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b\Desktop\Everything\Study\Anas Website\files\"/>
    </mc:Choice>
  </mc:AlternateContent>
  <xr:revisionPtr revIDLastSave="0" documentId="13_ncr:1_{88D7EB4D-31B3-4F20-AA95-2FB470A6EC0F}" xr6:coauthVersionLast="47" xr6:coauthVersionMax="47" xr10:uidLastSave="{00000000-0000-0000-0000-000000000000}"/>
  <bookViews>
    <workbookView xWindow="-108" yWindow="-108" windowWidth="23256" windowHeight="13176" activeTab="1" xr2:uid="{6BAF5231-A5A7-429F-96CA-00084C60D392}"/>
  </bookViews>
  <sheets>
    <sheet name="Budget Dashboard" sheetId="5" r:id="rId1"/>
    <sheet name="Budget Planning" sheetId="2" r:id="rId2"/>
    <sheet name="Budget Tracking" sheetId="3" r:id="rId3"/>
    <sheet name="Settings" sheetId="1" r:id="rId4"/>
    <sheet name="Calculations" sheetId="4" state="hidden" r:id="rId5"/>
    <sheet name="Dropdown Data" sheetId="6" state="hidden" r:id="rId6"/>
  </sheets>
  <definedNames>
    <definedName name="_xlcn.WorksheetConnection_budget.xlsxTracking1" hidden="1">Tracking[]</definedName>
    <definedName name="budget" localSheetId="0">'Budget Dashboard'!$M1</definedName>
    <definedName name="budget_range" localSheetId="0">'Budget Dashboard'!$R1</definedName>
    <definedName name="budget_rank" localSheetId="0">'Budget Dashboard'!$S1</definedName>
    <definedName name="comb_rank" localSheetId="0">'Budget Dashboard'!$T1</definedName>
    <definedName name="comb_rank_norm" localSheetId="0">'Budget Dashboard'!$V1</definedName>
    <definedName name="comb_rank_norm_run_range" localSheetId="0">'Budget Dashboard'!$W1</definedName>
    <definedName name="comb_rank_range" localSheetId="0">'Budget Dashboard'!$U1</definedName>
    <definedName name="comb_rank_unique" localSheetId="0">'Budget Dashboard'!$X1</definedName>
    <definedName name="current_date">TODAY()</definedName>
    <definedName name="days_ahead">Settings!$E$22</definedName>
    <definedName name="end_year">'Budget Planning'!#REF!</definedName>
    <definedName name="ending_year">'Budget Planning'!$EO$5</definedName>
    <definedName name="expenses_header_row">ROW(Expenses[])-1</definedName>
    <definedName name="expenses_max_row">MAX(ROW(Expenses[]))</definedName>
    <definedName name="expenses_min_row">MIN(ROW(Expenses[]))</definedName>
    <definedName name="expenses_total_row">ROW('Budget Planning'!$C$58)</definedName>
    <definedName name="header_row_id" localSheetId="0">'Budget Dashboard'!$D1</definedName>
    <definedName name="income_header_row">ROW(Income[])-1</definedName>
    <definedName name="income_max_row">MAX(ROW(Income[]))</definedName>
    <definedName name="income_min_row">MIN(ROW(Income[]))</definedName>
    <definedName name="income_total_row">ROW('Budget Planning'!$C$20)</definedName>
    <definedName name="is_cat" localSheetId="0">'Budget Dashboard'!$F1</definedName>
    <definedName name="is_empty" localSheetId="0">'Budget Dashboard'!$H1</definedName>
    <definedName name="is_empty" localSheetId="1">'Budget Planning'!$H1</definedName>
    <definedName name="is_header" localSheetId="0">'Budget Dashboard'!$E1</definedName>
    <definedName name="is_header" localSheetId="1">'Budget Planning'!$E1</definedName>
    <definedName name="is_total" localSheetId="0">'Budget Dashboard'!$G1</definedName>
    <definedName name="is_total" localSheetId="1">'Budget Dashboard'!$G1</definedName>
    <definedName name="item" localSheetId="0">'Budget Dashboard'!$J1</definedName>
    <definedName name="item" localSheetId="1">'Budget Planning'!$J1</definedName>
    <definedName name="k">'Budget Planning'!$I1</definedName>
    <definedName name="last_date">Settings!$E$24</definedName>
    <definedName name="last_record">Calculations!$E$9</definedName>
    <definedName name="months_ahead">Calculations!$E$24</definedName>
    <definedName name="out_budget" localSheetId="0">'Budget Dashboard'!$AB1</definedName>
    <definedName name="out_percentage_completed" localSheetId="0">'Budget Dashboard'!$AC1</definedName>
    <definedName name="out_tracked" localSheetId="0">'Budget Dashboard'!$AA1</definedName>
    <definedName name="prediction_date">Calculations!$E$22</definedName>
    <definedName name="row_id" localSheetId="0">'Budget Dashboard'!$C1</definedName>
    <definedName name="row_id" localSheetId="1">'Budget Dashboard'!$C1</definedName>
    <definedName name="savings_header_row">ROW(Savings[])-1</definedName>
    <definedName name="savings_max_row">MAX(ROW(Savings[]))</definedName>
    <definedName name="savings_min_row">MIN(ROW(Savings[]))</definedName>
    <definedName name="savings_total_row">ROW('Budget Planning'!$C$71)</definedName>
    <definedName name="selected_period">Calculations!$E$20</definedName>
    <definedName name="selected_period_display">Calculations!$E$21</definedName>
    <definedName name="selected_year">Calculations!$E$19</definedName>
    <definedName name="shift_late_income_starting_date">Settings!$E$20</definedName>
    <definedName name="shift_late_income_status">Settings!$E$18</definedName>
    <definedName name="sort_max_row" localSheetId="0">'Budget Dashboard'!$O1</definedName>
    <definedName name="sort_min_row" localSheetId="0">'Budget Dashboard'!$N1</definedName>
    <definedName name="start_late_income_status">'Budget Dashboard'!#REF!</definedName>
    <definedName name="starting_balance">Settings!$E$14</definedName>
    <definedName name="starting_year">Settings!$E$8</definedName>
    <definedName name="tracked" localSheetId="0">'Budget Dashboard'!$K1</definedName>
    <definedName name="tracked_range" localSheetId="0">'Budget Dashboard'!$P1</definedName>
    <definedName name="tracked_rank" localSheetId="0">'Budget Dashboard'!$Q1</definedName>
    <definedName name="type" localSheetId="0">'Budget Dashboard'!$I1</definedName>
    <definedName name="type" localSheetId="1">'Budget Planning'!$I1</definedName>
    <definedName name="years_ahead">Calculations!$E$23</definedName>
    <definedName name="years_since_start">Calculations!$E$23</definedName>
  </definedNames>
  <calcPr calcId="191029"/>
  <extLst>
    <ext xmlns:x15="http://schemas.microsoft.com/office/spreadsheetml/2010/11/main" uri="{841E416B-1EF1-43b6-AB56-02D37102CBD5}">
      <x15:pivotCaches>
        <pivotCache cacheId="0" r:id="rId7"/>
      </x15:pivotCaches>
    </ext>
    <ext xmlns:x15="http://schemas.microsoft.com/office/spreadsheetml/2010/11/main" uri="{983426D0-5260-488c-9760-48F4B6AC55F4}">
      <x15:pivotTableReferences>
        <x15:pivotTableReference r:id="rId8"/>
      </x15:pivotTableReferences>
    </ext>
    <ext xmlns:x15="http://schemas.microsoft.com/office/spreadsheetml/2010/11/main" uri="{FCE2AD5D-F65C-4FA6-A056-5C36A1767C68}">
      <x15:dataModel>
        <x15:modelTables>
          <x15:modelTable id="Tracking" name="Tracking" connection="WorksheetConnection_budget.xlsx!Tracking"/>
        </x15:modelTables>
        <x15:extLst>
          <ext xmlns:x16="http://schemas.microsoft.com/office/spreadsheetml/2014/11/main" uri="{9835A34E-60A6-4A7C-AAB8-D5F71C897F49}">
            <x16:modelTimeGroupings>
              <x16:modelTimeGrouping tableName="Tracking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O23" i="2" l="1"/>
  <c r="H12" i="3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E13" i="4" s="1"/>
  <c r="AE10" i="2"/>
  <c r="S23" i="2"/>
  <c r="U14" i="2"/>
  <c r="V14" i="2"/>
  <c r="W14" i="2"/>
  <c r="X14" i="2"/>
  <c r="Y14" i="2"/>
  <c r="Z14" i="2"/>
  <c r="AA14" i="2"/>
  <c r="AB14" i="2"/>
  <c r="AC14" i="2"/>
  <c r="AD14" i="2"/>
  <c r="U15" i="2"/>
  <c r="V15" i="2"/>
  <c r="W15" i="2"/>
  <c r="X15" i="2"/>
  <c r="Y15" i="2"/>
  <c r="Z15" i="2"/>
  <c r="AA15" i="2"/>
  <c r="AB15" i="2"/>
  <c r="AC15" i="2"/>
  <c r="AD15" i="2"/>
  <c r="U16" i="2"/>
  <c r="V16" i="2"/>
  <c r="W16" i="2"/>
  <c r="X16" i="2"/>
  <c r="Y16" i="2"/>
  <c r="Z16" i="2"/>
  <c r="AA16" i="2"/>
  <c r="AB16" i="2"/>
  <c r="AC16" i="2"/>
  <c r="AD16" i="2"/>
  <c r="U17" i="2"/>
  <c r="V17" i="2"/>
  <c r="W17" i="2"/>
  <c r="X17" i="2"/>
  <c r="Y17" i="2"/>
  <c r="Z17" i="2"/>
  <c r="AA17" i="2"/>
  <c r="AB17" i="2"/>
  <c r="AC17" i="2"/>
  <c r="AD17" i="2"/>
  <c r="U18" i="2"/>
  <c r="V18" i="2"/>
  <c r="W18" i="2"/>
  <c r="X18" i="2"/>
  <c r="Y18" i="2"/>
  <c r="Z18" i="2"/>
  <c r="AA18" i="2"/>
  <c r="AB18" i="2"/>
  <c r="AC18" i="2"/>
  <c r="AD18" i="2"/>
  <c r="U19" i="2"/>
  <c r="V19" i="2"/>
  <c r="W19" i="2"/>
  <c r="X19" i="2"/>
  <c r="Y19" i="2"/>
  <c r="Z19" i="2"/>
  <c r="AA19" i="2"/>
  <c r="AB19" i="2"/>
  <c r="AC19" i="2"/>
  <c r="AD19" i="2"/>
  <c r="T14" i="2"/>
  <c r="T15" i="2"/>
  <c r="AE15" i="2" s="1"/>
  <c r="T16" i="2"/>
  <c r="AE16" i="2" s="1"/>
  <c r="T17" i="2"/>
  <c r="T18" i="2"/>
  <c r="T19" i="2"/>
  <c r="AE12" i="2"/>
  <c r="S14" i="2"/>
  <c r="S15" i="2"/>
  <c r="S16" i="2"/>
  <c r="S17" i="2"/>
  <c r="AE17" i="2" s="1"/>
  <c r="S18" i="2"/>
  <c r="S19" i="2"/>
  <c r="AE11" i="2"/>
  <c r="AE13" i="2"/>
  <c r="AE14" i="2"/>
  <c r="AE19" i="2"/>
  <c r="S20" i="2"/>
  <c r="T20" i="2"/>
  <c r="AE18" i="2" l="1"/>
  <c r="FC23" i="2" l="1"/>
  <c r="FD23" i="2"/>
  <c r="FE23" i="2"/>
  <c r="FF23" i="2"/>
  <c r="FG23" i="2"/>
  <c r="FH23" i="2"/>
  <c r="FI23" i="2"/>
  <c r="FJ23" i="2"/>
  <c r="FK23" i="2"/>
  <c r="FL23" i="2"/>
  <c r="FM23" i="2"/>
  <c r="FC24" i="2"/>
  <c r="FD24" i="2"/>
  <c r="FE24" i="2"/>
  <c r="FF24" i="2"/>
  <c r="FG24" i="2"/>
  <c r="FH24" i="2"/>
  <c r="FI24" i="2"/>
  <c r="FJ24" i="2"/>
  <c r="FK24" i="2"/>
  <c r="FL24" i="2"/>
  <c r="FM24" i="2"/>
  <c r="FC25" i="2"/>
  <c r="FD25" i="2"/>
  <c r="FE25" i="2"/>
  <c r="FF25" i="2"/>
  <c r="FG25" i="2"/>
  <c r="FH25" i="2"/>
  <c r="FI25" i="2"/>
  <c r="FJ25" i="2"/>
  <c r="FK25" i="2"/>
  <c r="FL25" i="2"/>
  <c r="FM25" i="2"/>
  <c r="FC26" i="2"/>
  <c r="FD26" i="2"/>
  <c r="FE26" i="2"/>
  <c r="FF26" i="2"/>
  <c r="FG26" i="2"/>
  <c r="FH26" i="2"/>
  <c r="FI26" i="2"/>
  <c r="FJ26" i="2"/>
  <c r="FK26" i="2"/>
  <c r="FL26" i="2"/>
  <c r="FM26" i="2"/>
  <c r="FC27" i="2"/>
  <c r="FD27" i="2"/>
  <c r="FE27" i="2"/>
  <c r="FF27" i="2"/>
  <c r="FG27" i="2"/>
  <c r="FH27" i="2"/>
  <c r="FI27" i="2"/>
  <c r="FJ27" i="2"/>
  <c r="FK27" i="2"/>
  <c r="FL27" i="2"/>
  <c r="FM27" i="2"/>
  <c r="FC28" i="2"/>
  <c r="FD28" i="2"/>
  <c r="FE28" i="2"/>
  <c r="FF28" i="2"/>
  <c r="FG28" i="2"/>
  <c r="FH28" i="2"/>
  <c r="FI28" i="2"/>
  <c r="FJ28" i="2"/>
  <c r="FK28" i="2"/>
  <c r="FL28" i="2"/>
  <c r="FM28" i="2"/>
  <c r="FC29" i="2"/>
  <c r="FD29" i="2"/>
  <c r="FE29" i="2"/>
  <c r="FF29" i="2"/>
  <c r="FG29" i="2"/>
  <c r="FH29" i="2"/>
  <c r="FI29" i="2"/>
  <c r="FJ29" i="2"/>
  <c r="FK29" i="2"/>
  <c r="FL29" i="2"/>
  <c r="FM29" i="2"/>
  <c r="FC30" i="2"/>
  <c r="FD30" i="2"/>
  <c r="FE30" i="2"/>
  <c r="FF30" i="2"/>
  <c r="FG30" i="2"/>
  <c r="FH30" i="2"/>
  <c r="FI30" i="2"/>
  <c r="FJ30" i="2"/>
  <c r="FK30" i="2"/>
  <c r="FL30" i="2"/>
  <c r="FM30" i="2"/>
  <c r="FC31" i="2"/>
  <c r="FD31" i="2"/>
  <c r="FE31" i="2"/>
  <c r="FF31" i="2"/>
  <c r="FG31" i="2"/>
  <c r="FH31" i="2"/>
  <c r="FI31" i="2"/>
  <c r="FJ31" i="2"/>
  <c r="FK31" i="2"/>
  <c r="FL31" i="2"/>
  <c r="FM31" i="2"/>
  <c r="FC32" i="2"/>
  <c r="FD32" i="2"/>
  <c r="FE32" i="2"/>
  <c r="FF32" i="2"/>
  <c r="FG32" i="2"/>
  <c r="FH32" i="2"/>
  <c r="FI32" i="2"/>
  <c r="FJ32" i="2"/>
  <c r="FK32" i="2"/>
  <c r="FL32" i="2"/>
  <c r="FM32" i="2"/>
  <c r="FC33" i="2"/>
  <c r="FD33" i="2"/>
  <c r="FE33" i="2"/>
  <c r="FF33" i="2"/>
  <c r="FG33" i="2"/>
  <c r="FH33" i="2"/>
  <c r="FI33" i="2"/>
  <c r="FJ33" i="2"/>
  <c r="FK33" i="2"/>
  <c r="FL33" i="2"/>
  <c r="FM33" i="2"/>
  <c r="FC34" i="2"/>
  <c r="FD34" i="2"/>
  <c r="FE34" i="2"/>
  <c r="FF34" i="2"/>
  <c r="FG34" i="2"/>
  <c r="FH34" i="2"/>
  <c r="FI34" i="2"/>
  <c r="FJ34" i="2"/>
  <c r="FK34" i="2"/>
  <c r="FL34" i="2"/>
  <c r="FM34" i="2"/>
  <c r="FC35" i="2"/>
  <c r="FD35" i="2"/>
  <c r="FE35" i="2"/>
  <c r="FF35" i="2"/>
  <c r="FG35" i="2"/>
  <c r="FH35" i="2"/>
  <c r="FI35" i="2"/>
  <c r="FJ35" i="2"/>
  <c r="FK35" i="2"/>
  <c r="FL35" i="2"/>
  <c r="FM35" i="2"/>
  <c r="FC36" i="2"/>
  <c r="FD36" i="2"/>
  <c r="FE36" i="2"/>
  <c r="FF36" i="2"/>
  <c r="FG36" i="2"/>
  <c r="FH36" i="2"/>
  <c r="FI36" i="2"/>
  <c r="FJ36" i="2"/>
  <c r="FK36" i="2"/>
  <c r="FL36" i="2"/>
  <c r="FM36" i="2"/>
  <c r="FC37" i="2"/>
  <c r="FD37" i="2"/>
  <c r="FE37" i="2"/>
  <c r="FF37" i="2"/>
  <c r="FG37" i="2"/>
  <c r="FH37" i="2"/>
  <c r="FI37" i="2"/>
  <c r="FJ37" i="2"/>
  <c r="FK37" i="2"/>
  <c r="FL37" i="2"/>
  <c r="FM37" i="2"/>
  <c r="FC38" i="2"/>
  <c r="FD38" i="2"/>
  <c r="FE38" i="2"/>
  <c r="FF38" i="2"/>
  <c r="FG38" i="2"/>
  <c r="FH38" i="2"/>
  <c r="FI38" i="2"/>
  <c r="FJ38" i="2"/>
  <c r="FK38" i="2"/>
  <c r="FL38" i="2"/>
  <c r="FM38" i="2"/>
  <c r="FC39" i="2"/>
  <c r="FD39" i="2"/>
  <c r="FE39" i="2"/>
  <c r="FF39" i="2"/>
  <c r="FG39" i="2"/>
  <c r="FH39" i="2"/>
  <c r="FI39" i="2"/>
  <c r="FJ39" i="2"/>
  <c r="FK39" i="2"/>
  <c r="FL39" i="2"/>
  <c r="FM39" i="2"/>
  <c r="FC40" i="2"/>
  <c r="FD40" i="2"/>
  <c r="FE40" i="2"/>
  <c r="FF40" i="2"/>
  <c r="FG40" i="2"/>
  <c r="FH40" i="2"/>
  <c r="FI40" i="2"/>
  <c r="FJ40" i="2"/>
  <c r="FK40" i="2"/>
  <c r="FL40" i="2"/>
  <c r="FM40" i="2"/>
  <c r="FC41" i="2"/>
  <c r="FD41" i="2"/>
  <c r="FE41" i="2"/>
  <c r="FF41" i="2"/>
  <c r="FG41" i="2"/>
  <c r="FH41" i="2"/>
  <c r="FI41" i="2"/>
  <c r="FJ41" i="2"/>
  <c r="FK41" i="2"/>
  <c r="FL41" i="2"/>
  <c r="FM41" i="2"/>
  <c r="FC42" i="2"/>
  <c r="FD42" i="2"/>
  <c r="FE42" i="2"/>
  <c r="FF42" i="2"/>
  <c r="FG42" i="2"/>
  <c r="FH42" i="2"/>
  <c r="FI42" i="2"/>
  <c r="FJ42" i="2"/>
  <c r="FK42" i="2"/>
  <c r="FL42" i="2"/>
  <c r="FM42" i="2"/>
  <c r="FC43" i="2"/>
  <c r="FD43" i="2"/>
  <c r="FE43" i="2"/>
  <c r="FF43" i="2"/>
  <c r="FG43" i="2"/>
  <c r="FH43" i="2"/>
  <c r="FI43" i="2"/>
  <c r="FJ43" i="2"/>
  <c r="FK43" i="2"/>
  <c r="FL43" i="2"/>
  <c r="FM43" i="2"/>
  <c r="FC44" i="2"/>
  <c r="FD44" i="2"/>
  <c r="FE44" i="2"/>
  <c r="FF44" i="2"/>
  <c r="FG44" i="2"/>
  <c r="FH44" i="2"/>
  <c r="FI44" i="2"/>
  <c r="FJ44" i="2"/>
  <c r="FK44" i="2"/>
  <c r="FL44" i="2"/>
  <c r="FM44" i="2"/>
  <c r="FC45" i="2"/>
  <c r="FD45" i="2"/>
  <c r="FE45" i="2"/>
  <c r="FF45" i="2"/>
  <c r="FG45" i="2"/>
  <c r="FH45" i="2"/>
  <c r="FI45" i="2"/>
  <c r="FJ45" i="2"/>
  <c r="FK45" i="2"/>
  <c r="FL45" i="2"/>
  <c r="FM45" i="2"/>
  <c r="FC46" i="2"/>
  <c r="FD46" i="2"/>
  <c r="FE46" i="2"/>
  <c r="FF46" i="2"/>
  <c r="FG46" i="2"/>
  <c r="FH46" i="2"/>
  <c r="FI46" i="2"/>
  <c r="FJ46" i="2"/>
  <c r="FK46" i="2"/>
  <c r="FL46" i="2"/>
  <c r="FM46" i="2"/>
  <c r="FC47" i="2"/>
  <c r="FD47" i="2"/>
  <c r="FE47" i="2"/>
  <c r="FF47" i="2"/>
  <c r="FG47" i="2"/>
  <c r="FH47" i="2"/>
  <c r="FI47" i="2"/>
  <c r="FJ47" i="2"/>
  <c r="FK47" i="2"/>
  <c r="FL47" i="2"/>
  <c r="FM47" i="2"/>
  <c r="FC48" i="2"/>
  <c r="FD48" i="2"/>
  <c r="FE48" i="2"/>
  <c r="FF48" i="2"/>
  <c r="FG48" i="2"/>
  <c r="FH48" i="2"/>
  <c r="FI48" i="2"/>
  <c r="FJ48" i="2"/>
  <c r="FK48" i="2"/>
  <c r="FL48" i="2"/>
  <c r="FM48" i="2"/>
  <c r="FC49" i="2"/>
  <c r="FD49" i="2"/>
  <c r="FE49" i="2"/>
  <c r="FF49" i="2"/>
  <c r="FG49" i="2"/>
  <c r="FH49" i="2"/>
  <c r="FI49" i="2"/>
  <c r="FJ49" i="2"/>
  <c r="FK49" i="2"/>
  <c r="FL49" i="2"/>
  <c r="FM49" i="2"/>
  <c r="FC50" i="2"/>
  <c r="FD50" i="2"/>
  <c r="FE50" i="2"/>
  <c r="FF50" i="2"/>
  <c r="FG50" i="2"/>
  <c r="FH50" i="2"/>
  <c r="FI50" i="2"/>
  <c r="FJ50" i="2"/>
  <c r="FK50" i="2"/>
  <c r="FL50" i="2"/>
  <c r="FM50" i="2"/>
  <c r="FC51" i="2"/>
  <c r="FD51" i="2"/>
  <c r="FE51" i="2"/>
  <c r="FF51" i="2"/>
  <c r="FG51" i="2"/>
  <c r="FH51" i="2"/>
  <c r="FI51" i="2"/>
  <c r="FJ51" i="2"/>
  <c r="FK51" i="2"/>
  <c r="FL51" i="2"/>
  <c r="FM51" i="2"/>
  <c r="FC52" i="2"/>
  <c r="FD52" i="2"/>
  <c r="FE52" i="2"/>
  <c r="FF52" i="2"/>
  <c r="FG52" i="2"/>
  <c r="FH52" i="2"/>
  <c r="FI52" i="2"/>
  <c r="FJ52" i="2"/>
  <c r="FK52" i="2"/>
  <c r="FL52" i="2"/>
  <c r="FM52" i="2"/>
  <c r="FC53" i="2"/>
  <c r="FD53" i="2"/>
  <c r="FE53" i="2"/>
  <c r="FF53" i="2"/>
  <c r="FG53" i="2"/>
  <c r="FH53" i="2"/>
  <c r="FI53" i="2"/>
  <c r="FJ53" i="2"/>
  <c r="FK53" i="2"/>
  <c r="FL53" i="2"/>
  <c r="FM53" i="2"/>
  <c r="FC54" i="2"/>
  <c r="FD54" i="2"/>
  <c r="FE54" i="2"/>
  <c r="FF54" i="2"/>
  <c r="FG54" i="2"/>
  <c r="FH54" i="2"/>
  <c r="FI54" i="2"/>
  <c r="FJ54" i="2"/>
  <c r="FK54" i="2"/>
  <c r="FL54" i="2"/>
  <c r="FM54" i="2"/>
  <c r="FC55" i="2"/>
  <c r="FD55" i="2"/>
  <c r="FE55" i="2"/>
  <c r="FF55" i="2"/>
  <c r="FG55" i="2"/>
  <c r="FH55" i="2"/>
  <c r="FI55" i="2"/>
  <c r="FJ55" i="2"/>
  <c r="FK55" i="2"/>
  <c r="FL55" i="2"/>
  <c r="FM55" i="2"/>
  <c r="FC56" i="2"/>
  <c r="FD56" i="2"/>
  <c r="FE56" i="2"/>
  <c r="FF56" i="2"/>
  <c r="FG56" i="2"/>
  <c r="FH56" i="2"/>
  <c r="FI56" i="2"/>
  <c r="FJ56" i="2"/>
  <c r="FK56" i="2"/>
  <c r="FL56" i="2"/>
  <c r="FM56" i="2"/>
  <c r="FC57" i="2"/>
  <c r="FD57" i="2"/>
  <c r="FE57" i="2"/>
  <c r="FF57" i="2"/>
  <c r="FG57" i="2"/>
  <c r="FH57" i="2"/>
  <c r="FI57" i="2"/>
  <c r="FJ57" i="2"/>
  <c r="FK57" i="2"/>
  <c r="FL57" i="2"/>
  <c r="FM57" i="2"/>
  <c r="FN24" i="2"/>
  <c r="FN25" i="2"/>
  <c r="FN26" i="2"/>
  <c r="FN27" i="2"/>
  <c r="FN28" i="2"/>
  <c r="FN29" i="2"/>
  <c r="FN30" i="2"/>
  <c r="FN31" i="2"/>
  <c r="FN32" i="2"/>
  <c r="FN33" i="2"/>
  <c r="FN34" i="2"/>
  <c r="FN35" i="2"/>
  <c r="FN36" i="2"/>
  <c r="FN37" i="2"/>
  <c r="FN38" i="2"/>
  <c r="FN39" i="2"/>
  <c r="FN40" i="2"/>
  <c r="FN41" i="2"/>
  <c r="FN42" i="2"/>
  <c r="FN43" i="2"/>
  <c r="FN44" i="2"/>
  <c r="FN45" i="2"/>
  <c r="FN46" i="2"/>
  <c r="FN47" i="2"/>
  <c r="FN48" i="2"/>
  <c r="FN49" i="2"/>
  <c r="FN50" i="2"/>
  <c r="FN51" i="2"/>
  <c r="FN52" i="2"/>
  <c r="FN53" i="2"/>
  <c r="FN54" i="2"/>
  <c r="FN55" i="2"/>
  <c r="FN56" i="2"/>
  <c r="FN57" i="2"/>
  <c r="FN23" i="2"/>
  <c r="FM19" i="2"/>
  <c r="FL19" i="2"/>
  <c r="FK19" i="2"/>
  <c r="FJ19" i="2"/>
  <c r="FI19" i="2"/>
  <c r="FH19" i="2"/>
  <c r="FG19" i="2"/>
  <c r="FF19" i="2"/>
  <c r="FE19" i="2"/>
  <c r="FD19" i="2"/>
  <c r="FC19" i="2"/>
  <c r="FM18" i="2"/>
  <c r="FL18" i="2"/>
  <c r="FK18" i="2"/>
  <c r="FJ18" i="2"/>
  <c r="FI18" i="2"/>
  <c r="FH18" i="2"/>
  <c r="FG18" i="2"/>
  <c r="FF18" i="2"/>
  <c r="FE18" i="2"/>
  <c r="FD18" i="2"/>
  <c r="FC18" i="2"/>
  <c r="FM17" i="2"/>
  <c r="FL17" i="2"/>
  <c r="FK17" i="2"/>
  <c r="FJ17" i="2"/>
  <c r="FI17" i="2"/>
  <c r="FH17" i="2"/>
  <c r="FG17" i="2"/>
  <c r="FF17" i="2"/>
  <c r="FE17" i="2"/>
  <c r="FD17" i="2"/>
  <c r="FC17" i="2"/>
  <c r="FM16" i="2"/>
  <c r="FL16" i="2"/>
  <c r="FK16" i="2"/>
  <c r="FJ16" i="2"/>
  <c r="FI16" i="2"/>
  <c r="FH16" i="2"/>
  <c r="FG16" i="2"/>
  <c r="FF16" i="2"/>
  <c r="FE16" i="2"/>
  <c r="FD16" i="2"/>
  <c r="FC16" i="2"/>
  <c r="FM15" i="2"/>
  <c r="FL15" i="2"/>
  <c r="FK15" i="2"/>
  <c r="FJ15" i="2"/>
  <c r="FI15" i="2"/>
  <c r="FH15" i="2"/>
  <c r="FG15" i="2"/>
  <c r="FF15" i="2"/>
  <c r="FE15" i="2"/>
  <c r="FD15" i="2"/>
  <c r="FC15" i="2"/>
  <c r="FM14" i="2"/>
  <c r="FL14" i="2"/>
  <c r="FK14" i="2"/>
  <c r="FJ14" i="2"/>
  <c r="FI14" i="2"/>
  <c r="FH14" i="2"/>
  <c r="FG14" i="2"/>
  <c r="FF14" i="2"/>
  <c r="FE14" i="2"/>
  <c r="FD14" i="2"/>
  <c r="FC14" i="2"/>
  <c r="FM13" i="2"/>
  <c r="FL13" i="2"/>
  <c r="FK13" i="2"/>
  <c r="FJ13" i="2"/>
  <c r="FI13" i="2"/>
  <c r="FH13" i="2"/>
  <c r="FG13" i="2"/>
  <c r="FF13" i="2"/>
  <c r="FE13" i="2"/>
  <c r="FD13" i="2"/>
  <c r="FC13" i="2"/>
  <c r="FM12" i="2"/>
  <c r="FL12" i="2"/>
  <c r="FK12" i="2"/>
  <c r="FJ12" i="2"/>
  <c r="FI12" i="2"/>
  <c r="FH12" i="2"/>
  <c r="FG12" i="2"/>
  <c r="FF12" i="2"/>
  <c r="FE12" i="2"/>
  <c r="FD12" i="2"/>
  <c r="FC12" i="2"/>
  <c r="FM11" i="2"/>
  <c r="FL11" i="2"/>
  <c r="FK11" i="2"/>
  <c r="FJ11" i="2"/>
  <c r="FI11" i="2"/>
  <c r="FH11" i="2"/>
  <c r="FG11" i="2"/>
  <c r="FF11" i="2"/>
  <c r="FE11" i="2"/>
  <c r="FD11" i="2"/>
  <c r="FC11" i="2"/>
  <c r="FM10" i="2"/>
  <c r="FL10" i="2"/>
  <c r="FK10" i="2"/>
  <c r="FJ10" i="2"/>
  <c r="FI10" i="2"/>
  <c r="FH10" i="2"/>
  <c r="FG10" i="2"/>
  <c r="FF10" i="2"/>
  <c r="FE10" i="2"/>
  <c r="FD10" i="2"/>
  <c r="FC10" i="2"/>
  <c r="FN11" i="2"/>
  <c r="FN12" i="2"/>
  <c r="FN13" i="2"/>
  <c r="FN14" i="2"/>
  <c r="FN15" i="2"/>
  <c r="FN16" i="2"/>
  <c r="FN17" i="2"/>
  <c r="FN18" i="2"/>
  <c r="FN19" i="2"/>
  <c r="FN10" i="2"/>
  <c r="FA70" i="2"/>
  <c r="FA69" i="2"/>
  <c r="FA68" i="2"/>
  <c r="FA67" i="2"/>
  <c r="FA66" i="2"/>
  <c r="FA65" i="2"/>
  <c r="FA64" i="2"/>
  <c r="FA63" i="2"/>
  <c r="FA62" i="2"/>
  <c r="FA61" i="2"/>
  <c r="EM70" i="2"/>
  <c r="EM69" i="2"/>
  <c r="EM68" i="2"/>
  <c r="EM67" i="2"/>
  <c r="EM66" i="2"/>
  <c r="EM65" i="2"/>
  <c r="EM64" i="2"/>
  <c r="EM63" i="2"/>
  <c r="EM62" i="2"/>
  <c r="EM61" i="2"/>
  <c r="DY70" i="2"/>
  <c r="DY69" i="2"/>
  <c r="DY68" i="2"/>
  <c r="DY67" i="2"/>
  <c r="DY66" i="2"/>
  <c r="DY65" i="2"/>
  <c r="DY64" i="2"/>
  <c r="DY63" i="2"/>
  <c r="DY62" i="2"/>
  <c r="DY61" i="2"/>
  <c r="DK70" i="2"/>
  <c r="DK69" i="2"/>
  <c r="DK68" i="2"/>
  <c r="DK67" i="2"/>
  <c r="DK66" i="2"/>
  <c r="DK65" i="2"/>
  <c r="DK64" i="2"/>
  <c r="DK63" i="2"/>
  <c r="DK62" i="2"/>
  <c r="DK61" i="2"/>
  <c r="CW70" i="2"/>
  <c r="CW69" i="2"/>
  <c r="CW68" i="2"/>
  <c r="CW67" i="2"/>
  <c r="CW66" i="2"/>
  <c r="CW65" i="2"/>
  <c r="CW64" i="2"/>
  <c r="CW63" i="2"/>
  <c r="CW62" i="2"/>
  <c r="CW61" i="2"/>
  <c r="CI70" i="2"/>
  <c r="CI69" i="2"/>
  <c r="CI68" i="2"/>
  <c r="CI67" i="2"/>
  <c r="CI66" i="2"/>
  <c r="CI65" i="2"/>
  <c r="CI64" i="2"/>
  <c r="CI63" i="2"/>
  <c r="CI62" i="2"/>
  <c r="CI61" i="2"/>
  <c r="BU70" i="2"/>
  <c r="BU69" i="2"/>
  <c r="BU68" i="2"/>
  <c r="BU67" i="2"/>
  <c r="BU66" i="2"/>
  <c r="BU65" i="2"/>
  <c r="BU64" i="2"/>
  <c r="BU63" i="2"/>
  <c r="BU62" i="2"/>
  <c r="BU61" i="2"/>
  <c r="BG70" i="2"/>
  <c r="BG69" i="2"/>
  <c r="BG68" i="2"/>
  <c r="BG67" i="2"/>
  <c r="BG66" i="2"/>
  <c r="BG65" i="2"/>
  <c r="BG64" i="2"/>
  <c r="BG63" i="2"/>
  <c r="BG62" i="2"/>
  <c r="BG61" i="2"/>
  <c r="AS70" i="2"/>
  <c r="FO70" i="2" s="1"/>
  <c r="AS69" i="2"/>
  <c r="FO69" i="2" s="1"/>
  <c r="AS68" i="2"/>
  <c r="FO68" i="2" s="1"/>
  <c r="AS67" i="2"/>
  <c r="FO67" i="2" s="1"/>
  <c r="AS66" i="2"/>
  <c r="FO66" i="2" s="1"/>
  <c r="AS65" i="2"/>
  <c r="FO65" i="2" s="1"/>
  <c r="AS64" i="2"/>
  <c r="AS63" i="2"/>
  <c r="AS62" i="2"/>
  <c r="AS61" i="2"/>
  <c r="AE70" i="2"/>
  <c r="AE69" i="2"/>
  <c r="AE68" i="2"/>
  <c r="AE67" i="2"/>
  <c r="AE66" i="2"/>
  <c r="AE65" i="2"/>
  <c r="AE64" i="2"/>
  <c r="AE63" i="2"/>
  <c r="AE62" i="2"/>
  <c r="AE61" i="2"/>
  <c r="Q64" i="2"/>
  <c r="Q65" i="2"/>
  <c r="Q66" i="2"/>
  <c r="Q67" i="2"/>
  <c r="Q68" i="2"/>
  <c r="Q69" i="2"/>
  <c r="Q70" i="2"/>
  <c r="Q61" i="2"/>
  <c r="Q62" i="2"/>
  <c r="Q63" i="2"/>
  <c r="Q36" i="2"/>
  <c r="Q37" i="2"/>
  <c r="Q38" i="2"/>
  <c r="Q39" i="2"/>
  <c r="Q40" i="2"/>
  <c r="Q41" i="2"/>
  <c r="Q42" i="2"/>
  <c r="FA19" i="2"/>
  <c r="FA18" i="2"/>
  <c r="FA17" i="2"/>
  <c r="FA16" i="2"/>
  <c r="FA15" i="2"/>
  <c r="FA14" i="2"/>
  <c r="FA13" i="2"/>
  <c r="FA12" i="2"/>
  <c r="FA11" i="2"/>
  <c r="FA10" i="2"/>
  <c r="EM19" i="2"/>
  <c r="EM18" i="2"/>
  <c r="EM17" i="2"/>
  <c r="EM16" i="2"/>
  <c r="EM15" i="2"/>
  <c r="EM14" i="2"/>
  <c r="EM13" i="2"/>
  <c r="EM12" i="2"/>
  <c r="EM11" i="2"/>
  <c r="EM10" i="2"/>
  <c r="DY19" i="2"/>
  <c r="DY18" i="2"/>
  <c r="DY17" i="2"/>
  <c r="DY16" i="2"/>
  <c r="DY15" i="2"/>
  <c r="DY14" i="2"/>
  <c r="DY13" i="2"/>
  <c r="DY12" i="2"/>
  <c r="DY11" i="2"/>
  <c r="DY10" i="2"/>
  <c r="DK19" i="2"/>
  <c r="DK18" i="2"/>
  <c r="DK17" i="2"/>
  <c r="DK16" i="2"/>
  <c r="DK15" i="2"/>
  <c r="DK14" i="2"/>
  <c r="DK13" i="2"/>
  <c r="DK12" i="2"/>
  <c r="DK11" i="2"/>
  <c r="DK10" i="2"/>
  <c r="CW19" i="2"/>
  <c r="CW18" i="2"/>
  <c r="CW17" i="2"/>
  <c r="CW16" i="2"/>
  <c r="CW15" i="2"/>
  <c r="CW14" i="2"/>
  <c r="CW13" i="2"/>
  <c r="CW12" i="2"/>
  <c r="CW11" i="2"/>
  <c r="CW10" i="2"/>
  <c r="CI19" i="2"/>
  <c r="CI18" i="2"/>
  <c r="CI17" i="2"/>
  <c r="CI16" i="2"/>
  <c r="CI15" i="2"/>
  <c r="CI14" i="2"/>
  <c r="CI13" i="2"/>
  <c r="CI12" i="2"/>
  <c r="CI11" i="2"/>
  <c r="CI10" i="2"/>
  <c r="BU19" i="2"/>
  <c r="BU18" i="2"/>
  <c r="BU17" i="2"/>
  <c r="BU16" i="2"/>
  <c r="BU15" i="2"/>
  <c r="BU14" i="2"/>
  <c r="BU13" i="2"/>
  <c r="BU12" i="2"/>
  <c r="BU11" i="2"/>
  <c r="BU10" i="2"/>
  <c r="BG19" i="2"/>
  <c r="BG18" i="2"/>
  <c r="BG17" i="2"/>
  <c r="BG16" i="2"/>
  <c r="BG15" i="2"/>
  <c r="BG14" i="2"/>
  <c r="BG13" i="2"/>
  <c r="BG12" i="2"/>
  <c r="BG11" i="2"/>
  <c r="BG10" i="2"/>
  <c r="AS19" i="2"/>
  <c r="AS18" i="2"/>
  <c r="AS17" i="2"/>
  <c r="AS16" i="2"/>
  <c r="AS15" i="2"/>
  <c r="AS14" i="2"/>
  <c r="AS13" i="2"/>
  <c r="AS12" i="2"/>
  <c r="AS11" i="2"/>
  <c r="AS10" i="2"/>
  <c r="FO10" i="2" s="1"/>
  <c r="Q11" i="2"/>
  <c r="Q12" i="2"/>
  <c r="Q13" i="2"/>
  <c r="Q14" i="2"/>
  <c r="Q15" i="2"/>
  <c r="Q16" i="2"/>
  <c r="Q17" i="2"/>
  <c r="Q18" i="2"/>
  <c r="Q19" i="2"/>
  <c r="Q23" i="2"/>
  <c r="Q10" i="2"/>
  <c r="C10" i="6"/>
  <c r="FA57" i="2"/>
  <c r="FA56" i="2"/>
  <c r="FA55" i="2"/>
  <c r="FA54" i="2"/>
  <c r="FA53" i="2"/>
  <c r="FA52" i="2"/>
  <c r="FA51" i="2"/>
  <c r="FA50" i="2"/>
  <c r="FA49" i="2"/>
  <c r="FA48" i="2"/>
  <c r="FA47" i="2"/>
  <c r="FA46" i="2"/>
  <c r="FA45" i="2"/>
  <c r="FA44" i="2"/>
  <c r="FA43" i="2"/>
  <c r="FA42" i="2"/>
  <c r="FA41" i="2"/>
  <c r="FA40" i="2"/>
  <c r="FA39" i="2"/>
  <c r="FA38" i="2"/>
  <c r="FA37" i="2"/>
  <c r="FA36" i="2"/>
  <c r="FA35" i="2"/>
  <c r="FA34" i="2"/>
  <c r="FA33" i="2"/>
  <c r="FA32" i="2"/>
  <c r="FA31" i="2"/>
  <c r="FA30" i="2"/>
  <c r="FA29" i="2"/>
  <c r="FA28" i="2"/>
  <c r="FA27" i="2"/>
  <c r="FA26" i="2"/>
  <c r="FA25" i="2"/>
  <c r="FA24" i="2"/>
  <c r="FA23" i="2"/>
  <c r="EM57" i="2"/>
  <c r="EM56" i="2"/>
  <c r="EM55" i="2"/>
  <c r="EM54" i="2"/>
  <c r="EM53" i="2"/>
  <c r="EM52" i="2"/>
  <c r="EM51" i="2"/>
  <c r="EM50" i="2"/>
  <c r="EM49" i="2"/>
  <c r="EM48" i="2"/>
  <c r="EM47" i="2"/>
  <c r="EM46" i="2"/>
  <c r="EM45" i="2"/>
  <c r="EM44" i="2"/>
  <c r="EM43" i="2"/>
  <c r="EM42" i="2"/>
  <c r="EM41" i="2"/>
  <c r="EM40" i="2"/>
  <c r="EM39" i="2"/>
  <c r="EM38" i="2"/>
  <c r="EM37" i="2"/>
  <c r="EM36" i="2"/>
  <c r="EM35" i="2"/>
  <c r="EM34" i="2"/>
  <c r="EM33" i="2"/>
  <c r="EM32" i="2"/>
  <c r="EM31" i="2"/>
  <c r="EM30" i="2"/>
  <c r="EM29" i="2"/>
  <c r="EM28" i="2"/>
  <c r="EM27" i="2"/>
  <c r="EM26" i="2"/>
  <c r="EM25" i="2"/>
  <c r="EM24" i="2"/>
  <c r="EM23" i="2"/>
  <c r="DY57" i="2"/>
  <c r="DY56" i="2"/>
  <c r="DY55" i="2"/>
  <c r="DY54" i="2"/>
  <c r="DY53" i="2"/>
  <c r="DY52" i="2"/>
  <c r="DY51" i="2"/>
  <c r="DY50" i="2"/>
  <c r="DY49" i="2"/>
  <c r="DY48" i="2"/>
  <c r="DY47" i="2"/>
  <c r="DY46" i="2"/>
  <c r="DY45" i="2"/>
  <c r="DY44" i="2"/>
  <c r="DY43" i="2"/>
  <c r="DY42" i="2"/>
  <c r="DY41" i="2"/>
  <c r="DY40" i="2"/>
  <c r="DY39" i="2"/>
  <c r="DY38" i="2"/>
  <c r="DY37" i="2"/>
  <c r="DY36" i="2"/>
  <c r="DY35" i="2"/>
  <c r="DY34" i="2"/>
  <c r="DY33" i="2"/>
  <c r="DY32" i="2"/>
  <c r="DY31" i="2"/>
  <c r="DY30" i="2"/>
  <c r="DY29" i="2"/>
  <c r="DY28" i="2"/>
  <c r="DY27" i="2"/>
  <c r="DY26" i="2"/>
  <c r="DY25" i="2"/>
  <c r="DY24" i="2"/>
  <c r="DY23" i="2"/>
  <c r="DK57" i="2"/>
  <c r="DK56" i="2"/>
  <c r="DK55" i="2"/>
  <c r="DK54" i="2"/>
  <c r="DK53" i="2"/>
  <c r="DK52" i="2"/>
  <c r="DK51" i="2"/>
  <c r="DK50" i="2"/>
  <c r="DK49" i="2"/>
  <c r="DK48" i="2"/>
  <c r="DK47" i="2"/>
  <c r="DK46" i="2"/>
  <c r="DK45" i="2"/>
  <c r="DK44" i="2"/>
  <c r="DK43" i="2"/>
  <c r="DK42" i="2"/>
  <c r="DK41" i="2"/>
  <c r="DK40" i="2"/>
  <c r="DK39" i="2"/>
  <c r="DK38" i="2"/>
  <c r="DK37" i="2"/>
  <c r="DK36" i="2"/>
  <c r="DK35" i="2"/>
  <c r="DK34" i="2"/>
  <c r="DK33" i="2"/>
  <c r="DK32" i="2"/>
  <c r="DK31" i="2"/>
  <c r="DK30" i="2"/>
  <c r="DK29" i="2"/>
  <c r="DK28" i="2"/>
  <c r="DK27" i="2"/>
  <c r="DK26" i="2"/>
  <c r="DK25" i="2"/>
  <c r="DK24" i="2"/>
  <c r="DK23" i="2"/>
  <c r="CW57" i="2"/>
  <c r="CW56" i="2"/>
  <c r="CW55" i="2"/>
  <c r="CW54" i="2"/>
  <c r="CW53" i="2"/>
  <c r="CW52" i="2"/>
  <c r="CW51" i="2"/>
  <c r="CW50" i="2"/>
  <c r="CW49" i="2"/>
  <c r="CW48" i="2"/>
  <c r="CW47" i="2"/>
  <c r="CW46" i="2"/>
  <c r="CW45" i="2"/>
  <c r="CW44" i="2"/>
  <c r="CW43" i="2"/>
  <c r="CW42" i="2"/>
  <c r="CW41" i="2"/>
  <c r="CW40" i="2"/>
  <c r="CW39" i="2"/>
  <c r="CW38" i="2"/>
  <c r="CW37" i="2"/>
  <c r="CW36" i="2"/>
  <c r="CW35" i="2"/>
  <c r="CW34" i="2"/>
  <c r="CW33" i="2"/>
  <c r="CW32" i="2"/>
  <c r="CW31" i="2"/>
  <c r="CW30" i="2"/>
  <c r="CW29" i="2"/>
  <c r="CW28" i="2"/>
  <c r="CW27" i="2"/>
  <c r="CW26" i="2"/>
  <c r="CW25" i="2"/>
  <c r="CW24" i="2"/>
  <c r="CW23" i="2"/>
  <c r="CI57" i="2"/>
  <c r="CI56" i="2"/>
  <c r="CI55" i="2"/>
  <c r="CI54" i="2"/>
  <c r="CI53" i="2"/>
  <c r="CI52" i="2"/>
  <c r="CI51" i="2"/>
  <c r="CI50" i="2"/>
  <c r="CI49" i="2"/>
  <c r="CI48" i="2"/>
  <c r="CI47" i="2"/>
  <c r="CI46" i="2"/>
  <c r="CI45" i="2"/>
  <c r="CI44" i="2"/>
  <c r="CI43" i="2"/>
  <c r="CI42" i="2"/>
  <c r="CI41" i="2"/>
  <c r="CI40" i="2"/>
  <c r="CI39" i="2"/>
  <c r="CI38" i="2"/>
  <c r="CI37" i="2"/>
  <c r="CI36" i="2"/>
  <c r="CI35" i="2"/>
  <c r="CI34" i="2"/>
  <c r="CI33" i="2"/>
  <c r="CI32" i="2"/>
  <c r="CI31" i="2"/>
  <c r="CI30" i="2"/>
  <c r="CI29" i="2"/>
  <c r="CI28" i="2"/>
  <c r="CI27" i="2"/>
  <c r="CI26" i="2"/>
  <c r="CI25" i="2"/>
  <c r="CI24" i="2"/>
  <c r="CI23" i="2"/>
  <c r="BU57" i="2"/>
  <c r="BU56" i="2"/>
  <c r="BU55" i="2"/>
  <c r="BU54" i="2"/>
  <c r="BU53" i="2"/>
  <c r="BU52" i="2"/>
  <c r="BU51" i="2"/>
  <c r="BU50" i="2"/>
  <c r="BU49" i="2"/>
  <c r="BU48" i="2"/>
  <c r="BU47" i="2"/>
  <c r="BU46" i="2"/>
  <c r="BU45" i="2"/>
  <c r="BU44" i="2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G57" i="2"/>
  <c r="BG56" i="2"/>
  <c r="BG55" i="2"/>
  <c r="BG54" i="2"/>
  <c r="BG53" i="2"/>
  <c r="BG52" i="2"/>
  <c r="BG51" i="2"/>
  <c r="BG50" i="2"/>
  <c r="BG49" i="2"/>
  <c r="BG48" i="2"/>
  <c r="BG47" i="2"/>
  <c r="BG46" i="2"/>
  <c r="BG45" i="2"/>
  <c r="BG44" i="2"/>
  <c r="BG43" i="2"/>
  <c r="BG42" i="2"/>
  <c r="BG41" i="2"/>
  <c r="BG40" i="2"/>
  <c r="BG39" i="2"/>
  <c r="BG38" i="2"/>
  <c r="BG37" i="2"/>
  <c r="BG36" i="2"/>
  <c r="BG35" i="2"/>
  <c r="BG34" i="2"/>
  <c r="BG33" i="2"/>
  <c r="BG32" i="2"/>
  <c r="BG31" i="2"/>
  <c r="BG30" i="2"/>
  <c r="BG29" i="2"/>
  <c r="BG28" i="2"/>
  <c r="BG27" i="2"/>
  <c r="BG26" i="2"/>
  <c r="BG25" i="2"/>
  <c r="BG24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E57" i="2"/>
  <c r="FO57" i="2" s="1"/>
  <c r="AE56" i="2"/>
  <c r="FO56" i="2" s="1"/>
  <c r="AE55" i="2"/>
  <c r="FO55" i="2" s="1"/>
  <c r="AE54" i="2"/>
  <c r="FO54" i="2" s="1"/>
  <c r="AE53" i="2"/>
  <c r="FO53" i="2" s="1"/>
  <c r="AE52" i="2"/>
  <c r="FO52" i="2" s="1"/>
  <c r="AE51" i="2"/>
  <c r="FO51" i="2" s="1"/>
  <c r="AE50" i="2"/>
  <c r="FO50" i="2" s="1"/>
  <c r="AE49" i="2"/>
  <c r="FO49" i="2" s="1"/>
  <c r="AE48" i="2"/>
  <c r="FO48" i="2" s="1"/>
  <c r="AE47" i="2"/>
  <c r="FO47" i="2" s="1"/>
  <c r="AE46" i="2"/>
  <c r="FO46" i="2" s="1"/>
  <c r="AE45" i="2"/>
  <c r="FO45" i="2" s="1"/>
  <c r="AE44" i="2"/>
  <c r="FO44" i="2" s="1"/>
  <c r="AE43" i="2"/>
  <c r="FO43" i="2" s="1"/>
  <c r="AE42" i="2"/>
  <c r="AE41" i="2"/>
  <c r="AE40" i="2"/>
  <c r="AE39" i="2"/>
  <c r="AE38" i="2"/>
  <c r="AE37" i="2"/>
  <c r="FO37" i="2" s="1"/>
  <c r="AE36" i="2"/>
  <c r="AE35" i="2"/>
  <c r="AE34" i="2"/>
  <c r="AE33" i="2"/>
  <c r="AE32" i="2"/>
  <c r="AE31" i="2"/>
  <c r="AE30" i="2"/>
  <c r="AE29" i="2"/>
  <c r="FO29" i="2" s="1"/>
  <c r="AE28" i="2"/>
  <c r="AE27" i="2"/>
  <c r="AE26" i="2"/>
  <c r="AE25" i="2"/>
  <c r="AE24" i="2"/>
  <c r="AE23" i="2"/>
  <c r="Q24" i="2"/>
  <c r="Q25" i="2"/>
  <c r="Q26" i="2"/>
  <c r="Q27" i="2"/>
  <c r="Q28" i="2"/>
  <c r="Q29" i="2"/>
  <c r="Q30" i="2"/>
  <c r="Q31" i="2"/>
  <c r="Q32" i="2"/>
  <c r="Q33" i="2"/>
  <c r="Q34" i="2"/>
  <c r="Q35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E5" i="2"/>
  <c r="S5" i="2" s="1"/>
  <c r="AG5" i="2" s="1"/>
  <c r="AL9" i="2" s="1"/>
  <c r="FC62" i="2"/>
  <c r="FD62" i="2"/>
  <c r="FE62" i="2"/>
  <c r="FF62" i="2"/>
  <c r="FG62" i="2"/>
  <c r="FH62" i="2"/>
  <c r="FI62" i="2"/>
  <c r="FJ62" i="2"/>
  <c r="FK62" i="2"/>
  <c r="FL62" i="2"/>
  <c r="FM62" i="2"/>
  <c r="FN62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EZ71" i="2"/>
  <c r="CG58" i="2"/>
  <c r="CN71" i="2"/>
  <c r="DG71" i="2"/>
  <c r="BZ20" i="2"/>
  <c r="FI71" i="2"/>
  <c r="DA58" i="2"/>
  <c r="CC58" i="2"/>
  <c r="AL71" i="2"/>
  <c r="ET20" i="2"/>
  <c r="FJ71" i="2"/>
  <c r="EG58" i="2"/>
  <c r="CQ71" i="2"/>
  <c r="BX71" i="2"/>
  <c r="EO58" i="2"/>
  <c r="EI20" i="2"/>
  <c r="BI20" i="2"/>
  <c r="CN58" i="2"/>
  <c r="BR71" i="2"/>
  <c r="EY71" i="2"/>
  <c r="DC58" i="2"/>
  <c r="DA20" i="2"/>
  <c r="BA20" i="2"/>
  <c r="EF20" i="2"/>
  <c r="BX58" i="2"/>
  <c r="ES20" i="2"/>
  <c r="CC20" i="2"/>
  <c r="AH71" i="2"/>
  <c r="CG20" i="2"/>
  <c r="AU71" i="2"/>
  <c r="CS20" i="2"/>
  <c r="AK71" i="2"/>
  <c r="EJ58" i="2"/>
  <c r="EU58" i="2"/>
  <c r="BS71" i="2"/>
  <c r="CV71" i="2"/>
  <c r="CS71" i="2"/>
  <c r="EB20" i="2"/>
  <c r="DI71" i="2"/>
  <c r="CY71" i="2"/>
  <c r="CD20" i="2"/>
  <c r="EY58" i="2"/>
  <c r="CM58" i="2"/>
  <c r="AA20" i="2"/>
  <c r="EL58" i="2"/>
  <c r="AL20" i="2"/>
  <c r="Y71" i="2"/>
  <c r="AM20" i="2"/>
  <c r="EV71" i="2"/>
  <c r="Z71" i="2"/>
  <c r="BA71" i="2"/>
  <c r="CB58" i="2"/>
  <c r="DV71" i="2"/>
  <c r="FG71" i="2"/>
  <c r="CY20" i="2"/>
  <c r="DP58" i="2"/>
  <c r="DE58" i="2"/>
  <c r="BO71" i="2"/>
  <c r="EH20" i="2"/>
  <c r="EK58" i="2"/>
  <c r="BN71" i="2"/>
  <c r="DB71" i="2"/>
  <c r="BE71" i="2"/>
  <c r="Z20" i="2"/>
  <c r="FN71" i="2"/>
  <c r="CB71" i="2"/>
  <c r="EK71" i="2"/>
  <c r="AB71" i="2"/>
  <c r="T71" i="2"/>
  <c r="BF20" i="2"/>
  <c r="BW58" i="2"/>
  <c r="CV20" i="2"/>
  <c r="AX20" i="2"/>
  <c r="CE58" i="2"/>
  <c r="EW20" i="2"/>
  <c r="DW20" i="2"/>
  <c r="AO71" i="2"/>
  <c r="AH58" i="2"/>
  <c r="AP58" i="2"/>
  <c r="AV71" i="2"/>
  <c r="AD71" i="2"/>
  <c r="DO20" i="2"/>
  <c r="CE71" i="2"/>
  <c r="BT20" i="2"/>
  <c r="DQ58" i="2"/>
  <c r="DC20" i="2"/>
  <c r="CK71" i="2"/>
  <c r="DI58" i="2"/>
  <c r="BW20" i="2"/>
  <c r="BB71" i="2"/>
  <c r="DA71" i="2"/>
  <c r="DS58" i="2"/>
  <c r="BQ71" i="2"/>
  <c r="DW58" i="2"/>
  <c r="CB20" i="2"/>
  <c r="AK20" i="2"/>
  <c r="DJ20" i="2"/>
  <c r="BM20" i="2"/>
  <c r="AU20" i="2"/>
  <c r="AH20" i="2"/>
  <c r="AC58" i="2"/>
  <c r="ES58" i="2"/>
  <c r="FD71" i="2"/>
  <c r="DM20" i="2"/>
  <c r="X58" i="2"/>
  <c r="AK58" i="2"/>
  <c r="BK20" i="2"/>
  <c r="BK71" i="2"/>
  <c r="CH71" i="2"/>
  <c r="BS20" i="2"/>
  <c r="DG20" i="2"/>
  <c r="CR58" i="2"/>
  <c r="U58" i="2"/>
  <c r="EA58" i="2"/>
  <c r="EE20" i="2"/>
  <c r="BJ71" i="2"/>
  <c r="CH20" i="2"/>
  <c r="AD58" i="2"/>
  <c r="EW58" i="2"/>
  <c r="EF58" i="2"/>
  <c r="BR20" i="2"/>
  <c r="DU58" i="2"/>
  <c r="V58" i="2"/>
  <c r="EP71" i="2"/>
  <c r="DX58" i="2"/>
  <c r="DS71" i="2"/>
  <c r="BC71" i="2"/>
  <c r="EJ20" i="2"/>
  <c r="AN20" i="2"/>
  <c r="BD71" i="2"/>
  <c r="DF71" i="2"/>
  <c r="CZ20" i="2"/>
  <c r="EP20" i="2"/>
  <c r="AG71" i="2"/>
  <c r="CU58" i="2"/>
  <c r="EI58" i="2"/>
  <c r="AQ58" i="2"/>
  <c r="AZ20" i="2"/>
  <c r="CD71" i="2"/>
  <c r="CF58" i="2"/>
  <c r="FF20" i="2"/>
  <c r="X20" i="2"/>
  <c r="W71" i="2"/>
  <c r="CT20" i="2"/>
  <c r="CE20" i="2"/>
  <c r="AZ71" i="2"/>
  <c r="DR20" i="2"/>
  <c r="CP71" i="2"/>
  <c r="BD20" i="2"/>
  <c r="DP20" i="2"/>
  <c r="DH71" i="2"/>
  <c r="AC20" i="2"/>
  <c r="AA58" i="2"/>
  <c r="EA20" i="2"/>
  <c r="EG71" i="2"/>
  <c r="S71" i="2"/>
  <c r="FC71" i="2"/>
  <c r="DR71" i="2"/>
  <c r="AQ71" i="2"/>
  <c r="AX71" i="2"/>
  <c r="EO71" i="2"/>
  <c r="DF20" i="2"/>
  <c r="BZ58" i="2"/>
  <c r="EQ20" i="2"/>
  <c r="CG71" i="2"/>
  <c r="FH71" i="2"/>
  <c r="DN58" i="2"/>
  <c r="Z58" i="2"/>
  <c r="CZ58" i="2"/>
  <c r="DG58" i="2"/>
  <c r="CQ20" i="2"/>
  <c r="EC71" i="2"/>
  <c r="DO71" i="2"/>
  <c r="AN71" i="2"/>
  <c r="BY58" i="2"/>
  <c r="EQ71" i="2"/>
  <c r="EX20" i="2"/>
  <c r="AG58" i="2"/>
  <c r="ET71" i="2"/>
  <c r="EU20" i="2"/>
  <c r="BY71" i="2"/>
  <c r="EY20" i="2"/>
  <c r="CO20" i="2"/>
  <c r="FM71" i="2"/>
  <c r="FE71" i="2"/>
  <c r="AP71" i="2"/>
  <c r="BP71" i="2"/>
  <c r="DD20" i="2"/>
  <c r="AM71" i="2"/>
  <c r="CH58" i="2"/>
  <c r="CC71" i="2"/>
  <c r="AO20" i="2"/>
  <c r="DN71" i="2"/>
  <c r="BT71" i="2"/>
  <c r="ED20" i="2"/>
  <c r="CO71" i="2"/>
  <c r="CM71" i="2"/>
  <c r="EL71" i="2"/>
  <c r="AP20" i="2"/>
  <c r="CZ71" i="2"/>
  <c r="BS58" i="2"/>
  <c r="CT71" i="2"/>
  <c r="BT58" i="2"/>
  <c r="AJ58" i="2"/>
  <c r="DV58" i="2"/>
  <c r="DT58" i="2"/>
  <c r="DX71" i="2"/>
  <c r="EC58" i="2"/>
  <c r="ER58" i="2"/>
  <c r="EH71" i="2"/>
  <c r="CN20" i="2"/>
  <c r="ER20" i="2"/>
  <c r="EE58" i="2"/>
  <c r="AW71" i="2"/>
  <c r="EZ58" i="2"/>
  <c r="DM58" i="2"/>
  <c r="CL71" i="2"/>
  <c r="DE20" i="2"/>
  <c r="EJ71" i="2"/>
  <c r="DO58" i="2"/>
  <c r="EP58" i="2"/>
  <c r="DB20" i="2"/>
  <c r="AR71" i="2"/>
  <c r="DX20" i="2"/>
  <c r="EB71" i="2"/>
  <c r="BF71" i="2"/>
  <c r="EI71" i="2"/>
  <c r="AG20" i="2"/>
  <c r="DS20" i="2"/>
  <c r="CF20" i="2"/>
  <c r="CO58" i="2"/>
  <c r="DU71" i="2"/>
  <c r="EE71" i="2"/>
  <c r="CU71" i="2"/>
  <c r="DQ20" i="2"/>
  <c r="AD20" i="2"/>
  <c r="EB58" i="2"/>
  <c r="Y20" i="2"/>
  <c r="AN58" i="2"/>
  <c r="AY20" i="2"/>
  <c r="AI20" i="2"/>
  <c r="CR71" i="2"/>
  <c r="CR20" i="2"/>
  <c r="AI71" i="2"/>
  <c r="FL71" i="2"/>
  <c r="EF71" i="2"/>
  <c r="DC71" i="2"/>
  <c r="EX58" i="2"/>
  <c r="DP71" i="2"/>
  <c r="AJ71" i="2"/>
  <c r="CA58" i="2"/>
  <c r="EG20" i="2"/>
  <c r="FF71" i="2"/>
  <c r="BO20" i="2"/>
  <c r="BB20" i="2"/>
  <c r="CS58" i="2"/>
  <c r="ED58" i="2"/>
  <c r="ET58" i="2"/>
  <c r="CK20" i="2"/>
  <c r="DF58" i="2"/>
  <c r="AR20" i="2"/>
  <c r="FD20" i="2"/>
  <c r="BX20" i="2"/>
  <c r="EQ58" i="2"/>
  <c r="U20" i="2"/>
  <c r="T58" i="2"/>
  <c r="CM20" i="2"/>
  <c r="AR58" i="2"/>
  <c r="AW20" i="2"/>
  <c r="AY71" i="2"/>
  <c r="CQ58" i="2"/>
  <c r="X71" i="2"/>
  <c r="CU20" i="2"/>
  <c r="CV58" i="2"/>
  <c r="BY20" i="2"/>
  <c r="CD58" i="2"/>
  <c r="DD71" i="2"/>
  <c r="EV58" i="2"/>
  <c r="W20" i="2"/>
  <c r="EZ20" i="2"/>
  <c r="AI58" i="2"/>
  <c r="DB58" i="2"/>
  <c r="CK58" i="2"/>
  <c r="DN20" i="2"/>
  <c r="DH20" i="2"/>
  <c r="AJ20" i="2"/>
  <c r="CP20" i="2"/>
  <c r="DM71" i="2"/>
  <c r="EX71" i="2"/>
  <c r="Y58" i="2"/>
  <c r="V20" i="2"/>
  <c r="DV20" i="2"/>
  <c r="BI71" i="2"/>
  <c r="AQ20" i="2"/>
  <c r="EA71" i="2"/>
  <c r="DQ71" i="2"/>
  <c r="CL20" i="2"/>
  <c r="EO20" i="2"/>
  <c r="BL71" i="2"/>
  <c r="ED71" i="2"/>
  <c r="U71" i="2"/>
  <c r="EL20" i="2"/>
  <c r="EC20" i="2"/>
  <c r="EW71" i="2"/>
  <c r="EV20" i="2"/>
  <c r="CT58" i="2"/>
  <c r="BJ20" i="2"/>
  <c r="BW71" i="2"/>
  <c r="FK71" i="2"/>
  <c r="BP20" i="2"/>
  <c r="DJ71" i="2"/>
  <c r="BE20" i="2"/>
  <c r="DT20" i="2"/>
  <c r="AO58" i="2"/>
  <c r="ER71" i="2"/>
  <c r="DW71" i="2"/>
  <c r="BR58" i="2"/>
  <c r="S58" i="2"/>
  <c r="AV20" i="2"/>
  <c r="DR58" i="2"/>
  <c r="BN20" i="2"/>
  <c r="BZ71" i="2"/>
  <c r="BC20" i="2"/>
  <c r="AL58" i="2"/>
  <c r="DE71" i="2"/>
  <c r="BQ20" i="2"/>
  <c r="DH58" i="2"/>
  <c r="AA71" i="2"/>
  <c r="BM71" i="2"/>
  <c r="DD58" i="2"/>
  <c r="DU20" i="2"/>
  <c r="V71" i="2"/>
  <c r="DI20" i="2"/>
  <c r="AM58" i="2"/>
  <c r="DJ58" i="2"/>
  <c r="AC71" i="2"/>
  <c r="CP58" i="2"/>
  <c r="CL58" i="2"/>
  <c r="EH58" i="2"/>
  <c r="CF71" i="2"/>
  <c r="EU71" i="2"/>
  <c r="W58" i="2"/>
  <c r="BL20" i="2"/>
  <c r="ES71" i="2"/>
  <c r="EK20" i="2"/>
  <c r="CA71" i="2"/>
  <c r="CA20" i="2"/>
  <c r="DT71" i="2"/>
  <c r="CY58" i="2"/>
  <c r="EV7" i="2" l="1"/>
  <c r="EV6" i="2" s="1"/>
  <c r="EO7" i="2"/>
  <c r="EO6" i="2" s="1"/>
  <c r="EZ7" i="2"/>
  <c r="ER7" i="2"/>
  <c r="ER6" i="2" s="1"/>
  <c r="EY7" i="2"/>
  <c r="EU7" i="2"/>
  <c r="EX7" i="2"/>
  <c r="EX6" i="2" s="1"/>
  <c r="EQ7" i="2"/>
  <c r="EQ6" i="2" s="1"/>
  <c r="EP7" i="2"/>
  <c r="EW7" i="2"/>
  <c r="ES7" i="2"/>
  <c r="ES6" i="2" s="1"/>
  <c r="ET7" i="2"/>
  <c r="AN7" i="2"/>
  <c r="AN6" i="2" s="1"/>
  <c r="AG7" i="2"/>
  <c r="AG6" i="2" s="1"/>
  <c r="AL7" i="2"/>
  <c r="AL6" i="2" s="1"/>
  <c r="AJ7" i="2"/>
  <c r="AJ6" i="2" s="1"/>
  <c r="AK7" i="2"/>
  <c r="AK6" i="2" s="1"/>
  <c r="AP7" i="2"/>
  <c r="AP6" i="2" s="1"/>
  <c r="AQ7" i="2"/>
  <c r="AQ6" i="2" s="1"/>
  <c r="AH7" i="2"/>
  <c r="AO7" i="2"/>
  <c r="AO6" i="2" s="1"/>
  <c r="AI7" i="2"/>
  <c r="AI6" i="2" s="1"/>
  <c r="AR7" i="2"/>
  <c r="AR6" i="2" s="1"/>
  <c r="AM7" i="2"/>
  <c r="AM6" i="2" s="1"/>
  <c r="X7" i="2"/>
  <c r="X6" i="2" s="1"/>
  <c r="AD7" i="2"/>
  <c r="AD6" i="2" s="1"/>
  <c r="U7" i="2"/>
  <c r="U6" i="2" s="1"/>
  <c r="W7" i="2"/>
  <c r="W6" i="2" s="1"/>
  <c r="AC7" i="2"/>
  <c r="AC6" i="2" s="1"/>
  <c r="V7" i="2"/>
  <c r="V6" i="2" s="1"/>
  <c r="Y7" i="2"/>
  <c r="Y6" i="2" s="1"/>
  <c r="Z7" i="2"/>
  <c r="Z6" i="2" s="1"/>
  <c r="AA7" i="2"/>
  <c r="AA6" i="2" s="1"/>
  <c r="T7" i="2"/>
  <c r="S7" i="2"/>
  <c r="FO63" i="2"/>
  <c r="FO64" i="2"/>
  <c r="FO61" i="2"/>
  <c r="FO62" i="2"/>
  <c r="FO38" i="2"/>
  <c r="FO31" i="2"/>
  <c r="FO30" i="2"/>
  <c r="FO39" i="2"/>
  <c r="FO42" i="2"/>
  <c r="FO34" i="2"/>
  <c r="FO26" i="2"/>
  <c r="FO36" i="2"/>
  <c r="FO24" i="2"/>
  <c r="FO32" i="2"/>
  <c r="FO40" i="2"/>
  <c r="FO25" i="2"/>
  <c r="FO33" i="2"/>
  <c r="FO41" i="2"/>
  <c r="FO27" i="2"/>
  <c r="FO35" i="2"/>
  <c r="FO28" i="2"/>
  <c r="FO19" i="2"/>
  <c r="FA20" i="2"/>
  <c r="EM20" i="2"/>
  <c r="DY20" i="2"/>
  <c r="DK20" i="2"/>
  <c r="CW20" i="2"/>
  <c r="CI20" i="2"/>
  <c r="BU20" i="2"/>
  <c r="BG20" i="2"/>
  <c r="AS20" i="2"/>
  <c r="FA58" i="2"/>
  <c r="EM58" i="2"/>
  <c r="DY58" i="2"/>
  <c r="DK58" i="2"/>
  <c r="CW58" i="2"/>
  <c r="CI58" i="2"/>
  <c r="AS58" i="2"/>
  <c r="AV7" i="2"/>
  <c r="EM71" i="2"/>
  <c r="DY71" i="2"/>
  <c r="DK71" i="2"/>
  <c r="CW71" i="2"/>
  <c r="CI71" i="2"/>
  <c r="BU71" i="2"/>
  <c r="BG71" i="2"/>
  <c r="AS71" i="2"/>
  <c r="AE71" i="2"/>
  <c r="ET6" i="2"/>
  <c r="EU6" i="2"/>
  <c r="FA71" i="2"/>
  <c r="EW6" i="2"/>
  <c r="EZ6" i="2"/>
  <c r="EY6" i="2"/>
  <c r="ED7" i="2"/>
  <c r="ED6" i="2" s="1"/>
  <c r="EE7" i="2"/>
  <c r="EE6" i="2" s="1"/>
  <c r="EC7" i="2"/>
  <c r="EC6" i="2" s="1"/>
  <c r="EK7" i="2"/>
  <c r="EK6" i="2" s="1"/>
  <c r="EH7" i="2"/>
  <c r="EH6" i="2" s="1"/>
  <c r="EL7" i="2"/>
  <c r="EL6" i="2" s="1"/>
  <c r="EF7" i="2"/>
  <c r="EF6" i="2" s="1"/>
  <c r="EG7" i="2"/>
  <c r="EG6" i="2" s="1"/>
  <c r="EA7" i="2"/>
  <c r="EA6" i="2" s="1"/>
  <c r="EI7" i="2"/>
  <c r="EI6" i="2" s="1"/>
  <c r="EB7" i="2"/>
  <c r="EJ7" i="2"/>
  <c r="EJ6" i="2" s="1"/>
  <c r="DP7" i="2"/>
  <c r="DP6" i="2" s="1"/>
  <c r="DQ7" i="2"/>
  <c r="DQ6" i="2" s="1"/>
  <c r="DX7" i="2"/>
  <c r="DX6" i="2" s="1"/>
  <c r="DR7" i="2"/>
  <c r="DR6" i="2" s="1"/>
  <c r="DS7" i="2"/>
  <c r="DS6" i="2" s="1"/>
  <c r="DT7" i="2"/>
  <c r="DT6" i="2" s="1"/>
  <c r="DM7" i="2"/>
  <c r="DM6" i="2" s="1"/>
  <c r="DU7" i="2"/>
  <c r="DU6" i="2" s="1"/>
  <c r="DV7" i="2"/>
  <c r="DV6" i="2" s="1"/>
  <c r="DN7" i="2"/>
  <c r="DO7" i="2"/>
  <c r="DO6" i="2" s="1"/>
  <c r="DW7" i="2"/>
  <c r="DW6" i="2" s="1"/>
  <c r="DD7" i="2"/>
  <c r="DD6" i="2" s="1"/>
  <c r="DJ7" i="2"/>
  <c r="DJ6" i="2" s="1"/>
  <c r="DC7" i="2"/>
  <c r="DC6" i="2" s="1"/>
  <c r="DF7" i="2"/>
  <c r="DF6" i="2" s="1"/>
  <c r="DE7" i="2"/>
  <c r="DE6" i="2" s="1"/>
  <c r="CY7" i="2"/>
  <c r="CY6" i="2" s="1"/>
  <c r="DG7" i="2"/>
  <c r="DG6" i="2" s="1"/>
  <c r="CZ7" i="2"/>
  <c r="DH7" i="2"/>
  <c r="DH6" i="2" s="1"/>
  <c r="DB7" i="2"/>
  <c r="DB6" i="2" s="1"/>
  <c r="DA7" i="2"/>
  <c r="DA6" i="2" s="1"/>
  <c r="DI7" i="2"/>
  <c r="DI6" i="2" s="1"/>
  <c r="CN7" i="2"/>
  <c r="CN6" i="2" s="1"/>
  <c r="CO7" i="2"/>
  <c r="CO6" i="2" s="1"/>
  <c r="CP7" i="2"/>
  <c r="CP6" i="2" s="1"/>
  <c r="CV7" i="2"/>
  <c r="CV6" i="2" s="1"/>
  <c r="CR7" i="2"/>
  <c r="CR6" i="2" s="1"/>
  <c r="CK7" i="2"/>
  <c r="CK6" i="2" s="1"/>
  <c r="CS7" i="2"/>
  <c r="CS6" i="2" s="1"/>
  <c r="CQ7" i="2"/>
  <c r="CQ6" i="2" s="1"/>
  <c r="CL7" i="2"/>
  <c r="CT7" i="2"/>
  <c r="CT6" i="2" s="1"/>
  <c r="CM7" i="2"/>
  <c r="CM6" i="2" s="1"/>
  <c r="CU7" i="2"/>
  <c r="CU6" i="2" s="1"/>
  <c r="CB7" i="2"/>
  <c r="CB6" i="2" s="1"/>
  <c r="BZ7" i="2"/>
  <c r="BZ6" i="2" s="1"/>
  <c r="CA7" i="2"/>
  <c r="CA6" i="2" s="1"/>
  <c r="CC7" i="2"/>
  <c r="CC6" i="2" s="1"/>
  <c r="CD7" i="2"/>
  <c r="CD6" i="2" s="1"/>
  <c r="BW7" i="2"/>
  <c r="BW6" i="2" s="1"/>
  <c r="CE7" i="2"/>
  <c r="CE6" i="2" s="1"/>
  <c r="CH7" i="2"/>
  <c r="CH6" i="2" s="1"/>
  <c r="BX7" i="2"/>
  <c r="CF7" i="2"/>
  <c r="CF6" i="2" s="1"/>
  <c r="BY7" i="2"/>
  <c r="BY6" i="2" s="1"/>
  <c r="CG7" i="2"/>
  <c r="CG6" i="2" s="1"/>
  <c r="BN7" i="2"/>
  <c r="BN6" i="2" s="1"/>
  <c r="BP7" i="2"/>
  <c r="BP6" i="2" s="1"/>
  <c r="BL7" i="2"/>
  <c r="BL6" i="2" s="1"/>
  <c r="BQ7" i="2"/>
  <c r="BQ6" i="2" s="1"/>
  <c r="BT7" i="2"/>
  <c r="BT6" i="2" s="1"/>
  <c r="BJ7" i="2"/>
  <c r="BR7" i="2"/>
  <c r="BR6" i="2" s="1"/>
  <c r="BM7" i="2"/>
  <c r="BM6" i="2" s="1"/>
  <c r="BO7" i="2"/>
  <c r="BO6" i="2" s="1"/>
  <c r="BK7" i="2"/>
  <c r="BK6" i="2" s="1"/>
  <c r="BS7" i="2"/>
  <c r="BS6" i="2" s="1"/>
  <c r="AQ35" i="5"/>
  <c r="AJ20" i="5"/>
  <c r="E20" i="4"/>
  <c r="E19" i="4"/>
  <c r="C13" i="5"/>
  <c r="E13" i="5" s="1"/>
  <c r="J13" i="4"/>
  <c r="C11" i="6"/>
  <c r="C12" i="6" s="1"/>
  <c r="C13" i="6" s="1"/>
  <c r="C14" i="6" s="1"/>
  <c r="C15" i="6" s="1"/>
  <c r="E8" i="4"/>
  <c r="E12" i="4"/>
  <c r="E11" i="4"/>
  <c r="E9" i="4"/>
  <c r="K20" i="2"/>
  <c r="FH20" i="2"/>
  <c r="FC20" i="2"/>
  <c r="FA7" i="2" l="1"/>
  <c r="AS7" i="2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222" i="3"/>
  <c r="I230" i="3"/>
  <c r="I238" i="3"/>
  <c r="I246" i="3"/>
  <c r="I254" i="3"/>
  <c r="I262" i="3"/>
  <c r="I270" i="3"/>
  <c r="I278" i="3"/>
  <c r="I286" i="3"/>
  <c r="I294" i="3"/>
  <c r="I302" i="3"/>
  <c r="I310" i="3"/>
  <c r="I318" i="3"/>
  <c r="I326" i="3"/>
  <c r="I334" i="3"/>
  <c r="I342" i="3"/>
  <c r="I23" i="3"/>
  <c r="I47" i="3"/>
  <c r="I63" i="3"/>
  <c r="I79" i="3"/>
  <c r="I95" i="3"/>
  <c r="I111" i="3"/>
  <c r="I127" i="3"/>
  <c r="I143" i="3"/>
  <c r="I159" i="3"/>
  <c r="I175" i="3"/>
  <c r="I191" i="3"/>
  <c r="I215" i="3"/>
  <c r="I231" i="3"/>
  <c r="I247" i="3"/>
  <c r="I263" i="3"/>
  <c r="I279" i="3"/>
  <c r="I295" i="3"/>
  <c r="I311" i="3"/>
  <c r="I327" i="3"/>
  <c r="I15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216" i="3"/>
  <c r="I224" i="3"/>
  <c r="I232" i="3"/>
  <c r="I240" i="3"/>
  <c r="I248" i="3"/>
  <c r="I256" i="3"/>
  <c r="I264" i="3"/>
  <c r="I272" i="3"/>
  <c r="I280" i="3"/>
  <c r="I288" i="3"/>
  <c r="I296" i="3"/>
  <c r="I304" i="3"/>
  <c r="I312" i="3"/>
  <c r="I320" i="3"/>
  <c r="I328" i="3"/>
  <c r="I336" i="3"/>
  <c r="I344" i="3"/>
  <c r="I36" i="3"/>
  <c r="I60" i="3"/>
  <c r="I76" i="3"/>
  <c r="I108" i="3"/>
  <c r="I140" i="3"/>
  <c r="I172" i="3"/>
  <c r="I204" i="3"/>
  <c r="I228" i="3"/>
  <c r="I260" i="3"/>
  <c r="I292" i="3"/>
  <c r="I324" i="3"/>
  <c r="I17" i="3"/>
  <c r="I25" i="3"/>
  <c r="I33" i="3"/>
  <c r="I41" i="3"/>
  <c r="I49" i="3"/>
  <c r="I57" i="3"/>
  <c r="I65" i="3"/>
  <c r="I73" i="3"/>
  <c r="I81" i="3"/>
  <c r="I89" i="3"/>
  <c r="I97" i="3"/>
  <c r="I105" i="3"/>
  <c r="I113" i="3"/>
  <c r="I121" i="3"/>
  <c r="I129" i="3"/>
  <c r="I137" i="3"/>
  <c r="I145" i="3"/>
  <c r="I153" i="3"/>
  <c r="I161" i="3"/>
  <c r="I169" i="3"/>
  <c r="I177" i="3"/>
  <c r="I185" i="3"/>
  <c r="I193" i="3"/>
  <c r="I201" i="3"/>
  <c r="I209" i="3"/>
  <c r="I217" i="3"/>
  <c r="I225" i="3"/>
  <c r="I233" i="3"/>
  <c r="I241" i="3"/>
  <c r="I249" i="3"/>
  <c r="I257" i="3"/>
  <c r="I265" i="3"/>
  <c r="I273" i="3"/>
  <c r="I281" i="3"/>
  <c r="I289" i="3"/>
  <c r="I297" i="3"/>
  <c r="I305" i="3"/>
  <c r="I313" i="3"/>
  <c r="I321" i="3"/>
  <c r="I329" i="3"/>
  <c r="I337" i="3"/>
  <c r="I345" i="3"/>
  <c r="I44" i="3"/>
  <c r="I84" i="3"/>
  <c r="I116" i="3"/>
  <c r="I164" i="3"/>
  <c r="I196" i="3"/>
  <c r="I236" i="3"/>
  <c r="I268" i="3"/>
  <c r="I30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218" i="3"/>
  <c r="I226" i="3"/>
  <c r="I234" i="3"/>
  <c r="I242" i="3"/>
  <c r="I250" i="3"/>
  <c r="I258" i="3"/>
  <c r="I266" i="3"/>
  <c r="I274" i="3"/>
  <c r="I282" i="3"/>
  <c r="I290" i="3"/>
  <c r="I298" i="3"/>
  <c r="I306" i="3"/>
  <c r="I314" i="3"/>
  <c r="I322" i="3"/>
  <c r="I330" i="3"/>
  <c r="I338" i="3"/>
  <c r="I346" i="3"/>
  <c r="I28" i="3"/>
  <c r="I52" i="3"/>
  <c r="I68" i="3"/>
  <c r="I100" i="3"/>
  <c r="I132" i="3"/>
  <c r="I148" i="3"/>
  <c r="I180" i="3"/>
  <c r="I212" i="3"/>
  <c r="I244" i="3"/>
  <c r="I284" i="3"/>
  <c r="I308" i="3"/>
  <c r="I340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219" i="3"/>
  <c r="I227" i="3"/>
  <c r="I235" i="3"/>
  <c r="I243" i="3"/>
  <c r="I251" i="3"/>
  <c r="I259" i="3"/>
  <c r="I267" i="3"/>
  <c r="I275" i="3"/>
  <c r="I283" i="3"/>
  <c r="I291" i="3"/>
  <c r="I299" i="3"/>
  <c r="I307" i="3"/>
  <c r="I315" i="3"/>
  <c r="I323" i="3"/>
  <c r="I331" i="3"/>
  <c r="I339" i="3"/>
  <c r="I347" i="3"/>
  <c r="I20" i="3"/>
  <c r="I92" i="3"/>
  <c r="I124" i="3"/>
  <c r="I156" i="3"/>
  <c r="I188" i="3"/>
  <c r="I220" i="3"/>
  <c r="I252" i="3"/>
  <c r="I276" i="3"/>
  <c r="I316" i="3"/>
  <c r="I332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221" i="3"/>
  <c r="I229" i="3"/>
  <c r="I237" i="3"/>
  <c r="I245" i="3"/>
  <c r="I253" i="3"/>
  <c r="I261" i="3"/>
  <c r="I269" i="3"/>
  <c r="I277" i="3"/>
  <c r="I285" i="3"/>
  <c r="I293" i="3"/>
  <c r="I301" i="3"/>
  <c r="I309" i="3"/>
  <c r="I317" i="3"/>
  <c r="I325" i="3"/>
  <c r="I333" i="3"/>
  <c r="I341" i="3"/>
  <c r="I31" i="3"/>
  <c r="I39" i="3"/>
  <c r="I55" i="3"/>
  <c r="I71" i="3"/>
  <c r="I87" i="3"/>
  <c r="I103" i="3"/>
  <c r="I119" i="3"/>
  <c r="I135" i="3"/>
  <c r="I151" i="3"/>
  <c r="I167" i="3"/>
  <c r="I183" i="3"/>
  <c r="I199" i="3"/>
  <c r="I207" i="3"/>
  <c r="I223" i="3"/>
  <c r="I239" i="3"/>
  <c r="I255" i="3"/>
  <c r="I271" i="3"/>
  <c r="I287" i="3"/>
  <c r="I303" i="3"/>
  <c r="I319" i="3"/>
  <c r="I335" i="3"/>
  <c r="I343" i="3"/>
  <c r="I13" i="3"/>
  <c r="I12" i="3"/>
  <c r="FO15" i="2"/>
  <c r="E24" i="4"/>
  <c r="E23" i="4"/>
  <c r="L60" i="2"/>
  <c r="P22" i="2"/>
  <c r="H22" i="2"/>
  <c r="J22" i="2"/>
  <c r="I22" i="2"/>
  <c r="K60" i="2"/>
  <c r="O22" i="2"/>
  <c r="G22" i="2"/>
  <c r="Q9" i="2"/>
  <c r="J60" i="2"/>
  <c r="N22" i="2"/>
  <c r="F22" i="2"/>
  <c r="O9" i="2"/>
  <c r="I60" i="2"/>
  <c r="M22" i="2"/>
  <c r="E22" i="2"/>
  <c r="P60" i="2"/>
  <c r="H60" i="2"/>
  <c r="L22" i="2"/>
  <c r="Q22" i="2"/>
  <c r="F60" i="2"/>
  <c r="M60" i="2"/>
  <c r="O60" i="2"/>
  <c r="G60" i="2"/>
  <c r="K22" i="2"/>
  <c r="P9" i="2"/>
  <c r="N60" i="2"/>
  <c r="E60" i="2"/>
  <c r="EP6" i="2"/>
  <c r="FA6" i="2"/>
  <c r="EM7" i="2"/>
  <c r="DY7" i="2"/>
  <c r="EM6" i="2"/>
  <c r="EB6" i="2"/>
  <c r="DN6" i="2"/>
  <c r="DY6" i="2"/>
  <c r="DK7" i="2"/>
  <c r="CW7" i="2"/>
  <c r="CZ6" i="2"/>
  <c r="DK6" i="2"/>
  <c r="CI7" i="2"/>
  <c r="CW6" i="2"/>
  <c r="CL6" i="2"/>
  <c r="CI6" i="2"/>
  <c r="BX6" i="2"/>
  <c r="BU7" i="2"/>
  <c r="BJ6" i="2"/>
  <c r="BU6" i="2"/>
  <c r="AH6" i="2"/>
  <c r="AS6" i="2"/>
  <c r="H9" i="2"/>
  <c r="K9" i="2"/>
  <c r="N9" i="2"/>
  <c r="G9" i="2"/>
  <c r="F9" i="2"/>
  <c r="M9" i="2"/>
  <c r="E9" i="2"/>
  <c r="L9" i="2"/>
  <c r="J9" i="2"/>
  <c r="I9" i="2"/>
  <c r="G13" i="5"/>
  <c r="D13" i="5"/>
  <c r="I13" i="5" s="1"/>
  <c r="H13" i="5"/>
  <c r="J13" i="5"/>
  <c r="Q60" i="2"/>
  <c r="J14" i="4"/>
  <c r="C14" i="5"/>
  <c r="E10" i="4"/>
  <c r="AB20" i="2"/>
  <c r="M20" i="2"/>
  <c r="P20" i="2"/>
  <c r="J20" i="2"/>
  <c r="H71" i="2"/>
  <c r="L71" i="2"/>
  <c r="L20" i="2"/>
  <c r="M71" i="2"/>
  <c r="E71" i="2"/>
  <c r="F20" i="2"/>
  <c r="P71" i="2"/>
  <c r="G20" i="2"/>
  <c r="F71" i="2"/>
  <c r="E20" i="2"/>
  <c r="O20" i="2"/>
  <c r="I71" i="2"/>
  <c r="N71" i="2"/>
  <c r="G71" i="2"/>
  <c r="J71" i="2"/>
  <c r="I20" i="2"/>
  <c r="H20" i="2"/>
  <c r="O71" i="2"/>
  <c r="FJ20" i="2"/>
  <c r="FE20" i="2"/>
  <c r="K71" i="2"/>
  <c r="N20" i="2"/>
  <c r="S6" i="2" l="1"/>
  <c r="FO18" i="2"/>
  <c r="FO16" i="2"/>
  <c r="FO17" i="2"/>
  <c r="FO13" i="2"/>
  <c r="FO12" i="2"/>
  <c r="FO11" i="2"/>
  <c r="AE20" i="2"/>
  <c r="Q20" i="2"/>
  <c r="L13" i="5" a="1"/>
  <c r="L13" i="5" s="1"/>
  <c r="K13" i="5" a="1"/>
  <c r="K13" i="5" s="1"/>
  <c r="M13" i="5" a="1"/>
  <c r="M13" i="5" s="1"/>
  <c r="E24" i="1"/>
  <c r="BF9" i="5" a="1"/>
  <c r="BF9" i="5" s="1"/>
  <c r="AD60" i="2"/>
  <c r="AB60" i="2"/>
  <c r="AE60" i="2"/>
  <c r="AA22" i="2"/>
  <c r="X9" i="2"/>
  <c r="AE22" i="2"/>
  <c r="X22" i="2"/>
  <c r="AD9" i="2"/>
  <c r="V9" i="2"/>
  <c r="Y60" i="2"/>
  <c r="T22" i="2"/>
  <c r="U60" i="2"/>
  <c r="V60" i="2"/>
  <c r="Y9" i="2"/>
  <c r="Z60" i="2"/>
  <c r="AC60" i="2"/>
  <c r="AC9" i="2"/>
  <c r="S9" i="2"/>
  <c r="Z22" i="2"/>
  <c r="Z9" i="2"/>
  <c r="S60" i="2"/>
  <c r="AB22" i="2"/>
  <c r="AD22" i="2"/>
  <c r="AC22" i="2"/>
  <c r="U9" i="2"/>
  <c r="X60" i="2"/>
  <c r="V22" i="2"/>
  <c r="AA60" i="2"/>
  <c r="U22" i="2"/>
  <c r="W9" i="2"/>
  <c r="Y22" i="2"/>
  <c r="AE9" i="2"/>
  <c r="T60" i="2"/>
  <c r="AA9" i="2"/>
  <c r="T9" i="2"/>
  <c r="W60" i="2"/>
  <c r="S22" i="2"/>
  <c r="W22" i="2"/>
  <c r="AB9" i="2"/>
  <c r="F13" i="5"/>
  <c r="P13" i="5" s="1"/>
  <c r="AC13" i="5"/>
  <c r="AA13" i="5"/>
  <c r="AE13" i="5"/>
  <c r="AD13" i="5"/>
  <c r="AB13" i="5"/>
  <c r="Q71" i="2"/>
  <c r="FO71" i="2" s="1"/>
  <c r="C15" i="5"/>
  <c r="J15" i="5" s="1"/>
  <c r="J14" i="5"/>
  <c r="H14" i="5"/>
  <c r="E14" i="5"/>
  <c r="G14" i="5"/>
  <c r="AB58" i="2"/>
  <c r="FG20" i="2"/>
  <c r="FN20" i="2"/>
  <c r="FL20" i="2"/>
  <c r="AB7" i="2" l="1"/>
  <c r="AB6" i="2" s="1"/>
  <c r="T6" i="2"/>
  <c r="AE6" i="2"/>
  <c r="FO14" i="2"/>
  <c r="AE58" i="2"/>
  <c r="AE7" i="2" s="1"/>
  <c r="AR60" i="2"/>
  <c r="AN22" i="2"/>
  <c r="AO9" i="2"/>
  <c r="AG22" i="2"/>
  <c r="AK9" i="2"/>
  <c r="AU5" i="2"/>
  <c r="AJ9" i="2"/>
  <c r="AQ9" i="2"/>
  <c r="AO22" i="2"/>
  <c r="AI9" i="2"/>
  <c r="AS9" i="2"/>
  <c r="AH9" i="2"/>
  <c r="AM60" i="2"/>
  <c r="AR9" i="2"/>
  <c r="AG9" i="2"/>
  <c r="AL60" i="2"/>
  <c r="AP9" i="2"/>
  <c r="AK60" i="2"/>
  <c r="AS60" i="2"/>
  <c r="AG60" i="2"/>
  <c r="AS22" i="2"/>
  <c r="AO60" i="2"/>
  <c r="AI60" i="2"/>
  <c r="AH22" i="2"/>
  <c r="AN9" i="2"/>
  <c r="AQ60" i="2"/>
  <c r="AM9" i="2"/>
  <c r="AP22" i="2"/>
  <c r="AJ22" i="2"/>
  <c r="AL22" i="2"/>
  <c r="AN60" i="2"/>
  <c r="AR22" i="2"/>
  <c r="AJ60" i="2"/>
  <c r="AM22" i="2"/>
  <c r="AI22" i="2"/>
  <c r="AP60" i="2"/>
  <c r="AQ22" i="2"/>
  <c r="AK22" i="2"/>
  <c r="AH60" i="2"/>
  <c r="Y13" i="5"/>
  <c r="T13" i="5"/>
  <c r="R13" i="5"/>
  <c r="W13" i="5"/>
  <c r="U13" i="5"/>
  <c r="N13" i="5"/>
  <c r="S13" i="5"/>
  <c r="V13" i="5"/>
  <c r="Q13" i="5"/>
  <c r="X13" i="5"/>
  <c r="O13" i="5"/>
  <c r="F14" i="5"/>
  <c r="D14" i="5"/>
  <c r="C16" i="5"/>
  <c r="E15" i="5"/>
  <c r="G15" i="5"/>
  <c r="H15" i="5"/>
  <c r="FI20" i="2"/>
  <c r="BF60" i="2" l="1"/>
  <c r="BG60" i="2"/>
  <c r="AX9" i="2"/>
  <c r="BF9" i="2"/>
  <c r="AY60" i="2"/>
  <c r="AW9" i="2"/>
  <c r="BB22" i="2"/>
  <c r="BE9" i="2"/>
  <c r="BA22" i="2"/>
  <c r="BI5" i="2"/>
  <c r="AV22" i="2"/>
  <c r="BD22" i="2"/>
  <c r="AX22" i="2"/>
  <c r="BG22" i="2"/>
  <c r="AZ60" i="2"/>
  <c r="BA9" i="2"/>
  <c r="BF22" i="2"/>
  <c r="AW60" i="2"/>
  <c r="AW22" i="2"/>
  <c r="BE60" i="2"/>
  <c r="AY9" i="2"/>
  <c r="AV60" i="2"/>
  <c r="BC22" i="2"/>
  <c r="BG9" i="2"/>
  <c r="BE22" i="2"/>
  <c r="BD60" i="2"/>
  <c r="AV9" i="2"/>
  <c r="AU22" i="2"/>
  <c r="AU60" i="2"/>
  <c r="BB60" i="2"/>
  <c r="BD9" i="2"/>
  <c r="BC60" i="2"/>
  <c r="AU9" i="2"/>
  <c r="BA60" i="2"/>
  <c r="AZ9" i="2"/>
  <c r="BC9" i="2"/>
  <c r="AX60" i="2"/>
  <c r="BB9" i="2"/>
  <c r="AY22" i="2"/>
  <c r="AZ22" i="2"/>
  <c r="Z13" i="5"/>
  <c r="C17" i="5"/>
  <c r="E16" i="5"/>
  <c r="G16" i="5"/>
  <c r="J16" i="5"/>
  <c r="H16" i="5"/>
  <c r="D15" i="5"/>
  <c r="I14" i="5"/>
  <c r="F15" i="5"/>
  <c r="FK20" i="2"/>
  <c r="L14" i="5" l="1" a="1"/>
  <c r="L14" i="5" s="1"/>
  <c r="K14" i="5" a="1"/>
  <c r="K14" i="5" s="1"/>
  <c r="M14" i="5" a="1"/>
  <c r="M14" i="5" s="1"/>
  <c r="BT60" i="2"/>
  <c r="BW5" i="2"/>
  <c r="BO22" i="2"/>
  <c r="BT9" i="2"/>
  <c r="BS9" i="2"/>
  <c r="BU60" i="2"/>
  <c r="BL9" i="2"/>
  <c r="BM60" i="2"/>
  <c r="BK9" i="2"/>
  <c r="BP22" i="2"/>
  <c r="BQ60" i="2"/>
  <c r="BQ22" i="2"/>
  <c r="BP9" i="2"/>
  <c r="BQ9" i="2"/>
  <c r="BN22" i="2"/>
  <c r="BO60" i="2"/>
  <c r="BL22" i="2"/>
  <c r="BM22" i="2"/>
  <c r="BL60" i="2"/>
  <c r="BR22" i="2"/>
  <c r="BT22" i="2"/>
  <c r="BU22" i="2"/>
  <c r="BO9" i="2"/>
  <c r="BJ60" i="2"/>
  <c r="BK60" i="2"/>
  <c r="BM9" i="2"/>
  <c r="BS22" i="2"/>
  <c r="BN60" i="2"/>
  <c r="BK22" i="2"/>
  <c r="BR60" i="2"/>
  <c r="BS60" i="2"/>
  <c r="BJ22" i="2"/>
  <c r="BU9" i="2"/>
  <c r="BI60" i="2"/>
  <c r="BP60" i="2"/>
  <c r="BJ9" i="2"/>
  <c r="BI22" i="2"/>
  <c r="BI9" i="2"/>
  <c r="BR9" i="2"/>
  <c r="BN9" i="2"/>
  <c r="F16" i="5"/>
  <c r="C18" i="5"/>
  <c r="E17" i="5"/>
  <c r="J17" i="5"/>
  <c r="G17" i="5"/>
  <c r="H17" i="5"/>
  <c r="D16" i="5"/>
  <c r="I15" i="5"/>
  <c r="FM20" i="2"/>
  <c r="FO20" i="2" l="1"/>
  <c r="K15" i="5" a="1"/>
  <c r="K15" i="5" s="1"/>
  <c r="L15" i="5" a="1"/>
  <c r="L15" i="5" s="1"/>
  <c r="M15" i="5" a="1"/>
  <c r="M15" i="5" s="1"/>
  <c r="CH60" i="2"/>
  <c r="CD22" i="2"/>
  <c r="CC22" i="2"/>
  <c r="CK5" i="2"/>
  <c r="CA60" i="2"/>
  <c r="CB60" i="2"/>
  <c r="CH9" i="2"/>
  <c r="CI60" i="2"/>
  <c r="CG9" i="2"/>
  <c r="BZ9" i="2"/>
  <c r="BY9" i="2"/>
  <c r="CF22" i="2"/>
  <c r="BY60" i="2"/>
  <c r="CA9" i="2"/>
  <c r="CD60" i="2"/>
  <c r="CH22" i="2"/>
  <c r="CG60" i="2"/>
  <c r="CI9" i="2"/>
  <c r="CC9" i="2"/>
  <c r="BX60" i="2"/>
  <c r="BX9" i="2"/>
  <c r="CF9" i="2"/>
  <c r="BW22" i="2"/>
  <c r="BY22" i="2"/>
  <c r="CF60" i="2"/>
  <c r="CE22" i="2"/>
  <c r="CG22" i="2"/>
  <c r="BW9" i="2"/>
  <c r="CB22" i="2"/>
  <c r="CC60" i="2"/>
  <c r="BW60" i="2"/>
  <c r="CE9" i="2"/>
  <c r="BZ60" i="2"/>
  <c r="CB9" i="2"/>
  <c r="CE60" i="2"/>
  <c r="CA22" i="2"/>
  <c r="BX22" i="2"/>
  <c r="CD9" i="2"/>
  <c r="CI22" i="2"/>
  <c r="BZ22" i="2"/>
  <c r="F17" i="5"/>
  <c r="C19" i="5"/>
  <c r="E18" i="5"/>
  <c r="J18" i="5"/>
  <c r="G18" i="5"/>
  <c r="H18" i="5"/>
  <c r="D17" i="5"/>
  <c r="I17" i="5" s="1"/>
  <c r="K17" i="5" s="1" a="1"/>
  <c r="K17" i="5" s="1"/>
  <c r="I16" i="5"/>
  <c r="M17" i="5" l="1" a="1"/>
  <c r="M17" i="5" s="1"/>
  <c r="L17" i="5" a="1"/>
  <c r="L17" i="5" s="1"/>
  <c r="K16" i="5" a="1"/>
  <c r="K16" i="5" s="1"/>
  <c r="L16" i="5" a="1"/>
  <c r="L16" i="5" s="1"/>
  <c r="M16" i="5" a="1"/>
  <c r="M16" i="5" s="1"/>
  <c r="CV60" i="2"/>
  <c r="CO60" i="2"/>
  <c r="CN9" i="2"/>
  <c r="CR22" i="2"/>
  <c r="CM9" i="2"/>
  <c r="CQ22" i="2"/>
  <c r="CW60" i="2"/>
  <c r="CV9" i="2"/>
  <c r="CP60" i="2"/>
  <c r="CY5" i="2"/>
  <c r="CL22" i="2"/>
  <c r="CU9" i="2"/>
  <c r="CK22" i="2"/>
  <c r="CK9" i="2"/>
  <c r="CS22" i="2"/>
  <c r="CS60" i="2"/>
  <c r="CS9" i="2"/>
  <c r="CN60" i="2"/>
  <c r="CQ60" i="2"/>
  <c r="CT22" i="2"/>
  <c r="CO22" i="2"/>
  <c r="CP9" i="2"/>
  <c r="CR9" i="2"/>
  <c r="CW22" i="2"/>
  <c r="CR60" i="2"/>
  <c r="CN22" i="2"/>
  <c r="CM60" i="2"/>
  <c r="CL9" i="2"/>
  <c r="CQ9" i="2"/>
  <c r="CV22" i="2"/>
  <c r="CU60" i="2"/>
  <c r="CO9" i="2"/>
  <c r="CM22" i="2"/>
  <c r="CL60" i="2"/>
  <c r="CW9" i="2"/>
  <c r="CU22" i="2"/>
  <c r="CT60" i="2"/>
  <c r="CT9" i="2"/>
  <c r="CK60" i="2"/>
  <c r="CP22" i="2"/>
  <c r="F18" i="5"/>
  <c r="D18" i="5"/>
  <c r="C20" i="5"/>
  <c r="J19" i="5"/>
  <c r="E19" i="5"/>
  <c r="G19" i="5"/>
  <c r="H19" i="5"/>
  <c r="L19" i="5" l="1" a="1"/>
  <c r="L19" i="5" s="1"/>
  <c r="M19" i="5" a="1"/>
  <c r="M19" i="5" s="1"/>
  <c r="K19" i="5" a="1"/>
  <c r="K19" i="5" s="1"/>
  <c r="I18" i="5"/>
  <c r="DJ60" i="2"/>
  <c r="DK60" i="2"/>
  <c r="DI9" i="2"/>
  <c r="DJ9" i="2"/>
  <c r="DD60" i="2"/>
  <c r="DB9" i="2"/>
  <c r="DC60" i="2"/>
  <c r="DA9" i="2"/>
  <c r="DF22" i="2"/>
  <c r="DE22" i="2"/>
  <c r="DM5" i="2"/>
  <c r="DA22" i="2"/>
  <c r="DB22" i="2"/>
  <c r="DI22" i="2"/>
  <c r="DJ22" i="2"/>
  <c r="DA60" i="2"/>
  <c r="DC9" i="2"/>
  <c r="CY60" i="2"/>
  <c r="CZ60" i="2"/>
  <c r="DI60" i="2"/>
  <c r="DK9" i="2"/>
  <c r="DG60" i="2"/>
  <c r="DH60" i="2"/>
  <c r="CZ9" i="2"/>
  <c r="CY22" i="2"/>
  <c r="CZ22" i="2"/>
  <c r="DD9" i="2"/>
  <c r="DH9" i="2"/>
  <c r="DE60" i="2"/>
  <c r="DF60" i="2"/>
  <c r="DG9" i="2"/>
  <c r="DG22" i="2"/>
  <c r="DH22" i="2"/>
  <c r="CY9" i="2"/>
  <c r="DD22" i="2"/>
  <c r="DB60" i="2"/>
  <c r="DE9" i="2"/>
  <c r="DF9" i="2"/>
  <c r="DC22" i="2"/>
  <c r="DK22" i="2"/>
  <c r="F19" i="5"/>
  <c r="D19" i="5"/>
  <c r="I19" i="5" s="1"/>
  <c r="C21" i="5"/>
  <c r="H20" i="5"/>
  <c r="E20" i="5"/>
  <c r="J20" i="5"/>
  <c r="G20" i="5"/>
  <c r="L20" i="5" l="1" a="1"/>
  <c r="L20" i="5" s="1"/>
  <c r="M20" i="5" a="1"/>
  <c r="M20" i="5" s="1"/>
  <c r="K18" i="5" a="1"/>
  <c r="K18" i="5" s="1"/>
  <c r="L18" i="5" a="1"/>
  <c r="L18" i="5" s="1"/>
  <c r="M18" i="5" a="1"/>
  <c r="M18" i="5" s="1"/>
  <c r="K20" i="5" a="1"/>
  <c r="K20" i="5" s="1"/>
  <c r="DX60" i="2"/>
  <c r="DS22" i="2"/>
  <c r="DU9" i="2"/>
  <c r="EA5" i="2"/>
  <c r="DY22" i="2"/>
  <c r="DU22" i="2"/>
  <c r="DY60" i="2"/>
  <c r="DQ22" i="2"/>
  <c r="DQ9" i="2"/>
  <c r="DW60" i="2"/>
  <c r="DM22" i="2"/>
  <c r="DO9" i="2"/>
  <c r="DV9" i="2"/>
  <c r="DS60" i="2"/>
  <c r="DN9" i="2"/>
  <c r="DQ60" i="2"/>
  <c r="DM9" i="2"/>
  <c r="DW9" i="2"/>
  <c r="DO60" i="2"/>
  <c r="DY9" i="2"/>
  <c r="DT22" i="2"/>
  <c r="DW22" i="2"/>
  <c r="DR22" i="2"/>
  <c r="DR60" i="2"/>
  <c r="DM60" i="2"/>
  <c r="DP60" i="2"/>
  <c r="DR9" i="2"/>
  <c r="DU60" i="2"/>
  <c r="DN22" i="2"/>
  <c r="DT9" i="2"/>
  <c r="DV22" i="2"/>
  <c r="DP22" i="2"/>
  <c r="DT60" i="2"/>
  <c r="DX22" i="2"/>
  <c r="DP9" i="2"/>
  <c r="DS9" i="2"/>
  <c r="DN60" i="2"/>
  <c r="DX9" i="2"/>
  <c r="DO22" i="2"/>
  <c r="DV60" i="2"/>
  <c r="N19" i="5"/>
  <c r="O19" i="5"/>
  <c r="D20" i="5"/>
  <c r="F20" i="5"/>
  <c r="C22" i="5"/>
  <c r="J21" i="5"/>
  <c r="G21" i="5"/>
  <c r="H21" i="5"/>
  <c r="E21" i="5"/>
  <c r="EK60" i="2" l="1"/>
  <c r="EE60" i="2"/>
  <c r="EM9" i="2"/>
  <c r="EL60" i="2"/>
  <c r="ED60" i="2"/>
  <c r="EK9" i="2"/>
  <c r="EI22" i="2"/>
  <c r="EJ9" i="2"/>
  <c r="EM60" i="2"/>
  <c r="EO5" i="2"/>
  <c r="EO9" i="2" s="1"/>
  <c r="FC9" i="2" s="1"/>
  <c r="EG22" i="2"/>
  <c r="EE9" i="2"/>
  <c r="EF22" i="2"/>
  <c r="EC9" i="2"/>
  <c r="EA22" i="2"/>
  <c r="EB9" i="2"/>
  <c r="ED9" i="2"/>
  <c r="EC22" i="2"/>
  <c r="EL22" i="2"/>
  <c r="EL9" i="2"/>
  <c r="EK22" i="2"/>
  <c r="EB60" i="2"/>
  <c r="EH22" i="2"/>
  <c r="EA60" i="2"/>
  <c r="EJ60" i="2"/>
  <c r="EF60" i="2"/>
  <c r="EI60" i="2"/>
  <c r="EA9" i="2"/>
  <c r="EG60" i="2"/>
  <c r="EJ22" i="2"/>
  <c r="EI9" i="2"/>
  <c r="EB22" i="2"/>
  <c r="EH9" i="2"/>
  <c r="EF9" i="2"/>
  <c r="EH60" i="2"/>
  <c r="EE22" i="2"/>
  <c r="EM22" i="2"/>
  <c r="EG9" i="2"/>
  <c r="ED22" i="2"/>
  <c r="EC60" i="2"/>
  <c r="R19" i="5"/>
  <c r="P19" i="5"/>
  <c r="W19" i="5"/>
  <c r="U19" i="5"/>
  <c r="N20" i="5"/>
  <c r="W20" i="5" s="1"/>
  <c r="C23" i="5"/>
  <c r="J22" i="5"/>
  <c r="G22" i="5"/>
  <c r="H22" i="5"/>
  <c r="E22" i="5"/>
  <c r="F21" i="5"/>
  <c r="D21" i="5"/>
  <c r="I20" i="5"/>
  <c r="S19" i="5"/>
  <c r="E21" i="4" l="1"/>
  <c r="C11" i="5" s="1"/>
  <c r="N21" i="5" s="1"/>
  <c r="W21" i="5" s="1"/>
  <c r="EX60" i="2"/>
  <c r="FL60" i="2" s="1"/>
  <c r="EQ60" i="2"/>
  <c r="FE60" i="2" s="1"/>
  <c r="FA9" i="2"/>
  <c r="EQ9" i="2"/>
  <c r="FE9" i="2" s="1"/>
  <c r="FA22" i="2"/>
  <c r="EZ9" i="2"/>
  <c r="FN9" i="2" s="1"/>
  <c r="EP9" i="2"/>
  <c r="FD9" i="2" s="1"/>
  <c r="FA60" i="2"/>
  <c r="EV22" i="2"/>
  <c r="FJ22" i="2" s="1"/>
  <c r="EY9" i="2"/>
  <c r="FM9" i="2" s="1"/>
  <c r="EZ60" i="2"/>
  <c r="FN60" i="2" s="1"/>
  <c r="EU22" i="2"/>
  <c r="FI22" i="2" s="1"/>
  <c r="EX9" i="2"/>
  <c r="FL9" i="2" s="1"/>
  <c r="ER60" i="2"/>
  <c r="FF60" i="2" s="1"/>
  <c r="EY60" i="2"/>
  <c r="FM60" i="2" s="1"/>
  <c r="ET22" i="2"/>
  <c r="FH22" i="2" s="1"/>
  <c r="EW9" i="2"/>
  <c r="FK9" i="2" s="1"/>
  <c r="ES60" i="2"/>
  <c r="FG60" i="2" s="1"/>
  <c r="ET60" i="2"/>
  <c r="FH60" i="2" s="1"/>
  <c r="ES22" i="2"/>
  <c r="FG22" i="2" s="1"/>
  <c r="EV9" i="2"/>
  <c r="FJ9" i="2" s="1"/>
  <c r="ES9" i="2"/>
  <c r="FG9" i="2" s="1"/>
  <c r="ER9" i="2"/>
  <c r="FF9" i="2" s="1"/>
  <c r="EV60" i="2"/>
  <c r="FJ60" i="2" s="1"/>
  <c r="EP60" i="2"/>
  <c r="FD60" i="2" s="1"/>
  <c r="EU9" i="2"/>
  <c r="FI9" i="2" s="1"/>
  <c r="EO22" i="2"/>
  <c r="FC22" i="2" s="1"/>
  <c r="EQ22" i="2"/>
  <c r="FE22" i="2" s="1"/>
  <c r="EW22" i="2"/>
  <c r="FK22" i="2" s="1"/>
  <c r="EY22" i="2"/>
  <c r="FM22" i="2" s="1"/>
  <c r="EU60" i="2"/>
  <c r="FI60" i="2" s="1"/>
  <c r="EO60" i="2"/>
  <c r="FC60" i="2" s="1"/>
  <c r="ET9" i="2"/>
  <c r="FH9" i="2" s="1"/>
  <c r="EW60" i="2"/>
  <c r="FK60" i="2" s="1"/>
  <c r="EP22" i="2"/>
  <c r="FD22" i="2" s="1"/>
  <c r="ER22" i="2"/>
  <c r="FF22" i="2" s="1"/>
  <c r="EX22" i="2"/>
  <c r="FL22" i="2" s="1"/>
  <c r="EZ22" i="2"/>
  <c r="FN22" i="2" s="1"/>
  <c r="F22" i="5"/>
  <c r="D22" i="5"/>
  <c r="I21" i="5"/>
  <c r="C24" i="5"/>
  <c r="E23" i="5"/>
  <c r="J23" i="5"/>
  <c r="G23" i="5"/>
  <c r="H23" i="5"/>
  <c r="Q19" i="5"/>
  <c r="L21" i="5" l="1" a="1"/>
  <c r="L21" i="5" s="1"/>
  <c r="M21" i="5" a="1"/>
  <c r="M21" i="5" s="1"/>
  <c r="K21" i="5" a="1"/>
  <c r="K21" i="5" s="1"/>
  <c r="Z11" i="5"/>
  <c r="AG11" i="5"/>
  <c r="N14" i="5"/>
  <c r="N15" i="5"/>
  <c r="O14" i="5"/>
  <c r="O15" i="5"/>
  <c r="N16" i="5"/>
  <c r="O16" i="5"/>
  <c r="O17" i="5"/>
  <c r="N17" i="5"/>
  <c r="N18" i="5"/>
  <c r="O18" i="5"/>
  <c r="FO9" i="2"/>
  <c r="FO22" i="2"/>
  <c r="FO60" i="2"/>
  <c r="T19" i="5"/>
  <c r="N22" i="5"/>
  <c r="W22" i="5" s="1"/>
  <c r="F23" i="5"/>
  <c r="C25" i="5"/>
  <c r="E24" i="5"/>
  <c r="J24" i="5"/>
  <c r="G24" i="5"/>
  <c r="H24" i="5"/>
  <c r="D23" i="5"/>
  <c r="I23" i="5" s="1"/>
  <c r="K23" i="5" s="1" a="1"/>
  <c r="K23" i="5" s="1"/>
  <c r="I22" i="5"/>
  <c r="M23" i="5" l="1" a="1"/>
  <c r="M23" i="5" s="1"/>
  <c r="K22" i="5" a="1"/>
  <c r="K22" i="5" s="1"/>
  <c r="M22" i="5" a="1"/>
  <c r="M22" i="5" s="1"/>
  <c r="L22" i="5" a="1"/>
  <c r="L22" i="5" s="1"/>
  <c r="L23" i="5" a="1"/>
  <c r="L23" i="5" s="1"/>
  <c r="P14" i="5"/>
  <c r="P18" i="5"/>
  <c r="W18" i="5"/>
  <c r="R18" i="5"/>
  <c r="U18" i="5"/>
  <c r="W16" i="5"/>
  <c r="P16" i="5"/>
  <c r="R16" i="5"/>
  <c r="U16" i="5"/>
  <c r="R15" i="5"/>
  <c r="U17" i="5"/>
  <c r="R17" i="5"/>
  <c r="P17" i="5"/>
  <c r="W17" i="5"/>
  <c r="W15" i="5"/>
  <c r="P15" i="5"/>
  <c r="U15" i="5"/>
  <c r="W14" i="5"/>
  <c r="R14" i="5"/>
  <c r="U14" i="5"/>
  <c r="N23" i="5"/>
  <c r="W23" i="5" s="1"/>
  <c r="D24" i="5"/>
  <c r="I24" i="5" s="1"/>
  <c r="L24" i="5" s="1" a="1"/>
  <c r="L24" i="5" s="1"/>
  <c r="F24" i="5"/>
  <c r="C26" i="5"/>
  <c r="E25" i="5"/>
  <c r="J25" i="5"/>
  <c r="G25" i="5"/>
  <c r="H25" i="5"/>
  <c r="V19" i="5"/>
  <c r="Q18" i="5"/>
  <c r="S18" i="5"/>
  <c r="Q14" i="5"/>
  <c r="Q17" i="5"/>
  <c r="S17" i="5"/>
  <c r="Q16" i="5"/>
  <c r="S16" i="5"/>
  <c r="Q15" i="5"/>
  <c r="S15" i="5"/>
  <c r="S14" i="5"/>
  <c r="K24" i="5" l="1" a="1"/>
  <c r="K24" i="5" s="1"/>
  <c r="M24" i="5" a="1"/>
  <c r="M24" i="5" s="1"/>
  <c r="T17" i="5"/>
  <c r="T15" i="5"/>
  <c r="T18" i="5"/>
  <c r="T14" i="5"/>
  <c r="T16" i="5"/>
  <c r="N24" i="5"/>
  <c r="D25" i="5"/>
  <c r="F25" i="5"/>
  <c r="C27" i="5"/>
  <c r="H26" i="5"/>
  <c r="E26" i="5"/>
  <c r="J26" i="5"/>
  <c r="G26" i="5"/>
  <c r="X19" i="5"/>
  <c r="V18" i="5"/>
  <c r="V17" i="5"/>
  <c r="V15" i="5"/>
  <c r="V14" i="5"/>
  <c r="V16" i="5"/>
  <c r="W24" i="5" l="1"/>
  <c r="Y19" i="5"/>
  <c r="N25" i="5"/>
  <c r="F26" i="5"/>
  <c r="C28" i="5"/>
  <c r="E27" i="5"/>
  <c r="J27" i="5"/>
  <c r="H27" i="5"/>
  <c r="G27" i="5"/>
  <c r="D26" i="5"/>
  <c r="I25" i="5"/>
  <c r="X18" i="5"/>
  <c r="X14" i="5"/>
  <c r="X17" i="5"/>
  <c r="X16" i="5"/>
  <c r="X15" i="5"/>
  <c r="K25" i="5" l="1" a="1"/>
  <c r="K25" i="5" s="1"/>
  <c r="L25" i="5" a="1"/>
  <c r="L25" i="5" s="1"/>
  <c r="M25" i="5" a="1"/>
  <c r="M25" i="5" s="1"/>
  <c r="Y16" i="5"/>
  <c r="Y17" i="5"/>
  <c r="Y18" i="5"/>
  <c r="Y15" i="5"/>
  <c r="Y14" i="5"/>
  <c r="W25" i="5"/>
  <c r="N26" i="5"/>
  <c r="W26" i="5" s="1"/>
  <c r="D27" i="5"/>
  <c r="I26" i="5"/>
  <c r="F27" i="5"/>
  <c r="C29" i="5"/>
  <c r="H28" i="5"/>
  <c r="E28" i="5"/>
  <c r="J28" i="5"/>
  <c r="G28" i="5"/>
  <c r="K26" i="5" l="1" a="1"/>
  <c r="K26" i="5" s="1"/>
  <c r="M26" i="5" a="1"/>
  <c r="M26" i="5" s="1"/>
  <c r="L26" i="5" a="1"/>
  <c r="L26" i="5" s="1"/>
  <c r="P15" i="4"/>
  <c r="AK20" i="5" s="1"/>
  <c r="Z19" i="5"/>
  <c r="AB19" i="5"/>
  <c r="AJ35" i="5"/>
  <c r="N27" i="5"/>
  <c r="W27" i="5" s="1"/>
  <c r="F28" i="5"/>
  <c r="C30" i="5"/>
  <c r="J29" i="5"/>
  <c r="G29" i="5"/>
  <c r="H29" i="5"/>
  <c r="E29" i="5"/>
  <c r="D28" i="5"/>
  <c r="I27" i="5"/>
  <c r="K27" i="5" l="1" a="1"/>
  <c r="K27" i="5" s="1"/>
  <c r="L27" i="5" a="1"/>
  <c r="L27" i="5" s="1"/>
  <c r="M27" i="5" a="1"/>
  <c r="M27" i="5" s="1"/>
  <c r="N28" i="5"/>
  <c r="W28" i="5" s="1"/>
  <c r="D29" i="5"/>
  <c r="I29" i="5" s="1"/>
  <c r="L29" i="5" s="1" a="1"/>
  <c r="L29" i="5" s="1"/>
  <c r="I28" i="5"/>
  <c r="F29" i="5"/>
  <c r="C31" i="5"/>
  <c r="J30" i="5"/>
  <c r="G30" i="5"/>
  <c r="H30" i="5"/>
  <c r="E30" i="5"/>
  <c r="K29" i="5" l="1" a="1"/>
  <c r="K29" i="5" s="1"/>
  <c r="M29" i="5" a="1"/>
  <c r="M29" i="5" s="1"/>
  <c r="K28" i="5" a="1"/>
  <c r="K28" i="5" s="1"/>
  <c r="L28" i="5" a="1"/>
  <c r="L28" i="5" s="1"/>
  <c r="M28" i="5" a="1"/>
  <c r="M28" i="5" s="1"/>
  <c r="C32" i="5"/>
  <c r="G32" i="5" s="1"/>
  <c r="N29" i="5"/>
  <c r="E31" i="5"/>
  <c r="J31" i="5"/>
  <c r="G31" i="5"/>
  <c r="H31" i="5"/>
  <c r="F30" i="5"/>
  <c r="D30" i="5"/>
  <c r="I30" i="5" s="1"/>
  <c r="K30" i="5" s="1" a="1"/>
  <c r="K30" i="5" s="1"/>
  <c r="M30" i="5" l="1" a="1"/>
  <c r="M30" i="5" s="1"/>
  <c r="L30" i="5" a="1"/>
  <c r="L30" i="5" s="1"/>
  <c r="J32" i="5"/>
  <c r="E32" i="5"/>
  <c r="H32" i="5"/>
  <c r="AA19" i="5"/>
  <c r="W29" i="5"/>
  <c r="N30" i="5"/>
  <c r="C33" i="5"/>
  <c r="F31" i="5"/>
  <c r="D31" i="5"/>
  <c r="I31" i="5" s="1"/>
  <c r="L31" i="5" s="1" a="1"/>
  <c r="L31" i="5" s="1"/>
  <c r="K31" i="5" l="1" a="1"/>
  <c r="K31" i="5" s="1"/>
  <c r="M31" i="5" a="1"/>
  <c r="M31" i="5" s="1"/>
  <c r="AD19" i="5"/>
  <c r="AC19" i="5"/>
  <c r="AE19" i="5"/>
  <c r="F32" i="5"/>
  <c r="D32" i="5"/>
  <c r="I32" i="5" s="1"/>
  <c r="K32" i="5" s="1" a="1"/>
  <c r="K32" i="5" s="1"/>
  <c r="W30" i="5"/>
  <c r="N31" i="5"/>
  <c r="C34" i="5"/>
  <c r="E33" i="5"/>
  <c r="J33" i="5"/>
  <c r="G33" i="5"/>
  <c r="H33" i="5"/>
  <c r="M32" i="5" l="1" a="1"/>
  <c r="M32" i="5" s="1"/>
  <c r="L32" i="5" a="1"/>
  <c r="L32" i="5" s="1"/>
  <c r="N32" i="5"/>
  <c r="W31" i="5"/>
  <c r="C35" i="5"/>
  <c r="H34" i="5"/>
  <c r="E34" i="5"/>
  <c r="J34" i="5"/>
  <c r="G34" i="5"/>
  <c r="D33" i="5"/>
  <c r="I33" i="5" s="1"/>
  <c r="K33" i="5" s="1" a="1"/>
  <c r="K33" i="5" s="1"/>
  <c r="F33" i="5"/>
  <c r="M33" i="5" l="1" a="1"/>
  <c r="M33" i="5" s="1"/>
  <c r="L33" i="5" a="1"/>
  <c r="L33" i="5" s="1"/>
  <c r="W32" i="5"/>
  <c r="N33" i="5"/>
  <c r="F34" i="5"/>
  <c r="D34" i="5"/>
  <c r="I34" i="5" s="1"/>
  <c r="K34" i="5" s="1" a="1"/>
  <c r="K34" i="5" s="1"/>
  <c r="C36" i="5"/>
  <c r="G35" i="5"/>
  <c r="E35" i="5"/>
  <c r="J35" i="5"/>
  <c r="H35" i="5"/>
  <c r="M34" i="5" l="1" a="1"/>
  <c r="M34" i="5" s="1"/>
  <c r="L34" i="5" a="1"/>
  <c r="L34" i="5" s="1"/>
  <c r="W33" i="5"/>
  <c r="N34" i="5"/>
  <c r="W34" i="5" s="1"/>
  <c r="D35" i="5"/>
  <c r="I35" i="5" s="1"/>
  <c r="K35" i="5" s="1" a="1"/>
  <c r="K35" i="5" s="1"/>
  <c r="F35" i="5"/>
  <c r="C37" i="5"/>
  <c r="H36" i="5"/>
  <c r="E36" i="5"/>
  <c r="J36" i="5"/>
  <c r="G36" i="5"/>
  <c r="M35" i="5" l="1" a="1"/>
  <c r="M35" i="5" s="1"/>
  <c r="L35" i="5" a="1"/>
  <c r="L35" i="5" s="1"/>
  <c r="N35" i="5"/>
  <c r="D36" i="5"/>
  <c r="I36" i="5" s="1"/>
  <c r="M36" i="5" s="1" a="1"/>
  <c r="M36" i="5" s="1"/>
  <c r="F36" i="5"/>
  <c r="C38" i="5"/>
  <c r="J37" i="5"/>
  <c r="G37" i="5"/>
  <c r="H37" i="5"/>
  <c r="E37" i="5"/>
  <c r="L36" i="5" l="1" a="1"/>
  <c r="L36" i="5" s="1"/>
  <c r="K36" i="5" a="1"/>
  <c r="K36" i="5" s="1"/>
  <c r="W35" i="5"/>
  <c r="N36" i="5"/>
  <c r="C39" i="5"/>
  <c r="J38" i="5"/>
  <c r="G38" i="5"/>
  <c r="H38" i="5"/>
  <c r="E38" i="5"/>
  <c r="F37" i="5"/>
  <c r="D37" i="5"/>
  <c r="I37" i="5" s="1"/>
  <c r="L37" i="5" s="1" a="1"/>
  <c r="L37" i="5" s="1"/>
  <c r="K37" i="5" l="1" a="1"/>
  <c r="K37" i="5" s="1"/>
  <c r="M37" i="5" a="1"/>
  <c r="M37" i="5" s="1"/>
  <c r="W36" i="5"/>
  <c r="N37" i="5"/>
  <c r="F38" i="5"/>
  <c r="D38" i="5"/>
  <c r="I38" i="5" s="1"/>
  <c r="L38" i="5" s="1" a="1"/>
  <c r="L38" i="5" s="1"/>
  <c r="C40" i="5"/>
  <c r="E39" i="5"/>
  <c r="J39" i="5"/>
  <c r="G39" i="5"/>
  <c r="H39" i="5"/>
  <c r="K38" i="5" l="1" a="1"/>
  <c r="K38" i="5" s="1"/>
  <c r="M38" i="5" a="1"/>
  <c r="M38" i="5" s="1"/>
  <c r="K39" i="5" a="1"/>
  <c r="K39" i="5" s="1"/>
  <c r="W37" i="5"/>
  <c r="N38" i="5"/>
  <c r="F39" i="5"/>
  <c r="D39" i="5"/>
  <c r="I39" i="5" s="1"/>
  <c r="L39" i="5" s="1" a="1"/>
  <c r="L39" i="5" s="1"/>
  <c r="C41" i="5"/>
  <c r="E40" i="5"/>
  <c r="J40" i="5"/>
  <c r="G40" i="5"/>
  <c r="H40" i="5"/>
  <c r="M39" i="5" l="1" a="1"/>
  <c r="M39" i="5" s="1"/>
  <c r="W38" i="5"/>
  <c r="N39" i="5"/>
  <c r="W39" i="5" s="1"/>
  <c r="F40" i="5"/>
  <c r="D40" i="5"/>
  <c r="I40" i="5" s="1"/>
  <c r="L40" i="5" s="1" a="1"/>
  <c r="L40" i="5" s="1"/>
  <c r="C42" i="5"/>
  <c r="E41" i="5"/>
  <c r="J41" i="5"/>
  <c r="G41" i="5"/>
  <c r="H41" i="5"/>
  <c r="K40" i="5" l="1" a="1"/>
  <c r="K40" i="5" s="1"/>
  <c r="M40" i="5" a="1"/>
  <c r="M40" i="5" s="1"/>
  <c r="N40" i="5"/>
  <c r="C43" i="5"/>
  <c r="E42" i="5"/>
  <c r="J42" i="5"/>
  <c r="G42" i="5"/>
  <c r="H42" i="5"/>
  <c r="F41" i="5"/>
  <c r="D41" i="5"/>
  <c r="I41" i="5" s="1"/>
  <c r="M41" i="5" s="1" a="1"/>
  <c r="M41" i="5" s="1"/>
  <c r="K41" i="5" l="1" a="1"/>
  <c r="K41" i="5" s="1"/>
  <c r="L41" i="5" a="1"/>
  <c r="L41" i="5" s="1"/>
  <c r="L42" i="5" a="1"/>
  <c r="L42" i="5" s="1"/>
  <c r="K42" i="5" a="1"/>
  <c r="K42" i="5" s="1"/>
  <c r="W40" i="5"/>
  <c r="N41" i="5"/>
  <c r="C44" i="5"/>
  <c r="E43" i="5"/>
  <c r="J43" i="5"/>
  <c r="G43" i="5"/>
  <c r="H43" i="5"/>
  <c r="F42" i="5"/>
  <c r="D42" i="5"/>
  <c r="I42" i="5" s="1"/>
  <c r="M42" i="5" s="1" a="1"/>
  <c r="M42" i="5" s="1"/>
  <c r="L43" i="5" l="1" a="1"/>
  <c r="L43" i="5" s="1"/>
  <c r="M43" i="5" a="1"/>
  <c r="M43" i="5" s="1"/>
  <c r="K43" i="5" a="1"/>
  <c r="K43" i="5" s="1"/>
  <c r="W41" i="5"/>
  <c r="N42" i="5"/>
  <c r="D43" i="5"/>
  <c r="I43" i="5" s="1"/>
  <c r="F43" i="5"/>
  <c r="C45" i="5"/>
  <c r="H44" i="5"/>
  <c r="E44" i="5"/>
  <c r="J44" i="5"/>
  <c r="G44" i="5"/>
  <c r="L44" i="5" l="1" a="1"/>
  <c r="L44" i="5" s="1"/>
  <c r="M44" i="5" a="1"/>
  <c r="M44" i="5" s="1"/>
  <c r="K44" i="5" a="1"/>
  <c r="K44" i="5" s="1"/>
  <c r="W42" i="5"/>
  <c r="N43" i="5"/>
  <c r="D44" i="5"/>
  <c r="I44" i="5" s="1"/>
  <c r="F44" i="5"/>
  <c r="C46" i="5"/>
  <c r="J45" i="5"/>
  <c r="G45" i="5"/>
  <c r="H45" i="5"/>
  <c r="E45" i="5"/>
  <c r="W43" i="5" l="1"/>
  <c r="N44" i="5"/>
  <c r="F45" i="5"/>
  <c r="D45" i="5"/>
  <c r="I45" i="5" s="1"/>
  <c r="M45" i="5" s="1" a="1"/>
  <c r="M45" i="5" s="1"/>
  <c r="C47" i="5"/>
  <c r="J46" i="5"/>
  <c r="G46" i="5"/>
  <c r="H46" i="5"/>
  <c r="E46" i="5"/>
  <c r="L45" i="5" l="1" a="1"/>
  <c r="L45" i="5" s="1"/>
  <c r="K45" i="5" a="1"/>
  <c r="K45" i="5" s="1"/>
  <c r="W44" i="5"/>
  <c r="N45" i="5"/>
  <c r="W45" i="5" s="1"/>
  <c r="C48" i="5"/>
  <c r="E47" i="5"/>
  <c r="J47" i="5"/>
  <c r="G47" i="5"/>
  <c r="H47" i="5"/>
  <c r="F46" i="5"/>
  <c r="D46" i="5"/>
  <c r="I46" i="5" s="1"/>
  <c r="L46" i="5" s="1" a="1"/>
  <c r="L46" i="5" s="1"/>
  <c r="K46" i="5" l="1" a="1"/>
  <c r="K46" i="5" s="1"/>
  <c r="M46" i="5" a="1"/>
  <c r="M46" i="5" s="1"/>
  <c r="N46" i="5"/>
  <c r="W46" i="5" s="1"/>
  <c r="C49" i="5"/>
  <c r="E48" i="5"/>
  <c r="J48" i="5"/>
  <c r="G48" i="5"/>
  <c r="H48" i="5"/>
  <c r="F47" i="5"/>
  <c r="D47" i="5"/>
  <c r="I47" i="5" s="1"/>
  <c r="M47" i="5" s="1" a="1"/>
  <c r="M47" i="5" s="1"/>
  <c r="K47" i="5" l="1" a="1"/>
  <c r="K47" i="5" s="1"/>
  <c r="L47" i="5" a="1"/>
  <c r="L47" i="5" s="1"/>
  <c r="N47" i="5"/>
  <c r="O47" i="5"/>
  <c r="C50" i="5"/>
  <c r="O41" i="5" s="1"/>
  <c r="E49" i="5"/>
  <c r="J49" i="5"/>
  <c r="G49" i="5"/>
  <c r="H49" i="5"/>
  <c r="F48" i="5"/>
  <c r="D48" i="5"/>
  <c r="I48" i="5" s="1"/>
  <c r="L48" i="5" s="1" a="1"/>
  <c r="L48" i="5" s="1"/>
  <c r="K48" i="5" l="1" a="1"/>
  <c r="K48" i="5" s="1"/>
  <c r="M48" i="5" a="1"/>
  <c r="M48" i="5" s="1"/>
  <c r="M49" i="5" a="1"/>
  <c r="M49" i="5" s="1"/>
  <c r="L49" i="5" a="1"/>
  <c r="L49" i="5" s="1"/>
  <c r="P47" i="5"/>
  <c r="U47" i="5"/>
  <c r="R47" i="5"/>
  <c r="W47" i="5"/>
  <c r="O43" i="5"/>
  <c r="U43" i="5" s="1"/>
  <c r="O44" i="5"/>
  <c r="R44" i="5" s="1"/>
  <c r="P41" i="5"/>
  <c r="U41" i="5"/>
  <c r="R41" i="5"/>
  <c r="O33" i="5"/>
  <c r="O22" i="5"/>
  <c r="O37" i="5"/>
  <c r="O21" i="5"/>
  <c r="O20" i="5"/>
  <c r="O36" i="5"/>
  <c r="O31" i="5"/>
  <c r="O34" i="5"/>
  <c r="O24" i="5"/>
  <c r="O28" i="5"/>
  <c r="O26" i="5"/>
  <c r="O27" i="5"/>
  <c r="O32" i="5"/>
  <c r="O35" i="5"/>
  <c r="O23" i="5"/>
  <c r="O38" i="5"/>
  <c r="O30" i="5"/>
  <c r="O25" i="5"/>
  <c r="O29" i="5"/>
  <c r="O40" i="5"/>
  <c r="O42" i="5"/>
  <c r="O46" i="5"/>
  <c r="O39" i="5"/>
  <c r="O45" i="5"/>
  <c r="N48" i="5"/>
  <c r="O48" i="5"/>
  <c r="E50" i="5"/>
  <c r="H50" i="5"/>
  <c r="J50" i="5"/>
  <c r="G50" i="5"/>
  <c r="D49" i="5"/>
  <c r="I49" i="5" s="1"/>
  <c r="K49" i="5" s="1" a="1"/>
  <c r="K49" i="5" s="1"/>
  <c r="F49" i="5"/>
  <c r="Q41" i="5"/>
  <c r="Q47" i="5"/>
  <c r="M50" i="5" l="1" a="1"/>
  <c r="M50" i="5" s="1"/>
  <c r="L50" i="5" a="1"/>
  <c r="L50" i="5" s="1"/>
  <c r="K50" i="5" a="1"/>
  <c r="K50" i="5" s="1"/>
  <c r="P44" i="5"/>
  <c r="U44" i="5"/>
  <c r="P43" i="5"/>
  <c r="R43" i="5"/>
  <c r="R48" i="5"/>
  <c r="U30" i="5"/>
  <c r="R30" i="5"/>
  <c r="P30" i="5"/>
  <c r="R34" i="5"/>
  <c r="P34" i="5"/>
  <c r="U34" i="5"/>
  <c r="P39" i="5"/>
  <c r="R39" i="5"/>
  <c r="U39" i="5"/>
  <c r="R23" i="5"/>
  <c r="P23" i="5"/>
  <c r="U23" i="5"/>
  <c r="P31" i="5"/>
  <c r="U31" i="5"/>
  <c r="R31" i="5"/>
  <c r="R36" i="5"/>
  <c r="U36" i="5"/>
  <c r="P36" i="5"/>
  <c r="P35" i="5"/>
  <c r="R35" i="5"/>
  <c r="U35" i="5"/>
  <c r="P42" i="5"/>
  <c r="R42" i="5"/>
  <c r="U42" i="5"/>
  <c r="U32" i="5"/>
  <c r="R32" i="5"/>
  <c r="P32" i="5"/>
  <c r="P20" i="5"/>
  <c r="R20" i="5"/>
  <c r="U20" i="5"/>
  <c r="U24" i="5"/>
  <c r="R24" i="5"/>
  <c r="P24" i="5"/>
  <c r="U38" i="5"/>
  <c r="P38" i="5"/>
  <c r="R38" i="5"/>
  <c r="P40" i="5"/>
  <c r="U40" i="5"/>
  <c r="R40" i="5"/>
  <c r="U27" i="5"/>
  <c r="R27" i="5"/>
  <c r="P27" i="5"/>
  <c r="R21" i="5"/>
  <c r="U21" i="5"/>
  <c r="P21" i="5"/>
  <c r="R33" i="5"/>
  <c r="P33" i="5"/>
  <c r="U33" i="5"/>
  <c r="U46" i="5"/>
  <c r="P46" i="5"/>
  <c r="R46" i="5"/>
  <c r="R29" i="5"/>
  <c r="U29" i="5"/>
  <c r="P29" i="5"/>
  <c r="U37" i="5"/>
  <c r="R37" i="5"/>
  <c r="P37" i="5"/>
  <c r="U45" i="5"/>
  <c r="P45" i="5"/>
  <c r="R45" i="5"/>
  <c r="U26" i="5"/>
  <c r="P26" i="5"/>
  <c r="R26" i="5"/>
  <c r="U25" i="5"/>
  <c r="P25" i="5"/>
  <c r="R25" i="5"/>
  <c r="U28" i="5"/>
  <c r="R28" i="5"/>
  <c r="P28" i="5"/>
  <c r="R22" i="5"/>
  <c r="P22" i="5"/>
  <c r="U22" i="5"/>
  <c r="W48" i="5"/>
  <c r="U48" i="5"/>
  <c r="P48" i="5"/>
  <c r="N49" i="5"/>
  <c r="O49" i="5"/>
  <c r="F50" i="5"/>
  <c r="D50" i="5"/>
  <c r="I50" i="5" s="1"/>
  <c r="Q20" i="5"/>
  <c r="Q48" i="5"/>
  <c r="Q42" i="5"/>
  <c r="Q43" i="5"/>
  <c r="Q33" i="5"/>
  <c r="Q36" i="5"/>
  <c r="Q26" i="5"/>
  <c r="Q30" i="5"/>
  <c r="Q35" i="5"/>
  <c r="Q31" i="5"/>
  <c r="Q27" i="5"/>
  <c r="Q23" i="5"/>
  <c r="Q29" i="5"/>
  <c r="Q44" i="5"/>
  <c r="Q38" i="5"/>
  <c r="Q46" i="5"/>
  <c r="Q24" i="5"/>
  <c r="Q37" i="5"/>
  <c r="Q39" i="5"/>
  <c r="Q22" i="5"/>
  <c r="Q32" i="5"/>
  <c r="Q45" i="5"/>
  <c r="Q34" i="5"/>
  <c r="Q21" i="5"/>
  <c r="Q28" i="5"/>
  <c r="Q40" i="5"/>
  <c r="Q25" i="5"/>
  <c r="U49" i="5" l="1"/>
  <c r="W49" i="5"/>
  <c r="P49" i="5"/>
  <c r="R49" i="5"/>
  <c r="N50" i="5"/>
  <c r="O50" i="5"/>
  <c r="Q49" i="5"/>
  <c r="S49" i="5"/>
  <c r="U50" i="5" l="1"/>
  <c r="T49" i="5"/>
  <c r="P50" i="5"/>
  <c r="W50" i="5"/>
  <c r="R50" i="5"/>
  <c r="Q50" i="5"/>
  <c r="V49" i="5"/>
  <c r="S50" i="5"/>
  <c r="T50" i="5" l="1"/>
  <c r="V50" i="5"/>
  <c r="S48" i="5"/>
  <c r="S43" i="5"/>
  <c r="S47" i="5"/>
  <c r="S44" i="5"/>
  <c r="S46" i="5"/>
  <c r="S45" i="5"/>
  <c r="T48" i="5" l="1"/>
  <c r="T47" i="5"/>
  <c r="T46" i="5"/>
  <c r="T45" i="5"/>
  <c r="T44" i="5"/>
  <c r="T43" i="5"/>
  <c r="V48" i="5"/>
  <c r="S42" i="5"/>
  <c r="V47" i="5"/>
  <c r="V46" i="5"/>
  <c r="T42" i="5" l="1"/>
  <c r="V43" i="5"/>
  <c r="V42" i="5"/>
  <c r="V45" i="5"/>
  <c r="V44" i="5"/>
  <c r="X42" i="5" l="1"/>
  <c r="X45" i="5"/>
  <c r="X44" i="5"/>
  <c r="Y45" i="5" l="1"/>
  <c r="Y42" i="5"/>
  <c r="Y44" i="5"/>
  <c r="X43" i="5"/>
  <c r="Y43" i="5" l="1"/>
  <c r="AD50" i="5"/>
  <c r="AB50" i="5"/>
  <c r="AE50" i="5"/>
  <c r="Z50" i="5"/>
  <c r="Y50" i="5"/>
  <c r="X50" i="5"/>
  <c r="AA50" i="5"/>
  <c r="AC50" i="5"/>
  <c r="X49" i="5"/>
  <c r="Y49" i="5"/>
  <c r="X48" i="5"/>
  <c r="X47" i="5"/>
  <c r="X46" i="5"/>
  <c r="Y48" i="5" l="1"/>
  <c r="Y47" i="5"/>
  <c r="Y46" i="5"/>
  <c r="S20" i="5"/>
  <c r="T20" i="5" l="1"/>
  <c r="V20" i="5"/>
  <c r="X20" i="5"/>
  <c r="Y20" i="5" l="1"/>
  <c r="AA20" i="5" l="1"/>
  <c r="AB20" i="5"/>
  <c r="AC20" i="5" s="1"/>
  <c r="Z20" i="5"/>
  <c r="AD20" i="5" l="1"/>
  <c r="AE20" i="5"/>
  <c r="E58" i="2"/>
  <c r="E7" i="2" l="1"/>
  <c r="E6" i="2" s="1"/>
  <c r="F58" i="2"/>
  <c r="F7" i="2" l="1"/>
  <c r="P58" i="2"/>
  <c r="P7" i="2" l="1"/>
  <c r="P6" i="2" s="1"/>
  <c r="Q6" i="2"/>
  <c r="F6" i="2"/>
  <c r="H58" i="2"/>
  <c r="M58" i="2"/>
  <c r="L58" i="2"/>
  <c r="G58" i="2"/>
  <c r="O58" i="2"/>
  <c r="J58" i="2"/>
  <c r="N58" i="2"/>
  <c r="I58" i="2"/>
  <c r="K58" i="2"/>
  <c r="I7" i="2" l="1"/>
  <c r="I6" i="2" s="1"/>
  <c r="O7" i="2"/>
  <c r="O6" i="2" s="1"/>
  <c r="K7" i="2"/>
  <c r="K6" i="2" s="1"/>
  <c r="M7" i="2"/>
  <c r="M6" i="2" s="1"/>
  <c r="J7" i="2"/>
  <c r="J6" i="2" s="1"/>
  <c r="L7" i="2"/>
  <c r="L6" i="2" s="1"/>
  <c r="G7" i="2"/>
  <c r="G6" i="2" s="1"/>
  <c r="N7" i="2"/>
  <c r="N6" i="2" s="1"/>
  <c r="H7" i="2"/>
  <c r="H6" i="2" s="1"/>
  <c r="Q58" i="2"/>
  <c r="Q7" i="2" l="1"/>
  <c r="S41" i="5"/>
  <c r="S24" i="5"/>
  <c r="S30" i="5"/>
  <c r="S36" i="5"/>
  <c r="S26" i="5"/>
  <c r="S27" i="5"/>
  <c r="S39" i="5"/>
  <c r="S28" i="5"/>
  <c r="S33" i="5"/>
  <c r="S37" i="5"/>
  <c r="S25" i="5"/>
  <c r="S31" i="5"/>
  <c r="S22" i="5"/>
  <c r="S21" i="5"/>
  <c r="S32" i="5"/>
  <c r="S23" i="5"/>
  <c r="S29" i="5"/>
  <c r="S35" i="5"/>
  <c r="S34" i="5"/>
  <c r="S40" i="5"/>
  <c r="T41" i="5" l="1"/>
  <c r="T40" i="5"/>
  <c r="T39" i="5"/>
  <c r="T21" i="5"/>
  <c r="T30" i="5"/>
  <c r="T22" i="5"/>
  <c r="T23" i="5"/>
  <c r="T25" i="5"/>
  <c r="T24" i="5"/>
  <c r="T31" i="5"/>
  <c r="T27" i="5"/>
  <c r="T28" i="5"/>
  <c r="T29" i="5"/>
  <c r="T32" i="5"/>
  <c r="T26" i="5"/>
  <c r="T35" i="5"/>
  <c r="T36" i="5"/>
  <c r="T34" i="5"/>
  <c r="T37" i="5"/>
  <c r="T33" i="5"/>
  <c r="S38" i="5"/>
  <c r="T38" i="5" l="1"/>
  <c r="V41" i="5"/>
  <c r="V32" i="5"/>
  <c r="V33" i="5"/>
  <c r="V28" i="5"/>
  <c r="V38" i="5"/>
  <c r="V26" i="5"/>
  <c r="V22" i="5"/>
  <c r="V27" i="5"/>
  <c r="V39" i="5"/>
  <c r="V35" i="5"/>
  <c r="V36" i="5"/>
  <c r="V23" i="5"/>
  <c r="V30" i="5"/>
  <c r="V31" i="5"/>
  <c r="V34" i="5"/>
  <c r="V24" i="5"/>
  <c r="V21" i="5"/>
  <c r="V40" i="5"/>
  <c r="V29" i="5"/>
  <c r="V37" i="5"/>
  <c r="V25" i="5"/>
  <c r="X41" i="5" l="1"/>
  <c r="Y41" i="5"/>
  <c r="X23" i="5"/>
  <c r="X29" i="5"/>
  <c r="X31" i="5"/>
  <c r="X32" i="5"/>
  <c r="X37" i="5"/>
  <c r="X38" i="5"/>
  <c r="X30" i="5"/>
  <c r="X36" i="5"/>
  <c r="X39" i="5"/>
  <c r="X21" i="5"/>
  <c r="X28" i="5"/>
  <c r="X27" i="5"/>
  <c r="X34" i="5"/>
  <c r="X25" i="5"/>
  <c r="X40" i="5"/>
  <c r="X33" i="5"/>
  <c r="X22" i="5"/>
  <c r="X24" i="5"/>
  <c r="X26" i="5"/>
  <c r="X35" i="5"/>
  <c r="Y21" i="5" l="1"/>
  <c r="Y32" i="5"/>
  <c r="Y28" i="5"/>
  <c r="Y26" i="5"/>
  <c r="Y33" i="5"/>
  <c r="Y27" i="5"/>
  <c r="Y37" i="5"/>
  <c r="Y35" i="5"/>
  <c r="Y36" i="5"/>
  <c r="Y31" i="5"/>
  <c r="Y22" i="5"/>
  <c r="Y34" i="5"/>
  <c r="Y23" i="5"/>
  <c r="Y24" i="5"/>
  <c r="Y29" i="5"/>
  <c r="Y25" i="5"/>
  <c r="Y30" i="5"/>
  <c r="Y40" i="5"/>
  <c r="Y39" i="5"/>
  <c r="Y38" i="5"/>
  <c r="Z21" i="5" l="1"/>
  <c r="AA21" i="5"/>
  <c r="AB21" i="5"/>
  <c r="AB41" i="5"/>
  <c r="AB49" i="5"/>
  <c r="Z49" i="5"/>
  <c r="AA49" i="5"/>
  <c r="Z22" i="5"/>
  <c r="P13" i="4"/>
  <c r="O13" i="4" s="1"/>
  <c r="AJ18" i="5" s="1"/>
  <c r="T13" i="4"/>
  <c r="AK33" i="5" s="1"/>
  <c r="AA33" i="5"/>
  <c r="Z23" i="5"/>
  <c r="AA36" i="5"/>
  <c r="Z28" i="5"/>
  <c r="AB37" i="5"/>
  <c r="AB32" i="5"/>
  <c r="Z26" i="5"/>
  <c r="Z48" i="5"/>
  <c r="AA41" i="5"/>
  <c r="AB48" i="5"/>
  <c r="AA48" i="5"/>
  <c r="Z33" i="5"/>
  <c r="Z38" i="5"/>
  <c r="AA22" i="5"/>
  <c r="P9" i="4"/>
  <c r="AK14" i="5" s="1"/>
  <c r="AB16" i="5"/>
  <c r="AA17" i="5"/>
  <c r="Z17" i="5"/>
  <c r="Z29" i="5"/>
  <c r="Z32" i="5"/>
  <c r="AA26" i="5"/>
  <c r="AA27" i="5"/>
  <c r="AB15" i="5"/>
  <c r="AB18" i="5"/>
  <c r="AB23" i="5"/>
  <c r="AB28" i="5"/>
  <c r="AA34" i="5"/>
  <c r="P10" i="4"/>
  <c r="AA16" i="5"/>
  <c r="AB17" i="5"/>
  <c r="AB26" i="5"/>
  <c r="AB33" i="5"/>
  <c r="AA28" i="5"/>
  <c r="AA35" i="5"/>
  <c r="AB38" i="5"/>
  <c r="AA23" i="5"/>
  <c r="AB14" i="5"/>
  <c r="AA15" i="5"/>
  <c r="Z18" i="5"/>
  <c r="Z35" i="5"/>
  <c r="AA32" i="5"/>
  <c r="AA29" i="5"/>
  <c r="Z27" i="5"/>
  <c r="Z15" i="5"/>
  <c r="Z14" i="5"/>
  <c r="P12" i="4"/>
  <c r="Z37" i="5"/>
  <c r="T10" i="4"/>
  <c r="AK30" i="5" s="1"/>
  <c r="AB27" i="5"/>
  <c r="Z16" i="5"/>
  <c r="P11" i="4"/>
  <c r="AB25" i="5"/>
  <c r="T9" i="4"/>
  <c r="AB22" i="5"/>
  <c r="AB34" i="5"/>
  <c r="Z36" i="5"/>
  <c r="AB36" i="5"/>
  <c r="AA37" i="5"/>
  <c r="AB29" i="5"/>
  <c r="AB35" i="5"/>
  <c r="AA38" i="5"/>
  <c r="Z34" i="5"/>
  <c r="AA14" i="5"/>
  <c r="AA18" i="5"/>
  <c r="Z25" i="5"/>
  <c r="T12" i="4"/>
  <c r="S12" i="4" s="1"/>
  <c r="AJ32" i="5" s="1"/>
  <c r="AA25" i="5"/>
  <c r="AB24" i="5"/>
  <c r="AA24" i="5"/>
  <c r="T11" i="4"/>
  <c r="S11" i="4" s="1"/>
  <c r="AJ31" i="5" s="1"/>
  <c r="Z24" i="5"/>
  <c r="AB40" i="5"/>
  <c r="AA40" i="5"/>
  <c r="X13" i="4"/>
  <c r="AB47" i="5"/>
  <c r="Z31" i="5"/>
  <c r="AA31" i="5"/>
  <c r="AA47" i="5"/>
  <c r="Z47" i="5"/>
  <c r="Z40" i="5"/>
  <c r="AB31" i="5"/>
  <c r="Z46" i="5"/>
  <c r="AB46" i="5"/>
  <c r="AA46" i="5"/>
  <c r="X12" i="4"/>
  <c r="AA39" i="5"/>
  <c r="AB30" i="5"/>
  <c r="AA30" i="5"/>
  <c r="AB45" i="5"/>
  <c r="AA42" i="5"/>
  <c r="Z39" i="5"/>
  <c r="X9" i="4"/>
  <c r="AB43" i="5"/>
  <c r="X11" i="4"/>
  <c r="Z44" i="5"/>
  <c r="Z45" i="5"/>
  <c r="Z41" i="5"/>
  <c r="T15" i="4"/>
  <c r="AB39" i="5"/>
  <c r="AA44" i="5"/>
  <c r="AB44" i="5"/>
  <c r="AA45" i="5"/>
  <c r="Z42" i="5"/>
  <c r="X10" i="4"/>
  <c r="X15" i="4"/>
  <c r="Z43" i="5"/>
  <c r="Z30" i="5"/>
  <c r="AA43" i="5"/>
  <c r="AB42" i="5"/>
  <c r="AE21" i="5" l="1"/>
  <c r="AC21" i="5"/>
  <c r="AD21" i="5"/>
  <c r="AC49" i="5"/>
  <c r="AE49" i="5"/>
  <c r="AD49" i="5"/>
  <c r="AK18" i="5"/>
  <c r="S13" i="4"/>
  <c r="AJ33" i="5" s="1"/>
  <c r="AC33" i="5"/>
  <c r="AC37" i="5"/>
  <c r="AC36" i="5"/>
  <c r="AE32" i="5"/>
  <c r="AC41" i="5"/>
  <c r="AC48" i="5"/>
  <c r="AE48" i="5"/>
  <c r="AD48" i="5"/>
  <c r="AD41" i="5"/>
  <c r="AE41" i="5"/>
  <c r="AD22" i="5"/>
  <c r="O9" i="4"/>
  <c r="AJ14" i="5" s="1"/>
  <c r="AC16" i="5"/>
  <c r="AE38" i="5"/>
  <c r="AC27" i="5"/>
  <c r="AD32" i="5"/>
  <c r="AC34" i="5"/>
  <c r="AE34" i="5"/>
  <c r="AD34" i="5"/>
  <c r="AC32" i="5"/>
  <c r="AD29" i="5"/>
  <c r="AD27" i="5"/>
  <c r="AD35" i="5"/>
  <c r="AE28" i="5"/>
  <c r="AC28" i="5"/>
  <c r="AE22" i="5"/>
  <c r="AE16" i="5"/>
  <c r="AD28" i="5"/>
  <c r="AD26" i="5"/>
  <c r="AC22" i="5"/>
  <c r="AE37" i="5"/>
  <c r="AD37" i="5"/>
  <c r="AC14" i="5"/>
  <c r="AE25" i="5"/>
  <c r="AE35" i="5"/>
  <c r="AC18" i="5"/>
  <c r="AD25" i="5"/>
  <c r="AC35" i="5"/>
  <c r="P14" i="4"/>
  <c r="O14" i="4" s="1"/>
  <c r="AJ19" i="5" s="1"/>
  <c r="AE23" i="5"/>
  <c r="AE29" i="5"/>
  <c r="AC38" i="5"/>
  <c r="S10" i="4"/>
  <c r="AJ30" i="5" s="1"/>
  <c r="AC23" i="5"/>
  <c r="AC29" i="5"/>
  <c r="AD23" i="5"/>
  <c r="AE26" i="5"/>
  <c r="AC26" i="5"/>
  <c r="AC25" i="5"/>
  <c r="AE27" i="5"/>
  <c r="O12" i="4"/>
  <c r="AJ17" i="5" s="1"/>
  <c r="AK17" i="5"/>
  <c r="AD18" i="5"/>
  <c r="AE18" i="5"/>
  <c r="O11" i="4"/>
  <c r="AJ16" i="5" s="1"/>
  <c r="AK16" i="5"/>
  <c r="AE15" i="5"/>
  <c r="AD15" i="5"/>
  <c r="AC15" i="5"/>
  <c r="AE17" i="5"/>
  <c r="AD17" i="5"/>
  <c r="AD38" i="5"/>
  <c r="AD14" i="5"/>
  <c r="AE14" i="5"/>
  <c r="AD36" i="5"/>
  <c r="AK29" i="5"/>
  <c r="S9" i="4"/>
  <c r="AJ29" i="5" s="1"/>
  <c r="O10" i="4"/>
  <c r="AJ15" i="5" s="1"/>
  <c r="AK15" i="5"/>
  <c r="AE36" i="5"/>
  <c r="AE33" i="5"/>
  <c r="AD33" i="5"/>
  <c r="AC17" i="5"/>
  <c r="AD16" i="5"/>
  <c r="AK32" i="5"/>
  <c r="AD24" i="5"/>
  <c r="AC24" i="5"/>
  <c r="AE24" i="5"/>
  <c r="AK31" i="5"/>
  <c r="AC47" i="5"/>
  <c r="AC40" i="5"/>
  <c r="AC31" i="5"/>
  <c r="AD47" i="5"/>
  <c r="AE47" i="5"/>
  <c r="W13" i="4"/>
  <c r="AQ33" i="5" s="1"/>
  <c r="AR33" i="5"/>
  <c r="AD31" i="5"/>
  <c r="AE31" i="5"/>
  <c r="AE40" i="5"/>
  <c r="AD40" i="5"/>
  <c r="AC46" i="5"/>
  <c r="AC30" i="5"/>
  <c r="AC45" i="5"/>
  <c r="AE46" i="5"/>
  <c r="AD46" i="5"/>
  <c r="AE42" i="5"/>
  <c r="AD42" i="5"/>
  <c r="AD43" i="5"/>
  <c r="AE43" i="5"/>
  <c r="AC43" i="5"/>
  <c r="AC44" i="5"/>
  <c r="W9" i="4"/>
  <c r="AQ29" i="5" s="1"/>
  <c r="AR29" i="5"/>
  <c r="AE44" i="5"/>
  <c r="AD44" i="5"/>
  <c r="AC42" i="5"/>
  <c r="AD45" i="5"/>
  <c r="AE45" i="5"/>
  <c r="AR35" i="5"/>
  <c r="X14" i="4"/>
  <c r="W10" i="4"/>
  <c r="AQ30" i="5" s="1"/>
  <c r="AR30" i="5"/>
  <c r="AD30" i="5"/>
  <c r="AE30" i="5"/>
  <c r="AD39" i="5"/>
  <c r="AE39" i="5"/>
  <c r="AK35" i="5"/>
  <c r="T14" i="4"/>
  <c r="AR31" i="5"/>
  <c r="W11" i="4"/>
  <c r="AQ31" i="5" s="1"/>
  <c r="AC39" i="5"/>
  <c r="AR32" i="5"/>
  <c r="W12" i="4"/>
  <c r="AQ32" i="5" s="1"/>
  <c r="AK19" i="5" l="1"/>
  <c r="W14" i="4"/>
  <c r="AQ34" i="5" s="1"/>
  <c r="AR34" i="5"/>
  <c r="AK34" i="5"/>
  <c r="S14" i="4"/>
  <c r="AJ34" i="5" s="1"/>
  <c r="AX7" i="2" l="1"/>
  <c r="AX6" i="2" s="1"/>
  <c r="AY7" i="2"/>
  <c r="AY6" i="2" s="1"/>
  <c r="AW7" i="2"/>
  <c r="AW6" i="2" s="1"/>
  <c r="AZ7" i="2"/>
  <c r="AZ6" i="2" s="1"/>
  <c r="BD7" i="2"/>
  <c r="BD6" i="2" s="1"/>
  <c r="BE7" i="2"/>
  <c r="BE6" i="2" s="1"/>
  <c r="BC7" i="2"/>
  <c r="BC6" i="2" s="1"/>
  <c r="BF7" i="2"/>
  <c r="BF6" i="2" s="1"/>
  <c r="BB7" i="2"/>
  <c r="BB6" i="2" s="1"/>
  <c r="BA7" i="2"/>
  <c r="BA6" i="2" s="1"/>
  <c r="BG6" i="2" l="1"/>
  <c r="AV6" i="2" l="1"/>
  <c r="BG7" i="2" l="1"/>
  <c r="BC58" i="2"/>
  <c r="AX58" i="2"/>
  <c r="BA58" i="2"/>
  <c r="AW58" i="2"/>
  <c r="AV58" i="2"/>
  <c r="BB58" i="2"/>
  <c r="AU58" i="2"/>
  <c r="AZ58" i="2"/>
  <c r="AY58" i="2"/>
  <c r="AU7" i="2" l="1"/>
  <c r="AU6" i="2" s="1"/>
  <c r="BD58" i="2"/>
  <c r="BF58" i="2"/>
  <c r="BE58" i="2"/>
  <c r="FM58" i="2" l="1"/>
  <c r="FM7" i="2" s="1"/>
  <c r="FL58" i="2"/>
  <c r="FL7" i="2" s="1"/>
  <c r="FN58" i="2"/>
  <c r="FN7" i="2" s="1"/>
  <c r="FN6" i="2" s="1"/>
  <c r="BG58" i="2"/>
  <c r="BG23" i="2"/>
  <c r="BI58" i="2"/>
  <c r="FM6" i="2" l="1"/>
  <c r="FL6" i="2"/>
  <c r="FC58" i="2"/>
  <c r="FC7" i="2" s="1"/>
  <c r="BI7" i="2"/>
  <c r="BI6" i="2" s="1"/>
  <c r="BL58" i="2"/>
  <c r="BN58" i="2"/>
  <c r="BQ58" i="2"/>
  <c r="BM58" i="2"/>
  <c r="BO58" i="2"/>
  <c r="BP58" i="2"/>
  <c r="BK58" i="2"/>
  <c r="BJ58" i="2"/>
  <c r="FC6" i="2" l="1"/>
  <c r="FH58" i="2"/>
  <c r="FH7" i="2" s="1"/>
  <c r="FE58" i="2"/>
  <c r="FE7" i="2" s="1"/>
  <c r="FI58" i="2"/>
  <c r="FI7" i="2" s="1"/>
  <c r="FK58" i="2"/>
  <c r="FK7" i="2" s="1"/>
  <c r="FG58" i="2"/>
  <c r="FG7" i="2" s="1"/>
  <c r="FD58" i="2"/>
  <c r="FD7" i="2" s="1"/>
  <c r="FJ58" i="2"/>
  <c r="FJ7" i="2" s="1"/>
  <c r="FF58" i="2"/>
  <c r="FF7" i="2" s="1"/>
  <c r="BU58" i="2"/>
  <c r="FO58" i="2" s="1"/>
  <c r="FO7" i="2" s="1"/>
  <c r="FF6" i="2" l="1"/>
  <c r="FJ6" i="2"/>
  <c r="FH6" i="2"/>
  <c r="FG6" i="2"/>
  <c r="FE6" i="2"/>
  <c r="FK6" i="2"/>
  <c r="FI6" i="2"/>
  <c r="FD6" i="2"/>
  <c r="FO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D32A3-58C8-4058-A84B-511AE5AD9CF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670BE51-FF8C-4D5E-8AB5-A9743B097922}" name="WorksheetConnection_budget.xlsx!Tracking" type="102" refreshedVersion="8" minRefreshableVersion="5">
    <extLst>
      <ext xmlns:x15="http://schemas.microsoft.com/office/spreadsheetml/2010/11/main" uri="{DE250136-89BD-433C-8126-D09CA5730AF9}">
        <x15:connection id="Tracking" autoDelete="1">
          <x15:rangePr sourceName="_xlcn.WorksheetConnection_budget.xlsxTracking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<sst xmlns="http://schemas.openxmlformats.org/spreadsheetml/2006/main" count="1158" uniqueCount="176">
  <si>
    <t>General</t>
  </si>
  <si>
    <t>Starting Year:</t>
  </si>
  <si>
    <t>Set the starting year(yyyy) once at the beginning and do not change it again</t>
  </si>
  <si>
    <t>Budget Planning</t>
  </si>
  <si>
    <t>Define starting year in settings-&gt;</t>
  </si>
  <si>
    <t>Income</t>
  </si>
  <si>
    <t>Enter Income Category…</t>
  </si>
  <si>
    <t>Total</t>
  </si>
  <si>
    <t>Expenses</t>
  </si>
  <si>
    <t>Groceries</t>
  </si>
  <si>
    <t>Enter Expenses Category…</t>
  </si>
  <si>
    <t>Savings</t>
  </si>
  <si>
    <t>To be allocated:</t>
  </si>
  <si>
    <t>Budget Dashboard</t>
  </si>
  <si>
    <t>Budget Tracking</t>
  </si>
  <si>
    <t>Date</t>
  </si>
  <si>
    <t>Type</t>
  </si>
  <si>
    <t>Category</t>
  </si>
  <si>
    <t>Amount</t>
  </si>
  <si>
    <t>Details</t>
  </si>
  <si>
    <t>Balance</t>
  </si>
  <si>
    <t>Budget Tracking &amp; Dashboard</t>
  </si>
  <si>
    <t>Late Monthly Income:</t>
  </si>
  <si>
    <t>Shift late income:</t>
  </si>
  <si>
    <t>Starting on day x in month:</t>
  </si>
  <si>
    <t>Calculations</t>
  </si>
  <si>
    <t>Worksheet: Budget Tracking</t>
  </si>
  <si>
    <t>Today:</t>
  </si>
  <si>
    <t>Last Record:</t>
  </si>
  <si>
    <t>Delta Last Record:</t>
  </si>
  <si>
    <t># Records:</t>
  </si>
  <si>
    <t># Records this year:</t>
  </si>
  <si>
    <t>Tracking Blance:</t>
  </si>
  <si>
    <t>Settings</t>
  </si>
  <si>
    <t>Year</t>
  </si>
  <si>
    <t>Select the year to view-&gt;</t>
  </si>
  <si>
    <t>Period</t>
  </si>
  <si>
    <t>Select the period to view-&gt;</t>
  </si>
  <si>
    <t>Dropdown Data</t>
  </si>
  <si>
    <t>Current year</t>
  </si>
  <si>
    <t>Current Month</t>
  </si>
  <si>
    <t>Years</t>
  </si>
  <si>
    <t>Months</t>
  </si>
  <si>
    <t>Worksheet: Budget Dashboard</t>
  </si>
  <si>
    <t>Selected Year</t>
  </si>
  <si>
    <t>Selected Period</t>
  </si>
  <si>
    <t>Inactive</t>
  </si>
  <si>
    <t>Selected Period (Display)</t>
  </si>
  <si>
    <t>row_id</t>
  </si>
  <si>
    <t>header_row_id</t>
  </si>
  <si>
    <t>is_header</t>
  </si>
  <si>
    <t>is_cat</t>
  </si>
  <si>
    <t>is_total</t>
  </si>
  <si>
    <t>is_empty</t>
  </si>
  <si>
    <t>type</t>
  </si>
  <si>
    <t>item</t>
  </si>
  <si>
    <t>tracked</t>
  </si>
  <si>
    <t>budget</t>
  </si>
  <si>
    <t>All Years</t>
  </si>
  <si>
    <t>All Months</t>
  </si>
  <si>
    <t>sort_min_row</t>
  </si>
  <si>
    <t>sort_max_row</t>
  </si>
  <si>
    <t>tracked_range</t>
  </si>
  <si>
    <t>tracked_rank</t>
  </si>
  <si>
    <t>budget_range</t>
  </si>
  <si>
    <t>budget_rank</t>
  </si>
  <si>
    <t>comb_rank</t>
  </si>
  <si>
    <t>comb_rank_range</t>
  </si>
  <si>
    <t>comb_rank_norm_run_range</t>
  </si>
  <si>
    <t>comb_rank_unique</t>
  </si>
  <si>
    <t>comb_rank_norm</t>
  </si>
  <si>
    <t>sorted_row_id [Lookup]</t>
  </si>
  <si>
    <r>
      <rPr>
        <b/>
        <sz val="11"/>
        <color rgb="FF00B0F0"/>
        <rFont val="Calibri"/>
        <family val="2"/>
        <scheme val="minor"/>
      </rPr>
      <t>Chart Calculations</t>
    </r>
    <r>
      <rPr>
        <sz val="11"/>
        <color rgb="FF00B0F0"/>
        <rFont val="Calibri"/>
        <family val="2"/>
        <scheme val="minor"/>
      </rPr>
      <t xml:space="preserve"> Category Distribution Charts</t>
    </r>
  </si>
  <si>
    <t>Other</t>
  </si>
  <si>
    <t>Gifts</t>
  </si>
  <si>
    <t>Clothing</t>
  </si>
  <si>
    <t>Eat out</t>
  </si>
  <si>
    <t>General Shopping</t>
  </si>
  <si>
    <t>Socialising</t>
  </si>
  <si>
    <t>Entertainment</t>
  </si>
  <si>
    <t>Travel</t>
  </si>
  <si>
    <t>Charity</t>
  </si>
  <si>
    <t>Enter Savings Category…</t>
  </si>
  <si>
    <t>ID</t>
  </si>
  <si>
    <t>Holiday</t>
  </si>
  <si>
    <t>Health and Medication</t>
  </si>
  <si>
    <t>Days Starting Ahead:</t>
  </si>
  <si>
    <t>tracked_last_period</t>
  </si>
  <si>
    <t>Last Date Entered:</t>
  </si>
  <si>
    <t>Months Ahead</t>
  </si>
  <si>
    <t>Years Ahead</t>
  </si>
  <si>
    <t>Prediction Date</t>
  </si>
  <si>
    <t>Effective date</t>
  </si>
  <si>
    <t>Salary</t>
  </si>
  <si>
    <t>Property</t>
  </si>
  <si>
    <t>Side Hustle</t>
  </si>
  <si>
    <t>Mortgage</t>
  </si>
  <si>
    <t>Insurance</t>
  </si>
  <si>
    <t>MOT</t>
  </si>
  <si>
    <t>Haircuts</t>
  </si>
  <si>
    <t>Sport</t>
  </si>
  <si>
    <t>Car Fund</t>
  </si>
  <si>
    <t>Emergency Fund</t>
  </si>
  <si>
    <t>Home Maintenance Fund</t>
  </si>
  <si>
    <t>House Utilities</t>
  </si>
  <si>
    <t>Mobile Phones</t>
  </si>
  <si>
    <t>Children's Toys/Activities</t>
  </si>
  <si>
    <t>Dividends</t>
  </si>
  <si>
    <t>Monthly salary payment</t>
  </si>
  <si>
    <t>Monthly grocery trip</t>
  </si>
  <si>
    <t>Salon visit</t>
  </si>
  <si>
    <t>Family SIM plan</t>
  </si>
  <si>
    <t>Lego set</t>
  </si>
  <si>
    <t>Winter coat purchase</t>
  </si>
  <si>
    <t>Vitamins order</t>
  </si>
  <si>
    <t>Football club fee</t>
  </si>
  <si>
    <t>Freelance web design</t>
  </si>
  <si>
    <t>Garage inspection</t>
  </si>
  <si>
    <t>Amazon order</t>
  </si>
  <si>
    <t>Takeaway order</t>
  </si>
  <si>
    <t>Bus tickets</t>
  </si>
  <si>
    <t>Miscellaneous purchase</t>
  </si>
  <si>
    <t>Christmas gift</t>
  </si>
  <si>
    <t>Rental income from apartment</t>
  </si>
  <si>
    <t>Set aside for repairs</t>
  </si>
  <si>
    <t>Transfer to savings account</t>
  </si>
  <si>
    <t>Electricity bill</t>
  </si>
  <si>
    <t>Hotel booking</t>
  </si>
  <si>
    <t>Shopping mall trip</t>
  </si>
  <si>
    <t>Water bill</t>
  </si>
  <si>
    <t>Tennis court booking</t>
  </si>
  <si>
    <t>Stock dividends payout</t>
  </si>
  <si>
    <t>Mobile phone bill</t>
  </si>
  <si>
    <t>Wedding gift</t>
  </si>
  <si>
    <t>Barber shop</t>
  </si>
  <si>
    <t>Birthday present</t>
  </si>
  <si>
    <t>Tutoring session earnings</t>
  </si>
  <si>
    <t>Household goods</t>
  </si>
  <si>
    <t>Kids school uniform</t>
  </si>
  <si>
    <t>Children’s playgroup</t>
  </si>
  <si>
    <t>Streaming subscription</t>
  </si>
  <si>
    <t>Company payroll</t>
  </si>
  <si>
    <t>Online sales income</t>
  </si>
  <si>
    <t>ETF distribution</t>
  </si>
  <si>
    <t>Car insurance premium</t>
  </si>
  <si>
    <t>Train travel</t>
  </si>
  <si>
    <t>Kids haircut</t>
  </si>
  <si>
    <t>Car savings deposit</t>
  </si>
  <si>
    <t>Fundraiser donation</t>
  </si>
  <si>
    <t>Home insurance payment</t>
  </si>
  <si>
    <t>Car MOT test</t>
  </si>
  <si>
    <t>Weekly supermarket shop</t>
  </si>
  <si>
    <t>Dinner at Italian restaurant</t>
  </si>
  <si>
    <t>Gas payment</t>
  </si>
  <si>
    <t>Movie tickets</t>
  </si>
  <si>
    <t>Pharmacy purchase</t>
  </si>
  <si>
    <t>Holiday spending</t>
  </si>
  <si>
    <t>Pub drinks</t>
  </si>
  <si>
    <t>Monthly mortgage payment - HSBC</t>
  </si>
  <si>
    <t>Local theatre</t>
  </si>
  <si>
    <t>One‑off cost</t>
  </si>
  <si>
    <t>Cafe meet‑up</t>
  </si>
  <si>
    <t>Small savings deposit</t>
  </si>
  <si>
    <t>Rent from tenant (Flat 2B)</t>
  </si>
  <si>
    <t>Standing order to local charity</t>
  </si>
  <si>
    <t>Swimming lessons</t>
  </si>
  <si>
    <t>Farmer’s market shop</t>
  </si>
  <si>
    <t>Friends night out</t>
  </si>
  <si>
    <t>Fuel top‑up</t>
  </si>
  <si>
    <t>Birthday lunch</t>
  </si>
  <si>
    <t>New shoes for work</t>
  </si>
  <si>
    <t>Flight payment</t>
  </si>
  <si>
    <t>Doctor visit copay</t>
  </si>
  <si>
    <t>One‑off charity gift</t>
  </si>
  <si>
    <t>Gym membership</t>
  </si>
  <si>
    <t>Starting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</si>
</sst>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mmm"/>
    <numFmt numFmtId="166" formatCode="d\-mmm\-yy"/>
    <numFmt numFmtId="167" formatCode="mmmm"/>
    <numFmt numFmtId="168" formatCode="d\-mm\-yyyy"/>
    <numFmt numFmtId="169" formatCode="&quot;£&quot;#,##0.00"/>
    <numFmt numFmtId="170" formatCode="&quot;£&quot;#,##0"/>
    <numFmt numFmtId="171" formatCode="0.0%"/>
    <numFmt numFmtId="172" formatCode="[$-F800]dddd\,\ mmmm\ dd\,\ yyyy"/>
    <numFmt numFmtId="173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  <font>
      <b/>
      <sz val="20"/>
      <color rgb="FF27303D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303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dotted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hair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6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164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64" fontId="11" fillId="5" borderId="0" xfId="0" applyNumberFormat="1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indent="1"/>
    </xf>
    <xf numFmtId="16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7" borderId="0" xfId="0" applyFill="1"/>
    <xf numFmtId="0" fontId="12" fillId="7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8" borderId="2" xfId="0" applyFill="1" applyBorder="1"/>
    <xf numFmtId="0" fontId="0" fillId="8" borderId="0" xfId="0" applyFill="1"/>
    <xf numFmtId="0" fontId="0" fillId="8" borderId="3" xfId="0" applyFill="1" applyBorder="1"/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horizontal="left" indent="1"/>
    </xf>
    <xf numFmtId="166" fontId="13" fillId="0" borderId="0" xfId="0" applyNumberFormat="1" applyFont="1" applyAlignment="1">
      <alignment horizontal="left" indent="1"/>
    </xf>
    <xf numFmtId="0" fontId="0" fillId="8" borderId="5" xfId="0" applyFill="1" applyBorder="1"/>
    <xf numFmtId="0" fontId="0" fillId="8" borderId="6" xfId="0" applyFill="1" applyBorder="1"/>
    <xf numFmtId="43" fontId="13" fillId="0" borderId="0" xfId="1" applyFont="1" applyAlignment="1">
      <alignment horizontal="right" indent="1"/>
    </xf>
    <xf numFmtId="0" fontId="15" fillId="0" borderId="0" xfId="0" applyFont="1" applyAlignment="1">
      <alignment horizontal="left" indent="1"/>
    </xf>
    <xf numFmtId="0" fontId="14" fillId="8" borderId="0" xfId="0" applyFont="1" applyFill="1" applyAlignment="1">
      <alignment horizontal="left" vertical="center" indent="1"/>
    </xf>
    <xf numFmtId="0" fontId="5" fillId="8" borderId="0" xfId="0" applyFont="1" applyFill="1"/>
    <xf numFmtId="0" fontId="0" fillId="8" borderId="5" xfId="0" applyFill="1" applyBorder="1" applyAlignment="1">
      <alignment vertical="center"/>
    </xf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4" xfId="0" applyFill="1" applyBorder="1"/>
    <xf numFmtId="0" fontId="0" fillId="8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3" fillId="8" borderId="0" xfId="0" applyFont="1" applyFill="1"/>
    <xf numFmtId="14" fontId="0" fillId="8" borderId="0" xfId="0" applyNumberFormat="1" applyFill="1"/>
    <xf numFmtId="166" fontId="13" fillId="8" borderId="0" xfId="0" applyNumberFormat="1" applyFont="1" applyFill="1" applyAlignment="1">
      <alignment horizontal="left" indent="1"/>
    </xf>
    <xf numFmtId="0" fontId="13" fillId="8" borderId="0" xfId="0" applyFont="1" applyFill="1" applyAlignment="1">
      <alignment horizontal="left" indent="1"/>
    </xf>
    <xf numFmtId="0" fontId="5" fillId="8" borderId="0" xfId="0" applyFont="1" applyFill="1" applyAlignment="1">
      <alignment horizontal="right"/>
    </xf>
    <xf numFmtId="0" fontId="10" fillId="8" borderId="0" xfId="0" applyFont="1" applyFill="1" applyAlignment="1">
      <alignment horizontal="right"/>
    </xf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left" indent="1"/>
    </xf>
    <xf numFmtId="0" fontId="0" fillId="9" borderId="0" xfId="0" applyFill="1"/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3" fillId="8" borderId="0" xfId="0" applyFont="1" applyFill="1" applyAlignment="1">
      <alignment horizontal="center"/>
    </xf>
    <xf numFmtId="167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0" fillId="8" borderId="0" xfId="0" applyFill="1" applyAlignment="1">
      <alignment horizontal="right"/>
    </xf>
    <xf numFmtId="39" fontId="16" fillId="8" borderId="0" xfId="1" applyNumberFormat="1" applyFont="1" applyFill="1" applyBorder="1" applyAlignment="1">
      <alignment horizontal="right" indent="1"/>
    </xf>
    <xf numFmtId="168" fontId="0" fillId="8" borderId="0" xfId="0" applyNumberFormat="1" applyFill="1"/>
    <xf numFmtId="0" fontId="21" fillId="9" borderId="0" xfId="0" applyFont="1" applyFill="1" applyAlignment="1">
      <alignment horizontal="left" vertical="center"/>
    </xf>
    <xf numFmtId="0" fontId="3" fillId="8" borderId="16" xfId="0" applyFont="1" applyFill="1" applyBorder="1"/>
    <xf numFmtId="0" fontId="0" fillId="8" borderId="16" xfId="0" applyFill="1" applyBorder="1" applyAlignment="1">
      <alignment horizontal="right"/>
    </xf>
    <xf numFmtId="0" fontId="0" fillId="9" borderId="0" xfId="0" applyFill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7" xfId="0" applyFill="1" applyBorder="1"/>
    <xf numFmtId="0" fontId="0" fillId="8" borderId="15" xfId="0" applyFill="1" applyBorder="1"/>
    <xf numFmtId="43" fontId="0" fillId="8" borderId="0" xfId="0" applyNumberFormat="1" applyFill="1"/>
    <xf numFmtId="43" fontId="13" fillId="8" borderId="0" xfId="1" applyFont="1" applyFill="1" applyAlignment="1">
      <alignment horizontal="right" indent="1"/>
    </xf>
    <xf numFmtId="0" fontId="15" fillId="8" borderId="0" xfId="0" applyFont="1" applyFill="1" applyAlignment="1">
      <alignment horizontal="left" indent="1"/>
    </xf>
    <xf numFmtId="39" fontId="16" fillId="8" borderId="0" xfId="1" applyNumberFormat="1" applyFont="1" applyFill="1" applyAlignment="1">
      <alignment horizontal="right" indent="1"/>
    </xf>
    <xf numFmtId="166" fontId="17" fillId="8" borderId="0" xfId="0" applyNumberFormat="1" applyFont="1" applyFill="1" applyAlignment="1">
      <alignment horizontal="right" indent="1"/>
    </xf>
    <xf numFmtId="0" fontId="0" fillId="8" borderId="1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70" fontId="0" fillId="8" borderId="15" xfId="0" applyNumberFormat="1" applyFill="1" applyBorder="1" applyAlignment="1">
      <alignment horizontal="center" vertical="center"/>
    </xf>
    <xf numFmtId="0" fontId="0" fillId="8" borderId="18" xfId="0" applyFill="1" applyBorder="1"/>
    <xf numFmtId="171" fontId="0" fillId="8" borderId="0" xfId="2" applyNumberFormat="1" applyFont="1" applyFill="1" applyBorder="1" applyAlignment="1">
      <alignment horizontal="center" vertical="center"/>
    </xf>
    <xf numFmtId="169" fontId="0" fillId="8" borderId="0" xfId="0" applyNumberFormat="1" applyFill="1" applyAlignment="1">
      <alignment horizontal="center" vertical="center"/>
    </xf>
    <xf numFmtId="169" fontId="0" fillId="8" borderId="15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left" vertical="center"/>
    </xf>
    <xf numFmtId="0" fontId="0" fillId="8" borderId="19" xfId="0" applyFill="1" applyBorder="1"/>
    <xf numFmtId="0" fontId="0" fillId="8" borderId="14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22" fillId="8" borderId="24" xfId="0" applyFont="1" applyFill="1" applyBorder="1"/>
    <xf numFmtId="0" fontId="0" fillId="8" borderId="25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5" xfId="0" applyFont="1" applyFill="1" applyBorder="1" applyAlignment="1">
      <alignment horizontal="center"/>
    </xf>
    <xf numFmtId="169" fontId="0" fillId="8" borderId="0" xfId="0" applyNumberFormat="1" applyFill="1" applyAlignment="1">
      <alignment horizontal="center"/>
    </xf>
    <xf numFmtId="169" fontId="0" fillId="8" borderId="25" xfId="0" applyNumberFormat="1" applyFill="1" applyBorder="1" applyAlignment="1">
      <alignment horizontal="center"/>
    </xf>
    <xf numFmtId="169" fontId="3" fillId="8" borderId="0" xfId="0" applyNumberFormat="1" applyFont="1" applyFill="1" applyAlignment="1">
      <alignment horizontal="center"/>
    </xf>
    <xf numFmtId="0" fontId="4" fillId="8" borderId="0" xfId="0" applyFont="1" applyFill="1"/>
    <xf numFmtId="169" fontId="4" fillId="8" borderId="0" xfId="0" applyNumberFormat="1" applyFont="1" applyFill="1"/>
    <xf numFmtId="0" fontId="9" fillId="8" borderId="26" xfId="0" applyFont="1" applyFill="1" applyBorder="1"/>
    <xf numFmtId="169" fontId="9" fillId="8" borderId="26" xfId="0" applyNumberFormat="1" applyFont="1" applyFill="1" applyBorder="1"/>
    <xf numFmtId="0" fontId="0" fillId="8" borderId="0" xfId="0" applyFill="1" applyAlignment="1">
      <alignment horizontal="left" vertical="center" indent="1"/>
    </xf>
    <xf numFmtId="169" fontId="0" fillId="8" borderId="0" xfId="0" applyNumberFormat="1" applyFill="1" applyAlignment="1">
      <alignment horizontal="left" vertical="center"/>
    </xf>
    <xf numFmtId="171" fontId="0" fillId="8" borderId="0" xfId="2" applyNumberFormat="1" applyFont="1" applyFill="1" applyBorder="1" applyAlignment="1">
      <alignment horizontal="left" vertical="center"/>
    </xf>
    <xf numFmtId="169" fontId="0" fillId="8" borderId="15" xfId="0" applyNumberFormat="1" applyFill="1" applyBorder="1" applyAlignment="1">
      <alignment horizontal="left" vertical="center"/>
    </xf>
    <xf numFmtId="169" fontId="0" fillId="8" borderId="0" xfId="2" applyNumberFormat="1" applyFont="1" applyFill="1" applyBorder="1" applyAlignment="1">
      <alignment horizontal="left" vertical="center"/>
    </xf>
    <xf numFmtId="172" fontId="0" fillId="8" borderId="0" xfId="0" applyNumberFormat="1" applyFill="1"/>
    <xf numFmtId="166" fontId="0" fillId="8" borderId="0" xfId="0" applyNumberFormat="1" applyFill="1"/>
    <xf numFmtId="173" fontId="0" fillId="0" borderId="0" xfId="0" applyNumberFormat="1"/>
    <xf numFmtId="0" fontId="2" fillId="7" borderId="0" xfId="0" applyFont="1" applyFill="1" applyAlignment="1">
      <alignment horizont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20" fillId="8" borderId="0" xfId="0" applyFont="1" applyFill="1" applyAlignment="1">
      <alignment horizontal="right"/>
    </xf>
    <xf numFmtId="167" fontId="13" fillId="10" borderId="14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0" fillId="8" borderId="0" xfId="0" applyFill="1" applyBorder="1"/>
    <xf numFmtId="0" fontId="0" fillId="3" borderId="0" xfId="0" applyFill="1" applyBorder="1" applyAlignment="1">
      <alignment horizontal="center" vertical="center"/>
    </xf>
    <xf numFmtId="0" fontId="5" fillId="8" borderId="0" xfId="0" applyFont="1" applyFill="1" applyBorder="1"/>
    <xf numFmtId="15" fontId="0" fillId="3" borderId="0" xfId="0" applyNumberFormat="1" applyFill="1" applyBorder="1" applyAlignment="1">
      <alignment horizontal="center" vertical="center"/>
    </xf>
    <xf numFmtId="169" fontId="0" fillId="3" borderId="0" xfId="0" applyNumberFormat="1" applyFill="1" applyBorder="1" applyAlignment="1">
      <alignment horizontal="center" vertical="center"/>
    </xf>
    <xf numFmtId="169" fontId="16" fillId="8" borderId="0" xfId="1" applyNumberFormat="1" applyFont="1" applyFill="1" applyAlignment="1">
      <alignment horizontal="right" indent="1"/>
    </xf>
    <xf numFmtId="169" fontId="8" fillId="0" borderId="1" xfId="1" applyNumberFormat="1" applyFont="1" applyBorder="1"/>
    <xf numFmtId="169" fontId="9" fillId="0" borderId="1" xfId="1" applyNumberFormat="1" applyFont="1" applyBorder="1"/>
    <xf numFmtId="169" fontId="0" fillId="8" borderId="0" xfId="0" applyNumberFormat="1" applyFill="1"/>
    <xf numFmtId="169" fontId="4" fillId="0" borderId="1" xfId="1" applyNumberFormat="1" applyFont="1" applyBorder="1"/>
    <xf numFmtId="169" fontId="6" fillId="8" borderId="0" xfId="0" applyNumberFormat="1" applyFont="1" applyFill="1" applyAlignment="1">
      <alignment horizontal="left" indent="1"/>
    </xf>
    <xf numFmtId="169" fontId="7" fillId="8" borderId="0" xfId="0" applyNumberFormat="1" applyFont="1" applyFill="1"/>
    <xf numFmtId="169" fontId="4" fillId="0" borderId="1" xfId="1" applyNumberFormat="1" applyFont="1" applyFill="1" applyBorder="1"/>
    <xf numFmtId="169" fontId="9" fillId="0" borderId="1" xfId="1" applyNumberFormat="1" applyFont="1" applyFill="1" applyBorder="1"/>
    <xf numFmtId="169" fontId="4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226"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b/>
        <strike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numFmt numFmtId="169" formatCode="&quot;£&quot;#,##0.00"/>
      <fill>
        <patternFill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0.14999847407452621"/>
        <name val="Calibri"/>
        <family val="2"/>
        <scheme val="minor"/>
      </font>
      <numFmt numFmtId="166" formatCode="d\-mmm\-yy"/>
      <fill>
        <patternFill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color rgb="FFFF0000"/>
      </font>
    </dxf>
    <dxf>
      <font>
        <color auto="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numFmt numFmtId="174" formatCode="\→\ d\-mmm\-yy"/>
    </dxf>
    <dxf>
      <font>
        <color theme="0" tint="-0.499984740745262"/>
      </font>
      <numFmt numFmtId="174" formatCode="\→\ d\-mmm\-yy"/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  <numFmt numFmtId="11" formatCode="&quot;£&quot;#,##0.00;\-&quot;£&quot;#,##0.00"/>
    </dxf>
    <dxf>
      <font>
        <b/>
        <i val="0"/>
        <color rgb="FFFF0000"/>
      </font>
      <numFmt numFmtId="11" formatCode="&quot;£&quot;#,##0.00;\-&quot;£&quot;#,##0.00"/>
    </dxf>
    <dxf>
      <font>
        <b/>
        <i val="0"/>
        <color rgb="FF00B050"/>
      </font>
      <numFmt numFmtId="11" formatCode="&quot;£&quot;#,##0.00;\-&quot;£&quot;#,##0.00"/>
    </dxf>
    <dxf>
      <font>
        <b/>
        <i val="0"/>
        <color rgb="FFFF0000"/>
      </font>
      <numFmt numFmtId="11" formatCode="&quot;£&quot;#,##0.00;\-&quot;£&quot;#,##0.00"/>
    </dxf>
    <dxf>
      <font>
        <color rgb="FFFF0000"/>
      </font>
    </dxf>
    <dxf>
      <font>
        <color rgb="FFFF0000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D5F4FF"/>
        </patternFill>
      </fill>
    </dxf>
    <dxf>
      <fill>
        <patternFill>
          <bgColor rgb="FFBDEEFF"/>
        </patternFill>
      </fill>
    </dxf>
    <dxf>
      <fill>
        <patternFill>
          <bgColor rgb="FF97E4FF"/>
        </patternFill>
      </fill>
    </dxf>
    <dxf>
      <fill>
        <patternFill>
          <bgColor rgb="FF69D8FF"/>
        </patternFill>
      </fill>
    </dxf>
    <dxf>
      <fill>
        <patternFill>
          <bgColor rgb="FF3BCC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E7F1"/>
        </patternFill>
      </fill>
    </dxf>
    <dxf>
      <fill>
        <patternFill>
          <bgColor rgb="FFFFCDE1"/>
        </patternFill>
      </fill>
    </dxf>
    <dxf>
      <fill>
        <patternFill>
          <bgColor rgb="FFFFA3C8"/>
        </patternFill>
      </fill>
    </dxf>
    <dxf>
      <fill>
        <patternFill>
          <bgColor rgb="FFFF75AD"/>
        </patternFill>
      </fill>
    </dxf>
    <dxf>
      <fill>
        <patternFill>
          <bgColor rgb="FFFF4791"/>
        </patternFill>
      </fill>
    </dxf>
    <dxf>
      <fill>
        <patternFill>
          <bgColor rgb="FFFF0D6F"/>
        </patternFill>
      </fill>
    </dxf>
    <dxf>
      <fill>
        <patternFill>
          <bgColor rgb="FFCDFFE4"/>
        </patternFill>
      </fill>
    </dxf>
    <dxf>
      <fill>
        <patternFill>
          <bgColor rgb="FF9BFFC8"/>
        </patternFill>
      </fill>
    </dxf>
    <dxf>
      <fill>
        <patternFill>
          <bgColor rgb="FF3BFF94"/>
        </patternFill>
      </fill>
    </dxf>
    <dxf>
      <fill>
        <patternFill>
          <bgColor rgb="FF00E668"/>
        </patternFill>
      </fill>
    </dxf>
    <dxf>
      <fill>
        <patternFill>
          <bgColor rgb="FF00CC5C"/>
        </patternFill>
      </fill>
    </dxf>
    <dxf>
      <fill>
        <patternFill>
          <bgColor rgb="FF00B050"/>
        </patternFill>
      </fill>
    </dxf>
    <dxf>
      <fill>
        <patternFill>
          <bgColor rgb="FFC9F1FF"/>
        </patternFill>
      </fill>
    </dxf>
    <dxf>
      <fill>
        <patternFill>
          <bgColor rgb="FFFFC1DA"/>
        </patternFill>
      </fill>
    </dxf>
    <dxf>
      <fill>
        <patternFill>
          <bgColor rgb="FFC9FFE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numFmt numFmtId="167" formatCode="mmmm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03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03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-* #,##0.00_-;\-* #,##0.00_-;_-* &quot;-&quot;??_-;_-@_-"/>
      <fill>
        <patternFill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d\-mmm\-yy"/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ill>
        <patternFill patternType="solid">
          <fgColor indexed="64"/>
          <bgColor theme="0"/>
        </patternFill>
      </fill>
    </dxf>
    <dxf>
      <alignment horizontal="left" vertical="center" textRotation="0" wrapText="0" indent="1" justifyLastLine="0" shrinkToFit="0" readingOrder="0"/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/>
      </border>
    </dxf>
    <dxf>
      <font>
        <b/>
        <i val="0"/>
        <color theme="0"/>
      </font>
      <fill>
        <patternFill>
          <bgColor rgb="FF00B05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FF006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3" defaultTableStyle="TableStyleMedium2" defaultPivotStyle="PivotStyleLight16">
    <tableStyle name="Expenses Table Style" pivot="0" count="2" xr9:uid="{5CC6F22F-71A7-4F9B-AC78-F107B8A7984B}">
      <tableStyleElement type="wholeTable" dxfId="225"/>
      <tableStyleElement type="headerRow" dxfId="224"/>
    </tableStyle>
    <tableStyle name="Income Table Style" pivot="0" count="2" xr9:uid="{989DF2D6-E248-44AC-A073-829E9675AE09}">
      <tableStyleElement type="wholeTable" dxfId="223"/>
      <tableStyleElement type="headerRow" dxfId="222"/>
    </tableStyle>
    <tableStyle name="Tracking Table Style" pivot="0" count="4" xr9:uid="{3F45CE95-4A87-4D24-A033-726172F67FD9}">
      <tableStyleElement type="wholeTable" dxfId="221"/>
      <tableStyleElement type="headerRow" dxfId="220"/>
      <tableStyleElement type="firstRowStripe" dxfId="219"/>
      <tableStyleElement type="secondRowStripe" dxfId="218"/>
    </tableStyle>
  </tableStyles>
  <colors>
    <mruColors>
      <color rgb="FFFFCDE1"/>
      <color rgb="FFD5F4FF"/>
      <color rgb="FFBDEEFF"/>
      <color rgb="FF97E4FF"/>
      <color rgb="FF69D8FF"/>
      <color rgb="FF00B0F0"/>
      <color rgb="FF3BCCFF"/>
      <color rgb="FF00B9FA"/>
      <color rgb="FF3FCDFF"/>
      <color rgb="FF89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Table" Target="pivotTables/pivotTabl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53-422E-9696-47B525A8E5EB}"/>
              </c:ext>
            </c:extLst>
          </c:dPt>
          <c:dPt>
            <c:idx val="1"/>
            <c:bubble3D val="0"/>
            <c:spPr>
              <a:solidFill>
                <a:srgbClr val="00CC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53-422E-9696-47B525A8E5EB}"/>
              </c:ext>
            </c:extLst>
          </c:dPt>
          <c:dPt>
            <c:idx val="2"/>
            <c:bubble3D val="0"/>
            <c:spPr>
              <a:solidFill>
                <a:srgbClr val="00E6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53-422E-9696-47B525A8E5EB}"/>
              </c:ext>
            </c:extLst>
          </c:dPt>
          <c:dPt>
            <c:idx val="3"/>
            <c:bubble3D val="0"/>
            <c:spPr>
              <a:solidFill>
                <a:srgbClr val="3BFF9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F53-422E-9696-47B525A8E5EB}"/>
              </c:ext>
            </c:extLst>
          </c:dPt>
          <c:dPt>
            <c:idx val="4"/>
            <c:bubble3D val="0"/>
            <c:spPr>
              <a:solidFill>
                <a:srgbClr val="9BFF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F53-422E-9696-47B525A8E5EB}"/>
              </c:ext>
            </c:extLst>
          </c:dPt>
          <c:dPt>
            <c:idx val="5"/>
            <c:bubble3D val="0"/>
            <c:spPr>
              <a:solidFill>
                <a:srgbClr val="CDFFE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F53-422E-9696-47B525A8E5EB}"/>
              </c:ext>
            </c:extLst>
          </c:dPt>
          <c:cat>
            <c:strRef>
              <c:f>Calculations!$O$9:$O$14</c:f>
              <c:strCache>
                <c:ptCount val="4"/>
                <c:pt idx="0">
                  <c:v>Salary</c:v>
                </c:pt>
                <c:pt idx="1">
                  <c:v>Property</c:v>
                </c:pt>
                <c:pt idx="2">
                  <c:v>Side Hustle</c:v>
                </c:pt>
                <c:pt idx="3">
                  <c:v>Dividends</c:v>
                </c:pt>
              </c:strCache>
            </c:strRef>
          </c:cat>
          <c:val>
            <c:numRef>
              <c:f>Calculations!$P$9:$P$14</c:f>
              <c:numCache>
                <c:formatCode>"£"#,##0.00</c:formatCode>
                <c:ptCount val="6"/>
                <c:pt idx="0">
                  <c:v>3100</c:v>
                </c:pt>
                <c:pt idx="1">
                  <c:v>1150</c:v>
                </c:pt>
                <c:pt idx="2">
                  <c:v>278.67</c:v>
                </c:pt>
                <c:pt idx="3">
                  <c:v>148.63999999999999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53-422E-9696-47B525A8E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F0D6F"/>
            </a:solidFill>
          </c:spPr>
          <c:dPt>
            <c:idx val="0"/>
            <c:bubble3D val="0"/>
            <c:spPr>
              <a:solidFill>
                <a:srgbClr val="FF0D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EB-4A0D-BBD0-9F6B3EE1823F}"/>
              </c:ext>
            </c:extLst>
          </c:dPt>
          <c:dPt>
            <c:idx val="1"/>
            <c:bubble3D val="0"/>
            <c:spPr>
              <a:solidFill>
                <a:srgbClr val="FF479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EB-4A0D-BBD0-9F6B3EE1823F}"/>
              </c:ext>
            </c:extLst>
          </c:dPt>
          <c:dPt>
            <c:idx val="2"/>
            <c:bubble3D val="0"/>
            <c:spPr>
              <a:solidFill>
                <a:srgbClr val="FF75A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EB-4A0D-BBD0-9F6B3EE1823F}"/>
              </c:ext>
            </c:extLst>
          </c:dPt>
          <c:dPt>
            <c:idx val="3"/>
            <c:bubble3D val="0"/>
            <c:spPr>
              <a:solidFill>
                <a:srgbClr val="FFA3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EB-4A0D-BBD0-9F6B3EE1823F}"/>
              </c:ext>
            </c:extLst>
          </c:dPt>
          <c:dPt>
            <c:idx val="4"/>
            <c:bubble3D val="0"/>
            <c:spPr>
              <a:solidFill>
                <a:srgbClr val="FFCDE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2EB-4A0D-BBD0-9F6B3EE1823F}"/>
              </c:ext>
            </c:extLst>
          </c:dPt>
          <c:dPt>
            <c:idx val="5"/>
            <c:bubble3D val="0"/>
            <c:spPr>
              <a:solidFill>
                <a:srgbClr val="FFE7F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2EB-4A0D-BBD0-9F6B3EE1823F}"/>
              </c:ext>
            </c:extLst>
          </c:dPt>
          <c:cat>
            <c:strRef>
              <c:f>Calculations!$O$9:$O$14</c:f>
              <c:strCache>
                <c:ptCount val="4"/>
                <c:pt idx="0">
                  <c:v>Salary</c:v>
                </c:pt>
                <c:pt idx="1">
                  <c:v>Property</c:v>
                </c:pt>
                <c:pt idx="2">
                  <c:v>Side Hustle</c:v>
                </c:pt>
                <c:pt idx="3">
                  <c:v>Dividends</c:v>
                </c:pt>
              </c:strCache>
            </c:strRef>
          </c:cat>
          <c:val>
            <c:numRef>
              <c:f>Calculations!$P$9:$P$14</c:f>
              <c:numCache>
                <c:formatCode>"£"#,##0.00</c:formatCode>
                <c:ptCount val="6"/>
                <c:pt idx="0">
                  <c:v>3100</c:v>
                </c:pt>
                <c:pt idx="1">
                  <c:v>1150</c:v>
                </c:pt>
                <c:pt idx="2">
                  <c:v>278.67</c:v>
                </c:pt>
                <c:pt idx="3">
                  <c:v>148.63999999999999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2EB-4A0D-BBD0-9F6B3EE1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</c:spPr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F-4A77-84C6-2F41E1A4CD67}"/>
              </c:ext>
            </c:extLst>
          </c:dPt>
          <c:dPt>
            <c:idx val="1"/>
            <c:bubble3D val="0"/>
            <c:spPr>
              <a:solidFill>
                <a:srgbClr val="3B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F-4A77-84C6-2F41E1A4CD67}"/>
              </c:ext>
            </c:extLst>
          </c:dPt>
          <c:dPt>
            <c:idx val="2"/>
            <c:bubble3D val="0"/>
            <c:spPr>
              <a:solidFill>
                <a:srgbClr val="69D8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CF-4A77-84C6-2F41E1A4CD67}"/>
              </c:ext>
            </c:extLst>
          </c:dPt>
          <c:dPt>
            <c:idx val="3"/>
            <c:bubble3D val="0"/>
            <c:spPr>
              <a:solidFill>
                <a:srgbClr val="97E4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CF-4A77-84C6-2F41E1A4CD67}"/>
              </c:ext>
            </c:extLst>
          </c:dPt>
          <c:dPt>
            <c:idx val="4"/>
            <c:bubble3D val="0"/>
            <c:spPr>
              <a:solidFill>
                <a:srgbClr val="BDEE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CF-4A77-84C6-2F41E1A4CD67}"/>
              </c:ext>
            </c:extLst>
          </c:dPt>
          <c:dPt>
            <c:idx val="5"/>
            <c:bubble3D val="0"/>
            <c:spPr>
              <a:solidFill>
                <a:srgbClr val="D5F4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CF-4A77-84C6-2F41E1A4CD67}"/>
              </c:ext>
            </c:extLst>
          </c:dPt>
          <c:cat>
            <c:strRef>
              <c:f>Calculations!$O$9:$O$14</c:f>
              <c:strCache>
                <c:ptCount val="4"/>
                <c:pt idx="0">
                  <c:v>Salary</c:v>
                </c:pt>
                <c:pt idx="1">
                  <c:v>Property</c:v>
                </c:pt>
                <c:pt idx="2">
                  <c:v>Side Hustle</c:v>
                </c:pt>
                <c:pt idx="3">
                  <c:v>Dividends</c:v>
                </c:pt>
              </c:strCache>
            </c:strRef>
          </c:cat>
          <c:val>
            <c:numRef>
              <c:f>Calculations!$P$9:$P$14</c:f>
              <c:numCache>
                <c:formatCode>"£"#,##0.00</c:formatCode>
                <c:ptCount val="6"/>
                <c:pt idx="0">
                  <c:v>3100</c:v>
                </c:pt>
                <c:pt idx="1">
                  <c:v>1150</c:v>
                </c:pt>
                <c:pt idx="2">
                  <c:v>278.67</c:v>
                </c:pt>
                <c:pt idx="3">
                  <c:v>148.63999999999999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CF-4A77-84C6-2F41E1A4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2022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Accommodation</c:v>
              </c:pt>
              <c:pt idx="1">
                <c:v>Business</c:v>
              </c:pt>
              <c:pt idx="2">
                <c:v>Charity</c:v>
              </c:pt>
              <c:pt idx="3">
                <c:v>Clothing</c:v>
              </c:pt>
              <c:pt idx="4">
                <c:v>Divedends</c:v>
              </c:pt>
              <c:pt idx="5">
                <c:v>Driving</c:v>
              </c:pt>
              <c:pt idx="6">
                <c:v>Eat out</c:v>
              </c:pt>
              <c:pt idx="7">
                <c:v>Entertainment</c:v>
              </c:pt>
              <c:pt idx="8">
                <c:v>Fitness</c:v>
              </c:pt>
              <c:pt idx="9">
                <c:v>General Shopping</c:v>
              </c:pt>
              <c:pt idx="10">
                <c:v>Gifts</c:v>
              </c:pt>
              <c:pt idx="11">
                <c:v>Groceries</c:v>
              </c:pt>
              <c:pt idx="12">
                <c:v>Haircut</c:v>
              </c:pt>
              <c:pt idx="13">
                <c:v>Health and Medication</c:v>
              </c:pt>
              <c:pt idx="14">
                <c:v>Holiday</c:v>
              </c:pt>
              <c:pt idx="15">
                <c:v>Laundry</c:v>
              </c:pt>
              <c:pt idx="16">
                <c:v>Mum Salary</c:v>
              </c:pt>
              <c:pt idx="17">
                <c:v>Other</c:v>
              </c:pt>
              <c:pt idx="18">
                <c:v>Socialising</c:v>
              </c:pt>
              <c:pt idx="19">
                <c:v>Student fees</c:v>
              </c:pt>
              <c:pt idx="20">
                <c:v>Student Finance</c:v>
              </c:pt>
              <c:pt idx="21">
                <c:v>Travel</c:v>
              </c:pt>
            </c:strLit>
          </c:cat>
          <c:val>
            <c:numLit>
              <c:formatCode>General</c:formatCode>
              <c:ptCount val="22"/>
              <c:pt idx="0">
                <c:v>2158.9</c:v>
              </c:pt>
              <c:pt idx="1">
                <c:v>142.49</c:v>
              </c:pt>
              <c:pt idx="2">
                <c:v>100</c:v>
              </c:pt>
              <c:pt idx="3">
                <c:v>50</c:v>
              </c:pt>
              <c:pt idx="4">
                <c:v>910.65</c:v>
              </c:pt>
              <c:pt idx="6">
                <c:v>114.67000000000002</c:v>
              </c:pt>
              <c:pt idx="7">
                <c:v>10.45</c:v>
              </c:pt>
              <c:pt idx="8">
                <c:v>69.48</c:v>
              </c:pt>
              <c:pt idx="9">
                <c:v>113.49</c:v>
              </c:pt>
              <c:pt idx="11">
                <c:v>234.44999999999993</c:v>
              </c:pt>
              <c:pt idx="12">
                <c:v>10</c:v>
              </c:pt>
              <c:pt idx="13">
                <c:v>6.99</c:v>
              </c:pt>
              <c:pt idx="15">
                <c:v>65</c:v>
              </c:pt>
              <c:pt idx="16">
                <c:v>25</c:v>
              </c:pt>
              <c:pt idx="17">
                <c:v>174</c:v>
              </c:pt>
              <c:pt idx="18">
                <c:v>22.33</c:v>
              </c:pt>
              <c:pt idx="20">
                <c:v>3237.3</c:v>
              </c:pt>
              <c:pt idx="21">
                <c:v>115.49999999999999</c:v>
              </c:pt>
            </c:numLit>
          </c:val>
          <c:extLst>
            <c:ext xmlns:c16="http://schemas.microsoft.com/office/drawing/2014/chart" uri="{C3380CC4-5D6E-409C-BE32-E72D297353CC}">
              <c16:uniqueId val="{00000000-852B-450F-95F7-F9AAE1ECEE95}"/>
            </c:ext>
          </c:extLst>
        </c:ser>
        <c:ser>
          <c:idx val="1"/>
          <c:order val="1"/>
          <c:tx>
            <c:v>2023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Accommodation</c:v>
              </c:pt>
              <c:pt idx="1">
                <c:v>Business</c:v>
              </c:pt>
              <c:pt idx="2">
                <c:v>Charity</c:v>
              </c:pt>
              <c:pt idx="3">
                <c:v>Clothing</c:v>
              </c:pt>
              <c:pt idx="4">
                <c:v>Divedends</c:v>
              </c:pt>
              <c:pt idx="5">
                <c:v>Driving</c:v>
              </c:pt>
              <c:pt idx="6">
                <c:v>Eat out</c:v>
              </c:pt>
              <c:pt idx="7">
                <c:v>Entertainment</c:v>
              </c:pt>
              <c:pt idx="8">
                <c:v>Fitness</c:v>
              </c:pt>
              <c:pt idx="9">
                <c:v>General Shopping</c:v>
              </c:pt>
              <c:pt idx="10">
                <c:v>Gifts</c:v>
              </c:pt>
              <c:pt idx="11">
                <c:v>Groceries</c:v>
              </c:pt>
              <c:pt idx="12">
                <c:v>Haircut</c:v>
              </c:pt>
              <c:pt idx="13">
                <c:v>Health and Medication</c:v>
              </c:pt>
              <c:pt idx="14">
                <c:v>Holiday</c:v>
              </c:pt>
              <c:pt idx="15">
                <c:v>Laundry</c:v>
              </c:pt>
              <c:pt idx="16">
                <c:v>Mum Salary</c:v>
              </c:pt>
              <c:pt idx="17">
                <c:v>Other</c:v>
              </c:pt>
              <c:pt idx="18">
                <c:v>Socialising</c:v>
              </c:pt>
              <c:pt idx="19">
                <c:v>Student fees</c:v>
              </c:pt>
              <c:pt idx="20">
                <c:v>Student Finance</c:v>
              </c:pt>
              <c:pt idx="21">
                <c:v>Travel</c:v>
              </c:pt>
            </c:strLit>
          </c:cat>
          <c:val>
            <c:numLit>
              <c:formatCode>General</c:formatCode>
              <c:ptCount val="22"/>
              <c:pt idx="0">
                <c:v>5667.7</c:v>
              </c:pt>
              <c:pt idx="1">
                <c:v>104.93</c:v>
              </c:pt>
              <c:pt idx="2">
                <c:v>1009.92</c:v>
              </c:pt>
              <c:pt idx="3">
                <c:v>384.16</c:v>
              </c:pt>
              <c:pt idx="5">
                <c:v>751</c:v>
              </c:pt>
              <c:pt idx="6">
                <c:v>318.92999999999995</c:v>
              </c:pt>
              <c:pt idx="7">
                <c:v>89.96</c:v>
              </c:pt>
              <c:pt idx="8">
                <c:v>214.91</c:v>
              </c:pt>
              <c:pt idx="9">
                <c:v>160.05000000000001</c:v>
              </c:pt>
              <c:pt idx="10">
                <c:v>95.25</c:v>
              </c:pt>
              <c:pt idx="11">
                <c:v>849.03999999999985</c:v>
              </c:pt>
              <c:pt idx="12">
                <c:v>60</c:v>
              </c:pt>
              <c:pt idx="13">
                <c:v>87.6</c:v>
              </c:pt>
              <c:pt idx="14">
                <c:v>270</c:v>
              </c:pt>
              <c:pt idx="15">
                <c:v>175</c:v>
              </c:pt>
              <c:pt idx="17">
                <c:v>334.84000000000003</c:v>
              </c:pt>
              <c:pt idx="18">
                <c:v>33.85</c:v>
              </c:pt>
              <c:pt idx="19">
                <c:v>233.15</c:v>
              </c:pt>
              <c:pt idx="20">
                <c:v>12344.7</c:v>
              </c:pt>
              <c:pt idx="21">
                <c:v>704.61</c:v>
              </c:pt>
            </c:numLit>
          </c:val>
          <c:extLst>
            <c:ext xmlns:c16="http://schemas.microsoft.com/office/drawing/2014/chart" uri="{C3380CC4-5D6E-409C-BE32-E72D297353CC}">
              <c16:uniqueId val="{00000020-852B-450F-95F7-F9AAE1ECEE95}"/>
            </c:ext>
          </c:extLst>
        </c:ser>
        <c:ser>
          <c:idx val="2"/>
          <c:order val="2"/>
          <c:tx>
            <c:v>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Accommodation</c:v>
              </c:pt>
              <c:pt idx="1">
                <c:v>Business</c:v>
              </c:pt>
              <c:pt idx="2">
                <c:v>Charity</c:v>
              </c:pt>
              <c:pt idx="3">
                <c:v>Clothing</c:v>
              </c:pt>
              <c:pt idx="4">
                <c:v>Divedends</c:v>
              </c:pt>
              <c:pt idx="5">
                <c:v>Driving</c:v>
              </c:pt>
              <c:pt idx="6">
                <c:v>Eat out</c:v>
              </c:pt>
              <c:pt idx="7">
                <c:v>Entertainment</c:v>
              </c:pt>
              <c:pt idx="8">
                <c:v>Fitness</c:v>
              </c:pt>
              <c:pt idx="9">
                <c:v>General Shopping</c:v>
              </c:pt>
              <c:pt idx="10">
                <c:v>Gifts</c:v>
              </c:pt>
              <c:pt idx="11">
                <c:v>Groceries</c:v>
              </c:pt>
              <c:pt idx="12">
                <c:v>Haircut</c:v>
              </c:pt>
              <c:pt idx="13">
                <c:v>Health and Medication</c:v>
              </c:pt>
              <c:pt idx="14">
                <c:v>Holiday</c:v>
              </c:pt>
              <c:pt idx="15">
                <c:v>Laundry</c:v>
              </c:pt>
              <c:pt idx="16">
                <c:v>Mum Salary</c:v>
              </c:pt>
              <c:pt idx="17">
                <c:v>Other</c:v>
              </c:pt>
              <c:pt idx="18">
                <c:v>Socialising</c:v>
              </c:pt>
              <c:pt idx="19">
                <c:v>Student fees</c:v>
              </c:pt>
              <c:pt idx="20">
                <c:v>Student Finance</c:v>
              </c:pt>
              <c:pt idx="21">
                <c:v>Travel</c:v>
              </c:pt>
            </c:strLit>
          </c:cat>
          <c:val>
            <c:numLit>
              <c:formatCode>General</c:formatCode>
              <c:ptCount val="22"/>
              <c:pt idx="0">
                <c:v>4784</c:v>
              </c:pt>
              <c:pt idx="2">
                <c:v>745.61</c:v>
              </c:pt>
              <c:pt idx="5">
                <c:v>662.93000000000006</c:v>
              </c:pt>
              <c:pt idx="6">
                <c:v>189.73999999999998</c:v>
              </c:pt>
              <c:pt idx="7">
                <c:v>20.939999999999998</c:v>
              </c:pt>
              <c:pt idx="8">
                <c:v>24</c:v>
              </c:pt>
              <c:pt idx="9">
                <c:v>150.65000000000003</c:v>
              </c:pt>
              <c:pt idx="10">
                <c:v>20</c:v>
              </c:pt>
              <c:pt idx="11">
                <c:v>375.16999999999996</c:v>
              </c:pt>
              <c:pt idx="12">
                <c:v>15</c:v>
              </c:pt>
              <c:pt idx="13">
                <c:v>314.7</c:v>
              </c:pt>
              <c:pt idx="15">
                <c:v>155</c:v>
              </c:pt>
              <c:pt idx="17">
                <c:v>559.70000000000005</c:v>
              </c:pt>
              <c:pt idx="19">
                <c:v>48.93</c:v>
              </c:pt>
              <c:pt idx="20">
                <c:v>6628</c:v>
              </c:pt>
              <c:pt idx="21">
                <c:v>248.12</c:v>
              </c:pt>
            </c:numLit>
          </c:val>
          <c:extLst>
            <c:ext xmlns:c16="http://schemas.microsoft.com/office/drawing/2014/chart" uri="{C3380CC4-5D6E-409C-BE32-E72D297353CC}">
              <c16:uniqueId val="{00000021-852B-450F-95F7-F9AAE1ECE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346968"/>
        <c:axId val="530337248"/>
      </c:barChart>
      <c:catAx>
        <c:axId val="530346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3724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5303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469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[smart-budget.xlsx]PivotChartTable1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332727</xdr:colOff>
      <xdr:row>11</xdr:row>
      <xdr:rowOff>79612</xdr:rowOff>
    </xdr:from>
    <xdr:to>
      <xdr:col>33</xdr:col>
      <xdr:colOff>1075267</xdr:colOff>
      <xdr:row>13</xdr:row>
      <xdr:rowOff>11373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105383-F248-2496-4228-9415785E7D50}"/>
            </a:ext>
          </a:extLst>
        </xdr:cNvPr>
        <xdr:cNvSpPr txBox="1"/>
      </xdr:nvSpPr>
      <xdr:spPr>
        <a:xfrm>
          <a:off x="7783394" y="2213212"/>
          <a:ext cx="1927872" cy="304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>
              <a:solidFill>
                <a:srgbClr val="00B050"/>
              </a:solidFill>
            </a:rPr>
            <a:t>Income</a:t>
          </a:r>
          <a:r>
            <a:rPr lang="en-GB" sz="1100" b="1"/>
            <a:t> categories (tracked)</a:t>
          </a:r>
        </a:p>
      </xdr:txBody>
    </xdr:sp>
    <xdr:clientData/>
  </xdr:twoCellAnchor>
  <xdr:twoCellAnchor editAs="oneCell">
    <xdr:from>
      <xdr:col>32</xdr:col>
      <xdr:colOff>338664</xdr:colOff>
      <xdr:row>12</xdr:row>
      <xdr:rowOff>48652</xdr:rowOff>
    </xdr:from>
    <xdr:to>
      <xdr:col>33</xdr:col>
      <xdr:colOff>766172</xdr:colOff>
      <xdr:row>20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CC6938-ED56-44BC-84A5-FDD7CB1DE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32</xdr:col>
      <xdr:colOff>332726</xdr:colOff>
      <xdr:row>26</xdr:row>
      <xdr:rowOff>79612</xdr:rowOff>
    </xdr:from>
    <xdr:ext cx="1961739" cy="30429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F78C80B-7E51-4949-9690-BF56A625EC32}"/>
            </a:ext>
          </a:extLst>
        </xdr:cNvPr>
        <xdr:cNvSpPr txBox="1"/>
      </xdr:nvSpPr>
      <xdr:spPr>
        <a:xfrm>
          <a:off x="7783393" y="5007212"/>
          <a:ext cx="1961739" cy="304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>
              <a:solidFill>
                <a:srgbClr val="FF0066"/>
              </a:solidFill>
            </a:rPr>
            <a:t>Expenses</a:t>
          </a:r>
          <a:r>
            <a:rPr lang="en-GB" sz="1100" b="1"/>
            <a:t> categories (tracked)</a:t>
          </a:r>
        </a:p>
      </xdr:txBody>
    </xdr:sp>
    <xdr:clientData/>
  </xdr:oneCellAnchor>
  <xdr:oneCellAnchor>
    <xdr:from>
      <xdr:col>32</xdr:col>
      <xdr:colOff>338664</xdr:colOff>
      <xdr:row>27</xdr:row>
      <xdr:rowOff>48652</xdr:rowOff>
    </xdr:from>
    <xdr:ext cx="1612840" cy="1560014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64175B-0026-481D-8DF2-D28695E92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39</xdr:col>
      <xdr:colOff>332727</xdr:colOff>
      <xdr:row>26</xdr:row>
      <xdr:rowOff>79612</xdr:rowOff>
    </xdr:from>
    <xdr:ext cx="1927872" cy="304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0367E13-27F6-4967-B00A-37B04554D716}"/>
            </a:ext>
          </a:extLst>
        </xdr:cNvPr>
        <xdr:cNvSpPr txBox="1"/>
      </xdr:nvSpPr>
      <xdr:spPr>
        <a:xfrm>
          <a:off x="7783394" y="2213212"/>
          <a:ext cx="1927872" cy="304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>
              <a:solidFill>
                <a:srgbClr val="00B0F0"/>
              </a:solidFill>
            </a:rPr>
            <a:t>Savings</a:t>
          </a:r>
          <a:r>
            <a:rPr lang="en-GB" sz="1100" b="1"/>
            <a:t> categories (tracked)</a:t>
          </a:r>
        </a:p>
      </xdr:txBody>
    </xdr:sp>
    <xdr:clientData/>
  </xdr:oneCellAnchor>
  <xdr:oneCellAnchor>
    <xdr:from>
      <xdr:col>39</xdr:col>
      <xdr:colOff>338664</xdr:colOff>
      <xdr:row>27</xdr:row>
      <xdr:rowOff>48652</xdr:rowOff>
    </xdr:from>
    <xdr:ext cx="1612840" cy="1560014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80F42C-FF83-4C6D-852F-75FDEEFB3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6</xdr:row>
      <xdr:rowOff>45720</xdr:rowOff>
    </xdr:from>
    <xdr:to>
      <xdr:col>3</xdr:col>
      <xdr:colOff>7620</xdr:colOff>
      <xdr:row>7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02155F-BFA5-43F3-8CC7-B3CEEC6D8DE6}"/>
            </a:ext>
          </a:extLst>
        </xdr:cNvPr>
        <xdr:cNvSpPr txBox="1"/>
      </xdr:nvSpPr>
      <xdr:spPr>
        <a:xfrm>
          <a:off x="1211580" y="1234440"/>
          <a:ext cx="103632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</xdr:col>
      <xdr:colOff>586738</xdr:colOff>
      <xdr:row>4</xdr:row>
      <xdr:rowOff>3810</xdr:rowOff>
    </xdr:from>
    <xdr:to>
      <xdr:col>2</xdr:col>
      <xdr:colOff>960120</xdr:colOff>
      <xdr:row>7</xdr:row>
      <xdr:rowOff>175170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80CB918-4A5A-500E-B490-A3EDC1937ACE}"/>
            </a:ext>
          </a:extLst>
        </xdr:cNvPr>
        <xdr:cNvGrpSpPr/>
      </xdr:nvGrpSpPr>
      <xdr:grpSpPr>
        <a:xfrm>
          <a:off x="1196338" y="826770"/>
          <a:ext cx="982982" cy="720000"/>
          <a:chOff x="1196338" y="1036320"/>
          <a:chExt cx="982982" cy="72000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5788C83F-C67F-4A1A-7161-D3749A8393CB}"/>
              </a:ext>
            </a:extLst>
          </xdr:cNvPr>
          <xdr:cNvSpPr/>
        </xdr:nvSpPr>
        <xdr:spPr>
          <a:xfrm>
            <a:off x="1226820" y="1036320"/>
            <a:ext cx="92202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C641A97-51DD-CBFF-A3BC-6676C2D54540}"/>
              </a:ext>
            </a:extLst>
          </xdr:cNvPr>
          <xdr:cNvSpPr txBox="1"/>
        </xdr:nvSpPr>
        <xdr:spPr>
          <a:xfrm>
            <a:off x="1196338" y="1089660"/>
            <a:ext cx="98298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50" b="1"/>
              <a:t>Date of </a:t>
            </a:r>
            <a:r>
              <a:rPr lang="en-GB" sz="1050" b="1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Today</a:t>
            </a:r>
          </a:p>
        </xdr:txBody>
      </xdr:sp>
      <xdr:sp macro="" textlink="Calculations!E8">
        <xdr:nvSpPr>
          <xdr:cNvPr id="7" name="TextBox 6">
            <a:extLst>
              <a:ext uri="{FF2B5EF4-FFF2-40B4-BE49-F238E27FC236}">
                <a16:creationId xmlns:a16="http://schemas.microsoft.com/office/drawing/2014/main" id="{69CDA6FA-8E60-4C50-96BE-E205B157925C}"/>
              </a:ext>
            </a:extLst>
          </xdr:cNvPr>
          <xdr:cNvSpPr txBox="1"/>
        </xdr:nvSpPr>
        <xdr:spPr>
          <a:xfrm>
            <a:off x="1203958" y="1386840"/>
            <a:ext cx="75438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E1EE2DC-5601-41E9-A70B-7F1F897C7BFC}" type="TxLink">
              <a:rPr lang="en-US" sz="105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12-Oct-25</a:t>
            </a:fld>
            <a:endParaRPr lang="en-GB" sz="105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3</xdr:col>
      <xdr:colOff>380998</xdr:colOff>
      <xdr:row>4</xdr:row>
      <xdr:rowOff>3810</xdr:rowOff>
    </xdr:from>
    <xdr:to>
      <xdr:col>4</xdr:col>
      <xdr:colOff>967740</xdr:colOff>
      <xdr:row>7</xdr:row>
      <xdr:rowOff>175170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BBA8595-DF74-E201-A882-1BBAF0EAD76C}"/>
            </a:ext>
          </a:extLst>
        </xdr:cNvPr>
        <xdr:cNvGrpSpPr/>
      </xdr:nvGrpSpPr>
      <xdr:grpSpPr>
        <a:xfrm>
          <a:off x="2621278" y="826770"/>
          <a:ext cx="1607822" cy="720000"/>
          <a:chOff x="3230878" y="998220"/>
          <a:chExt cx="1607822" cy="720000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86641F36-1D1F-475D-8D6B-434E2B2112C0}"/>
              </a:ext>
            </a:extLst>
          </xdr:cNvPr>
          <xdr:cNvSpPr/>
        </xdr:nvSpPr>
        <xdr:spPr>
          <a:xfrm>
            <a:off x="3261360" y="998220"/>
            <a:ext cx="154686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63D32C85-049D-48B6-B1E4-634AB54FDDFA}"/>
              </a:ext>
            </a:extLst>
          </xdr:cNvPr>
          <xdr:cNvSpPr txBox="1"/>
        </xdr:nvSpPr>
        <xdr:spPr>
          <a:xfrm>
            <a:off x="3230878" y="1051560"/>
            <a:ext cx="1476000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50" b="1"/>
              <a:t>Date of </a:t>
            </a:r>
            <a:r>
              <a:rPr lang="en-GB" sz="1050" b="1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Record</a:t>
            </a:r>
          </a:p>
        </xdr:txBody>
      </xdr:sp>
      <xdr:sp macro="" textlink="Calculations!E9">
        <xdr:nvSpPr>
          <xdr:cNvPr id="21" name="TextBox 20">
            <a:extLst>
              <a:ext uri="{FF2B5EF4-FFF2-40B4-BE49-F238E27FC236}">
                <a16:creationId xmlns:a16="http://schemas.microsoft.com/office/drawing/2014/main" id="{3894A06E-7A37-40CF-B717-65C94CBA8B3C}"/>
              </a:ext>
            </a:extLst>
          </xdr:cNvPr>
          <xdr:cNvSpPr txBox="1"/>
        </xdr:nvSpPr>
        <xdr:spPr>
          <a:xfrm>
            <a:off x="3238498" y="1348740"/>
            <a:ext cx="74676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5D794C6B-3E1F-4B5E-B149-621C4D5D220E}" type="TxLink">
              <a:rPr lang="en-US" sz="105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31-Dec-24</a:t>
            </a:fld>
            <a:endParaRPr lang="en-GB" sz="11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Calculations!E10">
        <xdr:nvSpPr>
          <xdr:cNvPr id="22" name="TextBox 21">
            <a:extLst>
              <a:ext uri="{FF2B5EF4-FFF2-40B4-BE49-F238E27FC236}">
                <a16:creationId xmlns:a16="http://schemas.microsoft.com/office/drawing/2014/main" id="{468239AE-3F86-475D-9C07-F79F46CEF39D}"/>
              </a:ext>
            </a:extLst>
          </xdr:cNvPr>
          <xdr:cNvSpPr txBox="1"/>
        </xdr:nvSpPr>
        <xdr:spPr>
          <a:xfrm>
            <a:off x="3855718" y="1356360"/>
            <a:ext cx="98298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E43382ED-6D7C-4C9B-BE21-324147B9159A}" type="TxLink">
              <a:rPr lang="en-US" sz="105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(285 days ago)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5</xdr:col>
      <xdr:colOff>106678</xdr:colOff>
      <xdr:row>4</xdr:row>
      <xdr:rowOff>3810</xdr:rowOff>
    </xdr:from>
    <xdr:to>
      <xdr:col>6</xdr:col>
      <xdr:colOff>784860</xdr:colOff>
      <xdr:row>7</xdr:row>
      <xdr:rowOff>175170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BAD1BFD-1A02-FE46-C1D6-30521FBAE7CE}"/>
            </a:ext>
          </a:extLst>
        </xdr:cNvPr>
        <xdr:cNvGrpSpPr/>
      </xdr:nvGrpSpPr>
      <xdr:grpSpPr>
        <a:xfrm>
          <a:off x="4671058" y="826770"/>
          <a:ext cx="1699262" cy="720000"/>
          <a:chOff x="5120638" y="1005840"/>
          <a:chExt cx="1699262" cy="720000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AE4E4A1B-8D69-45AE-AD24-279026BDD9AF}"/>
              </a:ext>
            </a:extLst>
          </xdr:cNvPr>
          <xdr:cNvSpPr/>
        </xdr:nvSpPr>
        <xdr:spPr>
          <a:xfrm>
            <a:off x="5143500" y="1005840"/>
            <a:ext cx="160782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430B12A-5453-4118-A8C3-2FC5FFC8E1C8}"/>
              </a:ext>
            </a:extLst>
          </xdr:cNvPr>
          <xdr:cNvSpPr txBox="1"/>
        </xdr:nvSpPr>
        <xdr:spPr>
          <a:xfrm>
            <a:off x="5128258" y="1059180"/>
            <a:ext cx="169164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/>
              <a:t>Number</a:t>
            </a:r>
            <a:r>
              <a:rPr lang="en-GB" sz="1000" b="1" baseline="0"/>
              <a:t> of Tracked Records</a:t>
            </a:r>
          </a:p>
        </xdr:txBody>
      </xdr:sp>
      <xdr:sp macro="" textlink="Calculations!E11">
        <xdr:nvSpPr>
          <xdr:cNvPr id="25" name="TextBox 24">
            <a:extLst>
              <a:ext uri="{FF2B5EF4-FFF2-40B4-BE49-F238E27FC236}">
                <a16:creationId xmlns:a16="http://schemas.microsoft.com/office/drawing/2014/main" id="{D1178BAE-FD13-4955-9BE4-6A815CA01EB6}"/>
              </a:ext>
            </a:extLst>
          </xdr:cNvPr>
          <xdr:cNvSpPr txBox="1"/>
        </xdr:nvSpPr>
        <xdr:spPr>
          <a:xfrm>
            <a:off x="5120638" y="1356360"/>
            <a:ext cx="74676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2D29D1D-2B03-4F80-8967-6008AD58B3E0}" type="TxLink">
              <a:rPr lang="en-US" sz="105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336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Calculations!E12">
        <xdr:nvSpPr>
          <xdr:cNvPr id="26" name="TextBox 25">
            <a:extLst>
              <a:ext uri="{FF2B5EF4-FFF2-40B4-BE49-F238E27FC236}">
                <a16:creationId xmlns:a16="http://schemas.microsoft.com/office/drawing/2014/main" id="{8FA63202-A553-447C-9443-47FDBC36AB81}"/>
              </a:ext>
            </a:extLst>
          </xdr:cNvPr>
          <xdr:cNvSpPr txBox="1"/>
        </xdr:nvSpPr>
        <xdr:spPr>
          <a:xfrm>
            <a:off x="5463540" y="1356360"/>
            <a:ext cx="899160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4BD722A6-74A1-4DD1-9004-84E56E84D29C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(0 this year)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6</xdr:col>
      <xdr:colOff>1226818</xdr:colOff>
      <xdr:row>4</xdr:row>
      <xdr:rowOff>3810</xdr:rowOff>
    </xdr:from>
    <xdr:to>
      <xdr:col>8</xdr:col>
      <xdr:colOff>350520</xdr:colOff>
      <xdr:row>7</xdr:row>
      <xdr:rowOff>175170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D4C5336B-2AA3-876F-DCB6-960904963BF4}"/>
            </a:ext>
          </a:extLst>
        </xdr:cNvPr>
        <xdr:cNvGrpSpPr/>
      </xdr:nvGrpSpPr>
      <xdr:grpSpPr>
        <a:xfrm>
          <a:off x="6812278" y="826770"/>
          <a:ext cx="2926082" cy="720000"/>
          <a:chOff x="6812278" y="1005840"/>
          <a:chExt cx="2926082" cy="720000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2F2BD872-50AC-4D49-B215-B861DCF22731}"/>
              </a:ext>
            </a:extLst>
          </xdr:cNvPr>
          <xdr:cNvSpPr/>
        </xdr:nvSpPr>
        <xdr:spPr>
          <a:xfrm>
            <a:off x="6835140" y="1005840"/>
            <a:ext cx="290322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539C48E7-3D8D-4F90-B6E2-4DF43ECBCDAE}"/>
              </a:ext>
            </a:extLst>
          </xdr:cNvPr>
          <xdr:cNvSpPr txBox="1"/>
        </xdr:nvSpPr>
        <xdr:spPr>
          <a:xfrm>
            <a:off x="6819898" y="1059180"/>
            <a:ext cx="169164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/>
              <a:t>Total Tracking</a:t>
            </a:r>
            <a:r>
              <a:rPr lang="en-GB" sz="1000" b="1" baseline="0"/>
              <a:t> Balance</a:t>
            </a:r>
          </a:p>
        </xdr:txBody>
      </xdr:sp>
      <xdr:sp macro="" textlink="Calculations!E13">
        <xdr:nvSpPr>
          <xdr:cNvPr id="29" name="TextBox 28">
            <a:extLst>
              <a:ext uri="{FF2B5EF4-FFF2-40B4-BE49-F238E27FC236}">
                <a16:creationId xmlns:a16="http://schemas.microsoft.com/office/drawing/2014/main" id="{3D970569-EDC1-4A40-861D-9EA9BFBCBF0B}"/>
              </a:ext>
            </a:extLst>
          </xdr:cNvPr>
          <xdr:cNvSpPr txBox="1"/>
        </xdr:nvSpPr>
        <xdr:spPr>
          <a:xfrm>
            <a:off x="6812278" y="1356360"/>
            <a:ext cx="74676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8EE81500-C26B-4E23-8911-85584BECC7CB}" type="TxLink">
              <a:rPr lang="en-US" sz="1000" b="1" i="0" u="none" strike="noStrike">
                <a:solidFill>
                  <a:srgbClr val="00B050"/>
                </a:solidFill>
                <a:latin typeface="Calibri"/>
                <a:ea typeface="Calibri"/>
                <a:cs typeface="Calibri"/>
              </a:rPr>
              <a:pPr algn="l"/>
              <a:t>£1983.92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1417484</xdr:colOff>
      <xdr:row>17</xdr:row>
      <xdr:rowOff>49981</xdr:rowOff>
    </xdr:from>
    <xdr:to>
      <xdr:col>18</xdr:col>
      <xdr:colOff>90130</xdr:colOff>
      <xdr:row>32</xdr:row>
      <xdr:rowOff>89310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F53E1E-33C6-4DBE-9172-DE8FE6386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AMING LEGEND GAMER KING" refreshedDate="45488.522580902776" backgroundQuery="1" createdVersion="8" refreshedVersion="8" minRefreshableVersion="3" recordCount="0" supportSubquery="1" supportAdvancedDrill="1" xr:uid="{0C1526AE-5EC4-428B-865E-BF62D8A32161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Measures].[Sum of Amount]" caption="Sum of Amount" numFmtId="0" hierarchy="15" level="32767"/>
    <cacheField name="[Tracking].[Date].[Date]" caption="Date" numFmtId="0" hierarchy="1" level="1">
      <sharedItems containsSemiMixedTypes="0" containsNonDate="0" containsDate="1" containsString="0" minDate="2022-10-04T00:00:00" maxDate="2024-07-13T00:00:00" count="270"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6T00:00:00"/>
        <d v="2022-10-28T00:00:00"/>
        <d v="2022-10-31T00:00:00"/>
        <d v="2022-11-01T00:00:00"/>
        <d v="2022-11-03T00:00:00"/>
        <d v="2022-11-04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8T00:00:00"/>
        <d v="2022-11-21T00:00:00"/>
        <d v="2022-11-22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6T00:00:00"/>
        <d v="2022-12-07T00:00:00"/>
        <d v="2022-12-12T00:00:00"/>
        <d v="2022-12-13T00:00:00"/>
        <d v="2022-12-14T00:00:00"/>
        <d v="2022-12-15T00:00:00"/>
        <d v="2022-12-19T00:00:00"/>
        <d v="2022-12-20T00:00:00"/>
        <d v="2022-12-21T00:00:00"/>
        <d v="2022-12-23T00:00:00"/>
        <d v="2022-12-28T00:00:00"/>
        <d v="2023-01-10T00:00:00"/>
        <d v="2023-01-13T00:00:00"/>
        <d v="2023-01-16T00:00:00"/>
        <d v="2023-01-17T00:00:00"/>
        <d v="2023-01-18T00:00:00"/>
        <d v="2023-01-19T00:00:00"/>
        <d v="2023-01-23T00:00:00"/>
        <d v="2023-01-25T00:00:00"/>
        <d v="2023-01-26T00:00:00"/>
        <d v="2023-01-27T00:00:00"/>
        <d v="2023-01-30T00:00:00"/>
        <d v="2023-02-01T00:00:00"/>
        <d v="2023-02-02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6T00:00:00"/>
        <d v="2023-02-17T00:00:00"/>
        <d v="2023-02-20T00:00:00"/>
        <d v="2023-02-21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9T00:00:00"/>
        <d v="2023-03-13T00:00:00"/>
        <d v="2023-03-15T00:00:00"/>
        <d v="2023-03-16T00:00:00"/>
        <d v="2023-03-17T00:00:00"/>
        <d v="2023-03-21T00:00:00"/>
        <d v="2023-03-22T00:00:00"/>
        <d v="2023-03-24T00:00:00"/>
        <d v="2023-03-27T00:00:00"/>
        <d v="2023-04-03T00:00:00"/>
        <d v="2023-04-11T00:00:00"/>
        <d v="2023-04-17T00:00:00"/>
        <d v="2023-04-21T00:00:00"/>
        <d v="2023-04-24T00:00:00"/>
        <d v="2023-04-27T00:00:00"/>
        <d v="2023-04-28T00:00:00"/>
        <d v="2023-05-02T00:00:00"/>
        <d v="2023-05-03T00:00:00"/>
        <d v="2023-05-05T00:00:00"/>
        <d v="2023-05-09T00:00:00"/>
        <d v="2023-05-10T00:00:00"/>
        <d v="2023-05-11T00:00:00"/>
        <d v="2023-05-15T00:00:00"/>
        <d v="2023-05-16T00:00:00"/>
        <d v="2023-05-19T00:00:00"/>
        <d v="2023-05-22T00:00:00"/>
        <d v="2023-05-30T00:00:00"/>
        <d v="2023-05-31T00:00:00"/>
        <d v="2023-06-02T00:00:00"/>
        <d v="2023-06-05T00:00:00"/>
        <d v="2023-06-07T00:00:00"/>
        <d v="2023-06-12T00:00:00"/>
        <d v="2023-06-14T00:00:00"/>
        <d v="2023-06-16T00:00:00"/>
        <d v="2023-06-19T00:00:00"/>
        <d v="2023-06-20T00:00:00"/>
        <d v="2023-06-22T00:00:00"/>
        <d v="2023-06-23T00:00:00"/>
        <d v="2023-06-26T00:00:00"/>
        <d v="2023-06-27T00:00:00"/>
        <d v="2023-06-28T00:00:00"/>
        <d v="2023-06-30T00:00:00"/>
        <d v="2023-07-03T00:00:00"/>
        <d v="2023-07-18T00:00:00"/>
        <d v="2023-07-19T00:00:00"/>
        <d v="2023-07-21T00:00:00"/>
        <d v="2023-07-24T00:00:00"/>
        <d v="2023-08-03T00:00:00"/>
        <d v="2023-08-04T00:00:00"/>
        <d v="2023-08-14T00:00:00"/>
        <d v="2023-08-18T00:00:00"/>
        <d v="2023-08-21T00:00:00"/>
        <d v="2023-08-25T00:00:00"/>
        <d v="2023-09-19T00:00:00"/>
        <d v="2023-09-20T00:00:00"/>
        <d v="2023-09-26T00:00:00"/>
        <d v="2023-09-27T00:00:00"/>
        <d v="2023-10-02T00:00:00"/>
        <d v="2023-10-05T00:00:00"/>
        <d v="2023-10-09T00:00:00"/>
        <d v="2023-10-11T00:00:00"/>
        <d v="2023-10-13T00:00:00"/>
        <d v="2023-10-16T00:00:00"/>
        <d v="2023-10-17T00:00:00"/>
        <d v="2023-10-19T00:00:00"/>
        <d v="2023-10-20T00:00:00"/>
        <d v="2023-10-23T00:00:00"/>
        <d v="2023-10-24T00:00:00"/>
        <d v="2023-10-25T00:00:00"/>
        <d v="2023-10-27T00:00:00"/>
        <d v="2023-10-30T00:00:00"/>
        <d v="2023-11-02T00:00:00"/>
        <d v="2023-11-03T00:00:00"/>
        <d v="2023-11-06T00:00:00"/>
        <d v="2023-11-08T00:00:00"/>
        <d v="2023-11-13T00:00:00"/>
        <d v="2023-11-15T00:00:00"/>
        <d v="2023-11-16T00:00:00"/>
        <d v="2023-11-17T00:00:00"/>
        <d v="2023-11-20T00:00:00"/>
        <d v="2023-11-21T00:00:00"/>
        <d v="2023-11-22T00:00:00"/>
        <d v="2023-11-23T00:00:00"/>
        <d v="2023-11-24T00:00:00"/>
        <d v="2023-11-27T00:00:00"/>
        <d v="2023-11-29T00:00:00"/>
        <d v="2023-11-30T00:00:00"/>
        <d v="2023-12-04T00:00:00"/>
        <d v="2023-12-05T00:00:00"/>
        <d v="2023-12-06T00:00:00"/>
        <d v="2023-12-11T00:00:00"/>
        <d v="2023-12-12T00:00:00"/>
        <d v="2023-12-13T00:00:00"/>
        <d v="2023-12-18T00:00:00"/>
        <d v="2023-12-20T00:00:00"/>
        <d v="2023-12-21T00:00:00"/>
        <d v="2023-12-22T00:00:00"/>
        <d v="2023-12-27T00:00:00"/>
        <d v="2024-01-02T00:00:00"/>
        <d v="2024-01-04T00:00:00"/>
        <d v="2024-01-05T00:00:00"/>
        <d v="2024-01-08T00:00:00"/>
        <d v="2024-01-10T00:00:00"/>
        <d v="2024-01-11T00:00:00"/>
        <d v="2024-01-12T00:00:00"/>
        <d v="2024-01-15T00:00:00"/>
        <d v="2024-01-16T00:00:00"/>
        <d v="2024-01-18T00:00:00"/>
        <d v="2024-01-19T00:00:00"/>
        <d v="2024-01-22T00:00:00"/>
        <d v="2024-01-24T00:00:00"/>
        <d v="2024-01-25T00:00:00"/>
        <d v="2024-01-26T00:00:00"/>
        <d v="2024-01-29T00:00:00"/>
        <d v="2024-01-30T00:00:00"/>
        <d v="2024-01-31T00:00:00"/>
        <d v="2024-02-04T00:00:00"/>
        <d v="2024-02-05T00:00:00"/>
        <d v="2024-02-06T00:00:00"/>
        <d v="2024-02-07T00:00:00"/>
        <d v="2024-02-08T00:00:00"/>
        <d v="2024-02-12T00:00:00"/>
        <d v="2024-02-13T00:00:00"/>
        <d v="2024-02-14T00:00:00"/>
        <d v="2024-02-15T00:00:00"/>
        <d v="2024-02-19T00:00:00"/>
        <d v="2024-02-20T00:00:00"/>
        <d v="2024-02-21T00:00:00"/>
        <d v="2024-02-22T00:00:00"/>
        <d v="2024-02-26T00:00:00"/>
        <d v="2024-02-27T00:00:00"/>
        <d v="2024-02-28T00:00:00"/>
        <d v="2024-03-01T00:00:00"/>
        <d v="2024-03-04T00:00:00"/>
        <d v="2024-03-05T00:00:00"/>
        <d v="2024-03-06T00:00:00"/>
        <d v="2024-03-08T00:00:00"/>
        <d v="2024-03-11T00:00:00"/>
        <d v="2024-03-13T00:00:00"/>
        <d v="2024-03-18T00:00:00"/>
        <d v="2024-03-19T00:00:00"/>
        <d v="2024-03-20T00:00:00"/>
        <d v="2024-03-22T00:00:00"/>
        <d v="2024-03-25T00:00:00"/>
        <d v="2024-03-28T00:00:00"/>
        <d v="2024-04-03T00:00:00"/>
        <d v="2024-04-08T00:00:00"/>
        <d v="2024-04-09T00:00:00"/>
        <d v="2024-04-11T00:00:00"/>
        <d v="2024-04-15T00:00:00"/>
        <d v="2024-04-16T00:00:00"/>
        <d v="2024-04-19T00:00:00"/>
        <d v="2024-04-22T00:00:00"/>
        <d v="2024-04-23T00:00:00"/>
        <d v="2024-04-25T00:00:00"/>
        <d v="2024-04-29T00:00:00"/>
        <d v="2024-04-30T00:00:00"/>
        <d v="2024-05-01T00:00:00"/>
        <d v="2024-05-02T00:00:00"/>
        <d v="2024-05-07T00:00:00"/>
        <d v="2024-05-09T00:00:00"/>
        <d v="2024-05-13T00:00:00"/>
        <d v="2024-05-14T00:00:00"/>
        <d v="2024-05-15T00:00:00"/>
        <d v="2024-05-17T00:00:00"/>
        <d v="2024-05-20T00:00:00"/>
        <d v="2024-05-22T00:00:00"/>
        <d v="2024-05-24T00:00:00"/>
        <d v="2024-05-28T00:00:00"/>
        <d v="2024-05-31T00:00:00"/>
        <d v="2024-06-03T00:00:00"/>
        <d v="2024-06-06T00:00:00"/>
        <d v="2024-06-07T00:00:00"/>
        <d v="2024-06-10T00:00:00"/>
        <d v="2024-06-11T00:00:00"/>
        <d v="2024-06-12T00:00:00"/>
        <d v="2024-06-13T00:00:00"/>
        <d v="2024-06-17T00:00:00"/>
        <d v="2024-06-18T00:00:00"/>
        <d v="2024-06-19T00:00:00"/>
        <d v="2024-06-20T00:00:00"/>
        <d v="2024-06-25T00:00:00"/>
        <d v="2024-07-01T00:00:00"/>
        <d v="2024-07-05T00:00:00"/>
        <d v="2024-07-10T00:00:00"/>
        <d v="2024-07-11T00:00:00"/>
        <d v="2024-07-12T00:00:00"/>
      </sharedItems>
    </cacheField>
  </cacheFields>
  <cacheHierarchies count="16">
    <cacheHierarchy uniqueName="[Tracking].[ID]" caption="ID" attribute="1" defaultMemberUniqueName="[Tracking].[ID].[All]" allUniqueName="[Tracking].[ID].[All]" dimensionUniqueName="[Tracking]" displayFolder="" count="0" memberValueDatatype="20" unbalanced="0"/>
    <cacheHierarchy uniqueName="[Tracking].[Date]" caption="Date" attribute="1" time="1" defaultMemberUniqueName="[Tracking].[Date].[All]" allUniqueName="[Tracking].[Date].[All]" dimensionUniqueName="[Tracking]" displayFolder="" count="2" memberValueDatatype="7" unbalanced="0">
      <fieldsUsage count="2">
        <fieldUsage x="-1"/>
        <fieldUsage x="1"/>
      </fieldsUsage>
    </cacheHierarchy>
    <cacheHierarchy uniqueName="[Tracking].[Type]" caption="Type" attribute="1" defaultMemberUniqueName="[Tracking].[Type].[All]" allUniqueName="[Tracking].[Type].[All]" dimensionUniqueName="[Tracking]" displayFolder="" count="0" memberValueDatatype="130" unbalanced="0"/>
    <cacheHierarchy uniqueName="[Tracking].[Category]" caption="Category" attribute="1" defaultMemberUniqueName="[Tracking].[Category].[All]" allUniqueName="[Tracking].[Category].[All]" dimensionUniqueName="[Tracking]" displayFolder="" count="2" memberValueDatatype="130" unbalanced="0"/>
    <cacheHierarchy uniqueName="[Tracking].[Amount]" caption="Amount" attribute="1" defaultMemberUniqueName="[Tracking].[Amount].[All]" allUniqueName="[Tracking].[Amount].[All]" dimensionUniqueName="[Tracking]" displayFolder="" count="0" memberValueDatatype="5" unbalanced="0"/>
    <cacheHierarchy uniqueName="[Tracking].[Details]" caption="Details" attribute="1" defaultMemberUniqueName="[Tracking].[Details].[All]" allUniqueName="[Tracking].[Details].[All]" dimensionUniqueName="[Tracking]" displayFolder="" count="0" memberValueDatatype="130" unbalanced="0"/>
    <cacheHierarchy uniqueName="[Tracking].[Balance]" caption="Balance" attribute="1" defaultMemberUniqueName="[Tracking].[Balance].[All]" allUniqueName="[Tracking].[Balance].[All]" dimensionUniqueName="[Tracking]" displayFolder="" count="0" memberValueDatatype="5" unbalanced="0"/>
    <cacheHierarchy uniqueName="[Tracking].[Effective Date]" caption="Effective Date" attribute="1" time="1" defaultMemberUniqueName="[Tracking].[Effective Date].[All]" allUniqueName="[Tracking].[Effective Date].[All]" dimensionUniqueName="[Tracking]" displayFolder="" count="0" memberValueDatatype="7" unbalanced="0"/>
    <cacheHierarchy uniqueName="[Tracking].[Column1]" caption="Column1" attribute="1" defaultMemberUniqueName="[Tracking].[Column1].[All]" allUniqueName="[Tracking].[Column1].[All]" dimensionUniqueName="[Tracking]" displayFolder="" count="0" memberValueDatatype="130" unbalanced="0"/>
    <cacheHierarchy uniqueName="[Tracking].[Date (Year)]" caption="Date (Year)" attribute="1" defaultMemberUniqueName="[Tracking].[Date (Year)].[All]" allUniqueName="[Tracking].[Date (Year)].[All]" dimensionUniqueName="[Tracking]" displayFolder="" count="2" memberValueDatatype="130" unbalanced="0"/>
    <cacheHierarchy uniqueName="[Tracking].[Date (Quarter)]" caption="Date (Quarter)" attribute="1" defaultMemberUniqueName="[Tracking].[Date (Quarter)].[All]" allUniqueName="[Tracking].[Date (Quarter)].[All]" dimensionUniqueName="[Tracking]" displayFolder="" count="2" memberValueDatatype="130" unbalanced="0"/>
    <cacheHierarchy uniqueName="[Tracking].[Date (Month)]" caption="Date (Month)" attribute="1" defaultMemberUniqueName="[Tracking].[Date (Month)].[All]" allUniqueName="[Tracking].[Date (Month)].[All]" dimensionUniqueName="[Tracking]" displayFolder="" count="2" memberValueDatatype="130" unbalanced="0"/>
    <cacheHierarchy uniqueName="[Tracking].[Date (Month Index)]" caption="Date (Month Index)" attribute="1" defaultMemberUniqueName="[Tracking].[Date (Month Index)].[All]" allUniqueName="[Tracking].[Date (Month Index)].[All]" dimensionUniqueName="[Tracking]" displayFolder="" count="0" memberValueDatatype="20" unbalanced="0" hidden="1"/>
    <cacheHierarchy uniqueName="[Measures].[__XL_Count Tracking]" caption="__XL_Count Tracking" measure="1" displayFolder="" measureGroup="Tracking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racking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Tracking" uniqueName="[Tracking]" caption="Tracking"/>
  </dimensions>
  <measureGroups count="1">
    <measureGroup name="Tracking" caption="Tracking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04726591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AAD86-0AC1-4278-98BC-93D21524CA95}" name="PivotChartTable1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>
  <location ref="A1:JL3" firstHeaderRow="1" firstDataRow="2" firstDataCol="1"/>
  <pivotFields count="2">
    <pivotField dataField="1" subtotalTop="0" showAll="0" defaultSubtotal="0"/>
    <pivotField axis="axisCol" allDrilled="1" subtotalTop="0" showAll="0" dataSourceSort="1" defaultSubtotal="0" defaultAttributeDrillState="1">
      <items count="2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</items>
    </pivotField>
  </pivotFields>
  <rowItems count="1">
    <i/>
  </rowItems>
  <colFields count="1">
    <field x="1"/>
  </colFields>
  <colItems count="2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 t="grand">
      <x/>
    </i>
  </colItems>
  <dataFields count="1">
    <dataField name="Sum of Amoun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" columnCount="271" cacheId="1047265911">
        <x15:pivotRow count="271">
          <x15:c>
            <x15:v>951.9</x15:v>
          </x15:c>
          <x15:c>
            <x15:v>11.74</x15:v>
          </x15:c>
          <x15:c>
            <x15:v>0.99</x15:v>
          </x15:c>
          <x15:c>
            <x15:v>14.84</x15:v>
          </x15:c>
          <x15:c>
            <x15:v>11.95</x15:v>
          </x15:c>
          <x15:c>
            <x15:v>3240.7000000000003</x15:v>
          </x15:c>
          <x15:c>
            <x15:v>20.21</x15:v>
          </x15:c>
          <x15:c>
            <x15:v>1.3</x15:v>
          </x15:c>
          <x15:c>
            <x15:v>12.120000000000001</x15:v>
          </x15:c>
          <x15:c>
            <x15:v>33.24</x15:v>
          </x15:c>
          <x15:c>
            <x15:v>32.17</x15:v>
          </x15:c>
          <x15:c>
            <x15:v>2.5</x15:v>
          </x15:c>
          <x15:c>
            <x15:v>82.72</x15:v>
          </x15:c>
          <x15:c>
            <x15:v>53.4</x15:v>
          </x15:c>
          <x15:c>
            <x15:v>4.8</x15:v>
          </x15:c>
          <x15:c>
            <x15:v>1939.2800000000002</x15:v>
          </x15:c>
          <x15:c>
            <x15:v>60.63</x15:v>
          </x15:c>
          <x15:c>
            <x15:v>10.220000000000001</x15:v>
          </x15:c>
          <x15:c>
            <x15:v>33.379999999999995</x15:v>
          </x15:c>
          <x15:c>
            <x15:v>2.4</x15:v>
          </x15:c>
          <x15:c>
            <x15:v>3</x15:v>
          </x15:c>
          <x15:c>
            <x15:v>4.04</x15:v>
          </x15:c>
          <x15:c>
            <x15:v>5.99</x15:v>
          </x15:c>
          <x15:c>
            <x15:v>19.950000000000003</x15:v>
          </x15:c>
          <x15:c>
            <x15:v>30.189999999999998</x15:v>
          </x15:c>
          <x15:c>
            <x15:v>5.67</x15:v>
          </x15:c>
          <x15:c>
            <x15:v>8.4700000000000006</x15:v>
          </x15:c>
          <x15:c>
            <x15:v>27.16</x15:v>
          </x15:c>
          <x15:c>
            <x15:v>7.29</x15:v>
          </x15:c>
          <x15:c>
            <x15:v>13.9</x15:v>
          </x15:c>
          <x15:c>
            <x15:v>20.18</x15:v>
          </x15:c>
          <x15:c>
            <x15:v>8.99</x15:v>
          </x15:c>
          <x15:c>
            <x15:v>13.3</x15:v>
          </x15:c>
          <x15:c>
            <x15:v>192.75</x15:v>
          </x15:c>
          <x15:c>
            <x15:v>34.790000000000006</x15:v>
          </x15:c>
          <x15:c>
            <x15:v>13.68</x15:v>
          </x15:c>
          <x15:c>
            <x15:v>43.93</x15:v>
          </x15:c>
          <x15:c>
            <x15:v>3.95</x15:v>
          </x15:c>
          <x15:c>
            <x15:v>13.58</x15:v>
          </x15:c>
          <x15:c>
            <x15:v>51.28</x15:v>
          </x15:c>
          <x15:c>
            <x15:v>5.99</x15:v>
          </x15:c>
          <x15:c>
            <x15:v>84.16</x15:v>
          </x15:c>
          <x15:c>
            <x15:v>142.69999999999999</x15:v>
          </x15:c>
          <x15:c>
            <x15:v>6.95</x15:v>
          </x15:c>
          <x15:c>
            <x15:v>40.869999999999997</x15:v>
          </x15:c>
          <x15:c>
            <x15:v>62.339999999999996</x15:v>
          </x15:c>
          <x15:c>
            <x15:v>28.95</x15:v>
          </x15:c>
          <x15:c>
            <x15:v>105</x15:v>
          </x15:c>
          <x15:c>
            <x15:v>21.89</x15:v>
          </x15:c>
          <x15:c>
            <x15:v>19.27</x15:v>
          </x15:c>
          <x15:c>
            <x15:v>43.02</x15:v>
          </x15:c>
          <x15:c>
            <x15:v>3252.3900000000003</x15:v>
          </x15:c>
          <x15:c>
            <x15:v>6.6</x15:v>
          </x15:c>
          <x15:c>
            <x15:v>6.69</x15:v>
          </x15:c>
          <x15:c>
            <x15:v>6.95</x15:v>
          </x15:c>
          <x15:c>
            <x15:v>31.529999999999998</x15:v>
          </x15:c>
          <x15:c>
            <x15:v>49.230000000000004</x15:v>
          </x15:c>
          <x15:c>
            <x15:v>11</x15:v>
          </x15:c>
          <x15:c>
            <x15:v>8.75</x15:v>
          </x15:c>
          <x15:c>
            <x15:v>1793.4</x15:v>
          </x15:c>
          <x15:c>
            <x15:v>11.24</x15:v>
          </x15:c>
          <x15:c>
            <x15:v>68.290000000000006</x15:v>
          </x15:c>
          <x15:c>
            <x15:v>6.45</x15:v>
          </x15:c>
          <x15:c>
            <x15:v>6</x15:v>
          </x15:c>
          <x15:c>
            <x15:v>5.84</x15:v>
          </x15:c>
          <x15:c>
            <x15:v>31.09</x15:v>
          </x15:c>
          <x15:c>
            <x15:v>100.01</x15:v>
          </x15:c>
          <x15:c>
            <x15:v>19</x15:v>
          </x15:c>
          <x15:c>
            <x15:v>41.92</x15:v>
          </x15:c>
          <x15:c>
            <x15:v>108.28000000000002</x15:v>
          </x15:c>
          <x15:c>
            <x15:v>21.99</x15:v>
          </x15:c>
          <x15:c>
            <x15:v>15.98</x15:v>
          </x15:c>
          <x15:c>
            <x15:v>16.5</x15:v>
          </x15:c>
          <x15:c>
            <x15:v>4.18</x15:v>
          </x15:c>
          <x15:c>
            <x15:v>2000</x15:v>
          </x15:c>
          <x15:c>
            <x15:v>7.27</x15:v>
          </x15:c>
          <x15:c>
            <x15:v>17.060000000000002</x15:v>
          </x15:c>
          <x15:c>
            <x15:v>43.76</x15:v>
          </x15:c>
          <x15:c>
            <x15:v>8.58</x15:v>
          </x15:c>
          <x15:c>
            <x15:v>21.99</x15:v>
          </x15:c>
          <x15:c>
            <x15:v>2.2000000000000002</x15:v>
          </x15:c>
          <x15:c>
            <x15:v>7.6</x15:v>
          </x15:c>
          <x15:c>
            <x15:v>6.95</x15:v>
          </x15:c>
          <x15:c>
            <x15:v>9.9</x15:v>
          </x15:c>
          <x15:c>
            <x15:v>19.170000000000002</x15:v>
          </x15:c>
          <x15:c>
            <x15:v>27.82</x15:v>
          </x15:c>
          <x15:c>
            <x15:v>24.7</x15:v>
          </x15:c>
          <x15:c>
            <x15:v>3.14</x15:v>
          </x15:c>
          <x15:c>
            <x15:v>11.37</x15:v>
          </x15:c>
          <x15:c>
            <x15:v>48.379999999999995</x15:v>
          </x15:c>
          <x15:c>
            <x15:v>97.18</x15:v>
          </x15:c>
          <x15:c>
            <x15:v>6.6</x15:v>
          </x15:c>
          <x15:c>
            <x15:v>40</x15:v>
          </x15:c>
          <x15:c>
            <x15:v>23.8</x15:v>
          </x15:c>
          <x15:c>
            <x15:v>899.92</x15:v>
          </x15:c>
          <x15:c>
            <x15:v>3335.4</x15:v>
          </x15:c>
          <x15:c>
            <x15:v>1487.8999999999999</x15:v>
          </x15:c>
          <x15:c>
            <x15:v>8.48</x15:v>
          </x15:c>
          <x15:c>
            <x15:v>47.38</x15:v>
          </x15:c>
          <x15:c>
            <x15:v>46.94</x15:v>
          </x15:c>
          <x15:c>
            <x15:v>38.700000000000003</x15:v>
          </x15:c>
          <x15:c>
            <x15:v>200</x15:v>
          </x15:c>
          <x15:c>
            <x15:v>28.7</x15:v>
          </x15:c>
          <x15:c>
            <x15:v>11.79</x15:v>
          </x15:c>
          <x15:c>
            <x15:v>5.74</x15:v>
          </x15:c>
          <x15:c>
            <x15:v>11.48</x15:v>
          </x15:c>
          <x15:c>
            <x15:v>5.83</x15:v>
          </x15:c>
          <x15:c>
            <x15:v>26.34</x15:v>
          </x15:c>
          <x15:c>
            <x15:v>50.839999999999996</x15:v>
          </x15:c>
          <x15:c>
            <x15:v>32.340000000000003</x15:v>
          </x15:c>
          <x15:c>
            <x15:v>8.99</x15:v>
          </x15:c>
          <x15:c>
            <x15:v>49.99</x15:v>
          </x15:c>
          <x15:c>
            <x15:v>16.619999999999997</x15:v>
          </x15:c>
          <x15:c>
            <x15:v>13.329999999999998</x15:v>
          </x15:c>
          <x15:c>
            <x15:v>119.10999999999999</x15:v>
          </x15:c>
          <x15:c>
            <x15:v>4.75</x15:v>
          </x15:c>
          <x15:c>
            <x15:v>20</x15:v>
          </x15:c>
          <x15:c>
            <x15:v>31.09</x15:v>
          </x15:c>
          <x15:c>
            <x15:v>24.25</x15:v>
          </x15:c>
          <x15:c>
            <x15:v>21.6</x15:v>
          </x15:c>
          <x15:c>
            <x15:v>4.34</x15:v>
          </x15:c>
          <x15:c>
            <x15:v>6</x15:v>
          </x15:c>
          <x15:c>
            <x15:v>11.99</x15:v>
          </x15:c>
          <x15:c>
            <x15:v>302</x15:v>
          </x15:c>
          <x15:c>
            <x15:v>23</x15:v>
          </x15:c>
          <x15:c>
            <x15:v>35</x15:v>
          </x15:c>
          <x15:c>
            <x15:v>28</x15:v>
          </x15:c>
          <x15:c>
            <x15:v>25.869999999999997</x15:v>
          </x15:c>
          <x15:c>
            <x15:v>62</x15:v>
          </x15:c>
          <x15:c>
            <x15:v>4</x15:v>
          </x15:c>
          <x15:c>
            <x15:v>499.4</x15:v>
          </x15:c>
          <x15:c>
            <x15:v>4</x15:v>
          </x15:c>
          <x15:c>
            <x15:v>2</x15:v>
          </x15:c>
          <x15:c>
            <x15:v>2</x15:v>
          </x15:c>
          <x15:c>
            <x15:v>3.99</x15:v>
          </x15:c>
          <x15:c>
            <x15:v>24</x15:v>
          </x15:c>
          <x15:c>
            <x15:v>333</x15:v>
          </x15:c>
          <x15:c>
            <x15:v>15.4</x15:v>
          </x15:c>
          <x15:c>
            <x15:v>294.16000000000003</x15:v>
          </x15:c>
          <x15:c>
            <x15:v>31.8</x15:v>
          </x15:c>
          <x15:c>
            <x15:v>8.09</x15:v>
          </x15:c>
          <x15:c>
            <x15:v>3</x15:v>
          </x15:c>
          <x15:c>
            <x15:v>118.28999999999999</x15:v>
          </x15:c>
          <x15:c>
            <x15:v>357.27</x15:v>
          </x15:c>
          <x15:c>
            <x15:v>2772</x15:v>
          </x15:c>
          <x15:c>
            <x15:v>2438.58</x15:v>
          </x15:c>
          <x15:c>
            <x15:v>4.5</x15:v>
          </x15:c>
          <x15:c>
            <x15:v>8.6999999999999993</x15:v>
          </x15:c>
          <x15:c>
            <x15:v>9.49</x15:v>
          </x15:c>
          <x15:c>
            <x15:v>61.76</x15:v>
          </x15:c>
          <x15:c>
            <x15:v>39.97</x15:v>
          </x15:c>
          <x15:c>
            <x15:v>189.42000000000002</x15:v>
          </x15:c>
          <x15:c>
            <x15:v>6</x15:v>
          </x15:c>
          <x15:c>
            <x15:v>23.55</x15:v>
          </x15:c>
          <x15:c>
            <x15:v>4.95</x15:v>
          </x15:c>
          <x15:c>
            <x15:v>20</x15:v>
          </x15:c>
          <x15:c>
            <x15:v>44.2</x15:v>
          </x15:c>
          <x15:c>
            <x15:v>7.09</x15:v>
          </x15:c>
          <x15:c>
            <x15:v>41.81</x15:v>
          </x15:c>
          <x15:c>
            <x15:v>3.35</x15:v>
          </x15:c>
          <x15:c>
            <x15:v>20.85</x15:v>
          </x15:c>
          <x15:c>
            <x15:v>16.869999999999997</x15:v>
          </x15:c>
          <x15:c>
            <x15:v>9.49</x15:v>
          </x15:c>
          <x15:c>
            <x15:v>36.14</x15:v>
          </x15:c>
          <x15:c>
            <x15:v>35.89</x15:v>
          </x15:c>
          <x15:c>
            <x15:v>1000</x15:v>
          </x15:c>
          <x15:c>
            <x15:v>5.8</x15:v>
          </x15:c>
          <x15:c>
            <x15:v>9.9</x15:v>
          </x15:c>
          <x15:c>
            <x15:v>3.2</x15:v>
          </x15:c>
          <x15:c>
            <x15:v>26.53</x15:v>
          </x15:c>
          <x15:c>
            <x15:v>30</x15:v>
          </x15:c>
          <x15:c>
            <x15:v>3.2</x15:v>
          </x15:c>
          <x15:c>
            <x15:v>15.209999999999999</x15:v>
          </x15:c>
          <x15:c>
            <x15:v>49.55</x15:v>
          </x15:c>
          <x15:c>
            <x15:v>17.79</x15:v>
          </x15:c>
          <x15:c>
            <x15:v>8.2200000000000006</x15:v>
          </x15:c>
          <x15:c>
            <x15:v>19.2</x15:v>
          </x15:c>
          <x15:c>
            <x15:v>9.49</x15:v>
          </x15:c>
          <x15:c>
            <x15:v>24.99</x15:v>
          </x15:c>
          <x15:c>
            <x15:v>28</x15:v>
          </x15:c>
          <x15:c>
            <x15:v>4</x15:v>
          </x15:c>
          <x15:c>
            <x15:v>2.95</x15:v>
          </x15:c>
          <x15:c>
            <x15:v>4</x15:v>
          </x15:c>
          <x15:c>
            <x15:v>70.7</x15:v>
          </x15:c>
          <x15:c>
            <x15:v>2</x15:v>
          </x15:c>
          <x15:c>
            <x15:v>4</x15:v>
          </x15:c>
          <x15:c>
            <x15:v>10</x15:v>
          </x15:c>
          <x15:c>
            <x15:v>2772</x15:v>
          </x15:c>
          <x15:c>
            <x15:v>34.82</x15:v>
          </x15:c>
          <x15:c>
            <x15:v>60.86</x15:v>
          </x15:c>
          <x15:c>
            <x15:v>30</x15:v>
          </x15:c>
          <x15:c>
            <x15:v>37.68</x15:v>
          </x15:c>
          <x15:c>
            <x15:v>2416.04</x15:v>
          </x15:c>
          <x15:c>
            <x15:v>8.0500000000000007</x15:v>
          </x15:c>
          <x15:c>
            <x15:v>7.48</x15:v>
          </x15:c>
          <x15:c>
            <x15:v>32.83</x15:v>
          </x15:c>
          <x15:c>
            <x15:v>14.99</x15:v>
          </x15:c>
          <x15:c>
            <x15:v>144.11000000000001</x15:v>
          </x15:c>
          <x15:c>
            <x15:v>8.59</x15:v>
          </x15:c>
          <x15:c>
            <x15:v>2.99</x15:v>
          </x15:c>
          <x15:c>
            <x15:v>39.89</x15:v>
          </x15:c>
          <x15:c>
            <x15:v>14.9</x15:v>
          </x15:c>
          <x15:c>
            <x15:v>5.8</x15:v>
          </x15:c>
          <x15:c>
            <x15:v>31.78</x15:v>
          </x15:c>
          <x15:c>
            <x15:v>11.54</x15:v>
          </x15:c>
          <x15:c>
            <x15:v>8.18</x15:v>
          </x15:c>
          <x15:c>
            <x15:v>8.0500000000000007</x15:v>
          </x15:c>
          <x15:c>
            <x15:v>29.32</x15:v>
          </x15:c>
          <x15:c>
            <x15:v>95.6</x15:v>
          </x15:c>
          <x15:c>
            <x15:v>44.49</x15:v>
          </x15:c>
          <x15:c>
            <x15:v>9.9</x15:v>
          </x15:c>
          <x15:c>
            <x15:v>1112.75</x15:v>
          </x15:c>
          <x15:c>
            <x15:v>106.75</x15:v>
          </x15:c>
          <x15:c>
            <x15:v>30.68</x15:v>
          </x15:c>
          <x15:c>
            <x15:v>21.75</x15:v>
          </x15:c>
          <x15:c>
            <x15:v>6.79</x15:v>
          </x15:c>
          <x15:c>
            <x15:v>52.16</x15:v>
          </x15:c>
          <x15:c>
            <x15:v>5.05</x15:v>
          </x15:c>
          <x15:c>
            <x15:v>36.339999999999996</x15:v>
          </x15:c>
          <x15:c>
            <x15:v>2.54</x15:v>
          </x15:c>
          <x15:c>
            <x15:v>53.2</x15:v>
          </x15:c>
          <x15:c>
            <x15:v>66.19</x15:v>
          </x15:c>
          <x15:c>
            <x15:v>13.84</x15:v>
          </x15:c>
          <x15:c>
            <x15:v>5.85</x15:v>
          </x15:c>
          <x15:c>
            <x15:v>23.78</x15:v>
          </x15:c>
          <x15:c>
            <x15:v>5.94</x15:v>
          </x15:c>
          <x15:c>
            <x15:v>34.18</x15:v>
          </x15:c>
          <x15:c>
            <x15:v>20</x15:v>
          </x15:c>
          <x15:c>
            <x15:v>530</x15:v>
          </x15:c>
          <x15:c>
            <x15:v>8.39</x15:v>
          </x15:c>
          <x15:c>
            <x15:v>18.309999999999999</x15:v>
          </x15:c>
          <x15:c>
            <x15:v>36.619999999999997</x15:v>
          </x15:c>
          <x15:c>
            <x15:v>26.62</x15:v>
          </x15:c>
          <x15:c>
            <x15:v>100</x15:v>
          </x15:c>
          <x15:c>
            <x15:v>2858</x15:v>
          </x15:c>
          <x15:c>
            <x15:v>45.110000000000007</x15:v>
          </x15:c>
          <x15:c>
            <x15:v>10</x15:v>
          </x15:c>
          <x15:c>
            <x15:v>3.29</x15:v>
          </x15:c>
          <x15:c>
            <x15:v>2440.12</x15:v>
          </x15:c>
          <x15:c>
            <x15:v>34.08</x15:v>
          </x15:c>
          <x15:c>
            <x15:v>27.32</x15:v>
          </x15:c>
          <x15:c>
            <x15:v>33.82</x15:v>
          </x15:c>
          <x15:c>
            <x15:v>19.79</x15:v>
          </x15:c>
          <x15:c>
            <x15:v>2.85</x15:v>
          </x15:c>
          <x15:c>
            <x15:v>12.13</x15:v>
          </x15:c>
          <x15:c>
            <x15:v>33.53</x15:v>
          </x15:c>
          <x15:c>
            <x15:v>3.5</x15:v>
          </x15:c>
          <x15:c>
            <x15:v>3.75</x15:v>
          </x15:c>
          <x15:c>
            <x15:v>14.629999999999999</x15:v>
          </x15:c>
          <x15:c>
            <x15:v>3</x15:v>
          </x15:c>
          <x15:c>
            <x15:v>10.5</x15:v>
          </x15:c>
          <x15:c>
            <x15:v>6.59</x15:v>
          </x15:c>
          <x15:c>
            <x15:v>28</x15:v>
          </x15:c>
          <x15:c>
            <x15:v>4</x15:v>
          </x15:c>
          <x15:c>
            <x15:v>8.99</x15:v>
          </x15:c>
          <x15:c>
            <x15:v>4</x15:v>
          </x15:c>
          <x15:c>
            <x15:v>7</x15:v>
          </x15:c>
          <x15:c>
            <x15:v>5</x15:v>
          </x15:c>
          <x15:c>
            <x15:v>178</x15:v>
          </x15:c>
          <x15:c>
            <x15:v>12.11</x15:v>
          </x15:c>
          <x15:c>
            <x15:v>30</x15:v>
          </x15:c>
          <x15:c>
            <x15:v>8</x15:v>
          </x15:c>
          <x15:c>
            <x15:v>10</x15:v>
          </x15:c>
          <x15:c>
            <x15:v>13.49</x15:v>
          </x15:c>
          <x15:c>
            <x15:v>19</x15:v>
          </x15:c>
          <x15:c>
            <x15:v>484.93</x15:v>
          </x15:c>
          <x15:c>
            <x15:v>244</x15:v>
          </x15:c>
          <x15:c>
            <x15:v>2</x15:v>
          </x15:c>
          <x15:c>
            <x15:v>5.7</x15:v>
          </x15:c>
          <x15:c>
            <x15:v>34.99</x15:v>
          </x15:c>
          <x15:c>
            <x15:v>46392.790000000008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budget.xlsx!Tracking">
        <x15:activeTabTopLevelEntity name="[Tracking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796DE-93EA-4C5A-B1F0-1DF341B45E43}" name="Income" displayName="Income" ref="C9:C13" totalsRowShown="0" headerRowDxfId="211" dataDxfId="210">
  <autoFilter ref="C9:C13" xr:uid="{835796DE-93EA-4C5A-B1F0-1DF341B45E43}">
    <filterColumn colId="0" hiddenButton="1"/>
  </autoFilter>
  <tableColumns count="1">
    <tableColumn id="1" xr3:uid="{23A6E0C9-6A1A-4116-ADEC-08B734BC56D9}" name="Income" dataDxfId="209"/>
  </tableColumns>
  <tableStyleInfo name="Income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E6536-14AE-4435-9E05-920FB0D01BD1}" name="Expenses" displayName="Expenses" ref="C22:C42" totalsRowShown="0" headerRowDxfId="208" dataDxfId="207">
  <autoFilter ref="C22:C42" xr:uid="{307E6536-14AE-4435-9E05-920FB0D01BD1}">
    <filterColumn colId="0" hiddenButton="1"/>
  </autoFilter>
  <tableColumns count="1">
    <tableColumn id="1" xr3:uid="{673F8CBF-3AE1-49F0-93CF-F3B8B0F721CF}" name="Expenses" dataDxfId="206"/>
  </tableColumns>
  <tableStyleInfo name="Expenses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B85875-A26B-43E1-B79A-9A176D2E43E5}" name="Savings" displayName="Savings" ref="C60:C64" totalsRowShown="0" headerRowDxfId="205" dataDxfId="204">
  <autoFilter ref="C60:C64" xr:uid="{CAB85875-A26B-43E1-B79A-9A176D2E43E5}">
    <filterColumn colId="0" hiddenButton="1"/>
  </autoFilter>
  <tableColumns count="1">
    <tableColumn id="1" xr3:uid="{FC5B6104-239D-4478-B200-8E0C02B7C787}" name="Savings" dataDxfId="203"/>
  </tableColumns>
  <tableStyleInfo name="Expenses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0CBBC-D09E-4231-A932-E356A0DA1708}" name="Tracking" displayName="Tracking" ref="B11:I347" totalsRowShown="0" headerRowDxfId="217">
  <autoFilter ref="B11:I347" xr:uid="{27B0CBBC-D09E-4231-A932-E356A0DA1708}"/>
  <sortState xmlns:xlrd2="http://schemas.microsoft.com/office/spreadsheetml/2017/richdata2" ref="B12:I515">
    <sortCondition ref="C11:C515"/>
  </sortState>
  <tableColumns count="8">
    <tableColumn id="8" xr3:uid="{B258F26B-9550-403D-89AC-606D3D1994D8}" name="ID" dataDxfId="216"/>
    <tableColumn id="1" xr3:uid="{C7CD3164-E8E6-4AF9-9A60-33D19ED9090E}" name="Date" dataDxfId="215"/>
    <tableColumn id="2" xr3:uid="{4AE45F20-AF53-457C-8FA5-3AC5E190BD9D}" name="Type" dataDxfId="214"/>
    <tableColumn id="3" xr3:uid="{0AF853EC-2B6F-4711-8098-B77A31E1F2C1}" name="Category" dataDxfId="213"/>
    <tableColumn id="4" xr3:uid="{BBB3FE13-4324-4207-8842-9579B30B072F}" name="Amount" dataDxfId="212" dataCellStyle="Comma"/>
    <tableColumn id="5" xr3:uid="{95EDCDBF-55B1-43AE-BC1A-FB6B3DD6C3DE}" name="Details" dataDxfId="11"/>
    <tableColumn id="6" xr3:uid="{F6E52036-D54C-4B39-9453-9C9875FABD52}" name="Balance" dataDxfId="9" dataCellStyle="Comma">
      <calculatedColumnFormula array="1">SUMPRODUCT(Tracking[Amount],--(Tracking[ID]&lt;=Tracking[[#This Row],[ID]]), --(Tracking[Type]&lt;&gt;"Income") * -1 + --(Tracking[Type] = "Income"))</calculatedColumnFormula>
    </tableColumn>
    <tableColumn id="7" xr3:uid="{9E3DFE80-61D5-46FB-8F86-5C03D929C7DF}" name="Effective date" dataDxfId="10">
      <calculatedColumnFormula>IF(AND(selected_year &lt;&gt;"All Years", selected_period = "All Months"),
Tracking[[#This Row],[Date]] - days_ahead, Tracking[[#This Row],[Date]])</calculatedColumnFormula>
    </tableColumn>
  </tableColumns>
  <tableStyleInfo name="Tracking Table 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2499A1-61D4-4F7B-89E5-2A319F65C436}" name="Years" displayName="Years" ref="C7:C15" totalsRowShown="0" headerRowDxfId="202" dataDxfId="201" tableBorderDxfId="200">
  <autoFilter ref="C7:C15" xr:uid="{E92499A1-61D4-4F7B-89E5-2A319F65C436}">
    <filterColumn colId="0" hiddenButton="1"/>
  </autoFilter>
  <tableColumns count="1">
    <tableColumn id="1" xr3:uid="{8FABF0EA-EE02-40B6-9F44-AC947E509CB4}" name="Years" dataDxfId="19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6E64B5-5F19-49CB-8B11-1AA9CCCEECB1}" name="Months" displayName="Months" ref="E7:E21" totalsRowShown="0" headerRowDxfId="198" dataDxfId="197" tableBorderDxfId="196">
  <autoFilter ref="E7:E21" xr:uid="{036E64B5-5F19-49CB-8B11-1AA9CCCEECB1}">
    <filterColumn colId="0" hiddenButton="1"/>
  </autoFilter>
  <tableColumns count="1">
    <tableColumn id="1" xr3:uid="{6F0BD76F-2A62-49A7-B363-AC95E90A65B5}" name="Months" dataDxfId="1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DA19-C39F-4EE6-8731-2575134C48E0}">
  <dimension ref="C1:BF344"/>
  <sheetViews>
    <sheetView zoomScale="81" zoomScaleNormal="100" workbookViewId="0">
      <selection activeCell="AR6" sqref="AR6:AS6"/>
    </sheetView>
  </sheetViews>
  <sheetFormatPr defaultRowHeight="14.4" x14ac:dyDescent="0.3"/>
  <cols>
    <col min="1" max="1" width="8.88671875" style="16"/>
    <col min="2" max="2" width="8.88671875" style="16" customWidth="1"/>
    <col min="3" max="9" width="13" style="16" hidden="1" customWidth="1"/>
    <col min="10" max="10" width="17.88671875" style="16" hidden="1" customWidth="1"/>
    <col min="11" max="13" width="13" style="16" hidden="1" customWidth="1"/>
    <col min="14" max="14" width="12.44140625" style="16" hidden="1" customWidth="1"/>
    <col min="15" max="16" width="12.88671875" style="16" hidden="1" customWidth="1"/>
    <col min="17" max="17" width="11.77734375" style="16" hidden="1" customWidth="1"/>
    <col min="18" max="18" width="12.5546875" style="16" hidden="1" customWidth="1"/>
    <col min="19" max="19" width="11.33203125" style="16" hidden="1" customWidth="1"/>
    <col min="20" max="20" width="10.109375" style="16" hidden="1" customWidth="1"/>
    <col min="21" max="21" width="16" style="16" hidden="1" customWidth="1"/>
    <col min="22" max="22" width="15.77734375" style="16" hidden="1" customWidth="1"/>
    <col min="23" max="23" width="25.5546875" style="16" hidden="1" customWidth="1"/>
    <col min="24" max="24" width="17" style="16" hidden="1" customWidth="1"/>
    <col min="25" max="25" width="23.5546875" style="16" hidden="1" customWidth="1"/>
    <col min="26" max="26" width="25.21875" style="16" customWidth="1"/>
    <col min="27" max="31" width="12.44140625" style="16" customWidth="1"/>
    <col min="32" max="32" width="3.33203125" style="16" customWidth="1"/>
    <col min="33" max="34" width="17.21875" style="16" customWidth="1"/>
    <col min="35" max="35" width="1.88671875" style="16" customWidth="1"/>
    <col min="36" max="36" width="14.33203125" style="16" customWidth="1"/>
    <col min="37" max="38" width="8.88671875" style="16" customWidth="1"/>
    <col min="39" max="39" width="2.21875" style="16" customWidth="1"/>
    <col min="40" max="41" width="17.21875" style="16" customWidth="1"/>
    <col min="42" max="42" width="1.88671875" style="16" customWidth="1"/>
    <col min="43" max="43" width="14.33203125" style="16" customWidth="1"/>
    <col min="44" max="57" width="8.88671875" style="16"/>
    <col min="58" max="58" width="10.5546875" style="16" bestFit="1" customWidth="1"/>
    <col min="59" max="16384" width="8.88671875" style="16"/>
  </cols>
  <sheetData>
    <row r="1" spans="3:58" s="11" customFormat="1" x14ac:dyDescent="0.3"/>
    <row r="2" spans="3:58" s="11" customFormat="1" ht="28.8" customHeight="1" x14ac:dyDescent="0.3">
      <c r="C2" s="12" t="s">
        <v>13</v>
      </c>
    </row>
    <row r="3" spans="3:58" s="11" customFormat="1" ht="7.2" customHeight="1" x14ac:dyDescent="0.3"/>
    <row r="5" spans="3:58" x14ac:dyDescent="0.3">
      <c r="AR5" s="100" t="s">
        <v>34</v>
      </c>
      <c r="AS5" s="101"/>
    </row>
    <row r="6" spans="3:58" x14ac:dyDescent="0.3">
      <c r="H6" s="96"/>
      <c r="AO6" s="103" t="s">
        <v>35</v>
      </c>
      <c r="AP6" s="103"/>
      <c r="AQ6" s="103"/>
      <c r="AR6" s="102">
        <v>2024</v>
      </c>
      <c r="AS6" s="102"/>
    </row>
    <row r="7" spans="3:58" x14ac:dyDescent="0.3">
      <c r="J7" s="35"/>
      <c r="M7" s="35"/>
    </row>
    <row r="8" spans="3:58" x14ac:dyDescent="0.3">
      <c r="J8" s="35"/>
      <c r="M8" s="35"/>
      <c r="N8" s="35"/>
      <c r="AR8" s="100" t="s">
        <v>36</v>
      </c>
      <c r="AS8" s="101"/>
    </row>
    <row r="9" spans="3:58" x14ac:dyDescent="0.3">
      <c r="AO9" s="103" t="s">
        <v>37</v>
      </c>
      <c r="AP9" s="103"/>
      <c r="AQ9" s="103"/>
      <c r="AR9" s="104">
        <v>45323</v>
      </c>
      <c r="AS9" s="104"/>
      <c r="BF9" s="97" cm="1">
        <f t="array" aca="1" ref="BF9:BF344" ca="1">Tracking[Effective date]</f>
        <v>45292</v>
      </c>
    </row>
    <row r="10" spans="3:58" x14ac:dyDescent="0.3">
      <c r="BF10" s="35">
        <f ca="1"/>
        <v>45292</v>
      </c>
    </row>
    <row r="11" spans="3:58" x14ac:dyDescent="0.3">
      <c r="C11" s="99" t="str">
        <f ca="1">"Breakdown - " &amp; selected_period_display &amp; " (" &amp; selected_year &amp; ")"</f>
        <v>Breakdown - February (2024)</v>
      </c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99" t="str">
        <f ca="1">"Breakdown - "&amp;
IF(selected_year="All Years",
    IF(selected_period = "All Months",
       "All Years (All Months)",
       "All Years (" &amp; selected_period_display &amp; ")"),
       IF(selected_period = "All Months",
           selected_year &amp; " (All Months)",
           selected_period_display &amp; " " &amp; selected_year))</f>
        <v>Breakdown - February 2024</v>
      </c>
      <c r="AA11" s="99"/>
      <c r="AB11" s="99"/>
      <c r="AC11" s="99"/>
      <c r="AD11" s="99"/>
      <c r="AE11" s="99"/>
      <c r="AG11" s="99" t="str">
        <f ca="1">"Summary - " &amp; selected_period_display &amp; " (" &amp; selected_year &amp; ")"</f>
        <v>Summary - February (2024)</v>
      </c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BF11" s="35">
        <f ca="1"/>
        <v>45293</v>
      </c>
    </row>
    <row r="12" spans="3:58" x14ac:dyDescent="0.3">
      <c r="C12" s="56" t="s">
        <v>48</v>
      </c>
      <c r="D12" s="57" t="s">
        <v>49</v>
      </c>
      <c r="E12" s="56" t="s">
        <v>50</v>
      </c>
      <c r="F12" s="55" t="s">
        <v>51</v>
      </c>
      <c r="G12" s="55" t="s">
        <v>52</v>
      </c>
      <c r="H12" s="57" t="s">
        <v>53</v>
      </c>
      <c r="I12" s="56" t="s">
        <v>54</v>
      </c>
      <c r="J12" s="55" t="s">
        <v>55</v>
      </c>
      <c r="K12" s="55" t="s">
        <v>56</v>
      </c>
      <c r="L12" s="55" t="s">
        <v>87</v>
      </c>
      <c r="M12" s="57" t="s">
        <v>57</v>
      </c>
      <c r="N12" s="55" t="s">
        <v>60</v>
      </c>
      <c r="O12" s="55" t="s">
        <v>61</v>
      </c>
      <c r="P12" s="55" t="s">
        <v>62</v>
      </c>
      <c r="Q12" s="55" t="s">
        <v>63</v>
      </c>
      <c r="R12" s="55" t="s">
        <v>64</v>
      </c>
      <c r="S12" s="55" t="s">
        <v>65</v>
      </c>
      <c r="T12" s="55" t="s">
        <v>66</v>
      </c>
      <c r="U12" s="55" t="s">
        <v>67</v>
      </c>
      <c r="V12" s="55" t="s">
        <v>70</v>
      </c>
      <c r="W12" s="16" t="s">
        <v>68</v>
      </c>
      <c r="X12" s="55" t="s">
        <v>69</v>
      </c>
      <c r="Y12" s="55" t="s">
        <v>71</v>
      </c>
      <c r="Z12" s="58"/>
      <c r="AE12" s="59"/>
      <c r="AG12" s="73"/>
      <c r="AH12" s="74"/>
      <c r="AI12" s="74"/>
      <c r="AJ12" s="74"/>
      <c r="AK12" s="74"/>
      <c r="AL12" s="75"/>
      <c r="BF12" s="35">
        <f ca="1"/>
        <v>45294</v>
      </c>
    </row>
    <row r="13" spans="3:58" x14ac:dyDescent="0.3">
      <c r="C13" s="65">
        <f>income_header_row</f>
        <v>9</v>
      </c>
      <c r="D13" s="41">
        <f t="shared" ref="D13:D50" si="0">IF(E13=1, row_id,
     IF(NOT(is_empty),D12, -1))</f>
        <v>9</v>
      </c>
      <c r="E13" s="66">
        <f>--(OR(row_id=income_header_row,row_id=expenses_header_row,row_id=savings_header_row))</f>
        <v>1</v>
      </c>
      <c r="F13" s="41">
        <f t="shared" ref="F13:F50" si="1">--(NOT(OR(E13,G13,H13)))</f>
        <v>0</v>
      </c>
      <c r="G13" s="41">
        <f>--(OR(row_id=income_total_row, row_id=expenses_total_row, row_id=savings_total_row))</f>
        <v>0</v>
      </c>
      <c r="H13" s="66">
        <f t="shared" ref="H13:H50" si="2">--(OR(row_id="/1",row_id="/2",row_id=-1))</f>
        <v>0</v>
      </c>
      <c r="I13" s="41" t="str">
        <f>IFERROR(INDEX('Budget Planning'!$C:C,header_row_id),"")</f>
        <v>Income</v>
      </c>
      <c r="J13" s="65" t="str">
        <f>IFERROR(INDEX('Budget Planning'!$C:C,row_id),"")</f>
        <v>Income</v>
      </c>
      <c r="K13" s="67" t="str" cm="1">
        <f t="array" aca="1" ref="K1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13" s="67" t="str" cm="1">
        <f t="array" aca="1" ref="L1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13" s="67" t="str" cm="1">
        <f t="array" aca="1" ref="M1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13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13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13" s="65" t="str">
        <f t="shared" ref="P13:P50" si="3">IF(is_cat,  ADDRESS(sort_min_row, COLUMN(tracked)) &amp; ":" &amp; ADDRESS(sort_max_row, COLUMN(tracked)),"")</f>
        <v/>
      </c>
      <c r="Q13" s="66" t="str">
        <f t="shared" ref="Q13:Q50" ca="1" si="4">IF(is_cat, RANK(tracked, INDIRECT(tracked_range), 0), "")</f>
        <v/>
      </c>
      <c r="R13" s="41" t="str">
        <f t="shared" ref="R13:R50" si="5">IF(is_cat,  ADDRESS(sort_min_row, COLUMN(budget)) &amp; ":" &amp; ADDRESS(sort_max_row, COLUMN(budget)),"")</f>
        <v/>
      </c>
      <c r="S13" s="41" t="str">
        <f t="shared" ref="S13:S50" ca="1" si="6">IF(is_cat, RANK(budget, INDIRECT(budget_range), 0), "")</f>
        <v/>
      </c>
      <c r="T13" s="65" t="str">
        <f t="shared" ref="T13:T50" si="7">IF(is_cat, _xlfn.NUMBERVALUE(tracked_rank &amp; budget_rank), "")</f>
        <v/>
      </c>
      <c r="U13" s="41" t="str">
        <f t="shared" ref="U13:U50" si="8">IF(is_cat,  ADDRESS(sort_min_row, COLUMN(comb_rank)) &amp; ":" &amp; ADDRESS(sort_max_row, COLUMN(comb_rank)),"")</f>
        <v/>
      </c>
      <c r="V13" s="41" t="str">
        <f t="shared" ref="V13:V50" ca="1" si="9">IF(is_cat, RANK(comb_rank, INDIRECT(comb_rank_range),1),"")</f>
        <v/>
      </c>
      <c r="W13" s="41" t="str">
        <f t="shared" ref="W13:W50" si="10">IF(is_cat,  ADDRESS(sort_min_row, COLUMN(comb_rank_norm)) &amp; ":" &amp; ADDRESS(ROW(), COLUMN(comb_rank_norm)),"")</f>
        <v/>
      </c>
      <c r="X13" s="59" t="str">
        <f t="shared" ref="X13:X50" ca="1" si="11">IF(is_cat, comb_rank_norm + COUNTIF(INDIRECT(comb_rank_norm_run_range), comb_rank_norm)-1,"")</f>
        <v/>
      </c>
      <c r="Y13" s="58">
        <f t="shared" ref="Y13:Y50" si="12">IF(is_cat, header_row_id + comb_rank_unique, row_id)</f>
        <v>9</v>
      </c>
      <c r="Z13" s="72" t="str">
        <f>IF(is_empty, "", INDEX($J:J, MATCH(row_id, $Y:$Y, 0)))</f>
        <v>Income</v>
      </c>
      <c r="AA13" s="92" t="str">
        <f t="shared" ref="AA13:AA50" si="13">IF(is_empty, "", IF(is_header, "Tracked", INDEX($K:$K, MATCH(row_id, Y:Y, 0))))</f>
        <v>Tracked</v>
      </c>
      <c r="AB13" s="92" t="str">
        <f t="shared" ref="AB13:AB50" si="14">IF(is_empty, "", IF(is_header, "Budget", INDEX($M:$M, MATCH(row_id, Y:Y, 0))))</f>
        <v>Budget</v>
      </c>
      <c r="AC13" s="93" t="str">
        <f t="shared" ref="AC13:AC50" si="15">IF(is_empty, "", IF(is_header, "%Compl.", IFERROR(out_tracked / out_budget,"-")))</f>
        <v>%Compl.</v>
      </c>
      <c r="AD13" s="92" t="str">
        <f t="shared" ref="AD13:AD50" si="16">IF(is_empty, "", IF(is_header, "Remaining", IF(out_budget - out_tracked &gt; 0, out_budget - out_tracked, 0)))</f>
        <v>Remaining</v>
      </c>
      <c r="AE13" s="94" t="str">
        <f t="shared" ref="AE13:AE50" si="17">IF(is_empty, "", IF(is_header, "Excess", IF(out_budget - out_tracked &lt; 0, out_tracked - out_budget, 0)))</f>
        <v>Excess</v>
      </c>
      <c r="AG13" s="58"/>
      <c r="AL13" s="59"/>
      <c r="BF13" s="35">
        <f ca="1"/>
        <v>45295</v>
      </c>
    </row>
    <row r="14" spans="3:58" x14ac:dyDescent="0.3">
      <c r="C14" s="65">
        <f>IF(C13=-1,-1,
      IF(C13&lt;income_max_row,C13+1,
         IF(C13=income_max_row,income_total_row,
            IF(C13=income_total_row,"/1",
               IF(C13="/1",expenses_header_row,
                  IF(C13&lt;expenses_max_row,C13+1,
                     IF(C13=expenses_max_row,expenses_total_row,
                        IF(C13=expenses_total_row,"/2",
                            IF(C13="/2", savings_header_row,
                               IF(C13&lt;savings_max_row, C13+1,
                                   IF(C13=savings_max_row, savings_total_row,
                                       IF(C13=savings_total_row,-1))))))))))))</f>
        <v>10</v>
      </c>
      <c r="D14" s="41">
        <f t="shared" si="0"/>
        <v>9</v>
      </c>
      <c r="E14" s="66">
        <f>--(OR(row_id=income_header_row,row_id=expenses_header_row,row_id=savings_header_row))</f>
        <v>0</v>
      </c>
      <c r="F14" s="41">
        <f t="shared" si="1"/>
        <v>1</v>
      </c>
      <c r="G14" s="41">
        <f>--(OR(row_id=income_total_row, row_id=expenses_total_row, row_id=savings_total_row))</f>
        <v>0</v>
      </c>
      <c r="H14" s="66">
        <f t="shared" si="2"/>
        <v>0</v>
      </c>
      <c r="I14" s="41" t="str">
        <f>IFERROR(INDEX('Budget Planning'!$C:C,header_row_id),"")</f>
        <v>Income</v>
      </c>
      <c r="J14" s="65" t="str">
        <f>IFERROR(INDEX('Budget Planning'!$C:C,row_id),"")</f>
        <v>Salary</v>
      </c>
      <c r="K14" s="67" cm="1">
        <f t="array" aca="1" ref="K1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3100</v>
      </c>
      <c r="L14" s="67" cm="1">
        <f t="array" aca="1" ref="L1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3100</v>
      </c>
      <c r="M14" s="67" cm="1">
        <f t="array" aca="1" ref="M1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3100</v>
      </c>
      <c r="N14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4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4" s="65" t="str">
        <f ca="1">IF(is_cat,  ADDRESS(sort_min_row, COLUMN(tracked)) &amp; ":" &amp; ADDRESS(sort_max_row, COLUMN(tracked)),"")</f>
        <v>$K$14:$K$17</v>
      </c>
      <c r="Q14" s="66">
        <f t="shared" ca="1" si="4"/>
        <v>1</v>
      </c>
      <c r="R14" s="41" t="str">
        <f t="shared" ca="1" si="5"/>
        <v>$M$14:$M$17</v>
      </c>
      <c r="S14" s="41">
        <f t="shared" ca="1" si="6"/>
        <v>1</v>
      </c>
      <c r="T14" s="65">
        <f t="shared" ca="1" si="7"/>
        <v>11</v>
      </c>
      <c r="U14" s="41" t="str">
        <f t="shared" ca="1" si="8"/>
        <v>$T$14:$T$17</v>
      </c>
      <c r="V14" s="41">
        <f t="shared" ca="1" si="9"/>
        <v>1</v>
      </c>
      <c r="W14" s="41" t="str">
        <f t="shared" ca="1" si="10"/>
        <v>$V$14:$V$14</v>
      </c>
      <c r="X14" s="59">
        <f t="shared" ca="1" si="11"/>
        <v>1</v>
      </c>
      <c r="Y14" s="58">
        <f t="shared" ca="1" si="12"/>
        <v>10</v>
      </c>
      <c r="Z14" s="72" t="str">
        <f ca="1">IF(is_empty, "", INDEX($J:J, MATCH(row_id, $Y:$Y, 0)))</f>
        <v>Salary</v>
      </c>
      <c r="AA14" s="92">
        <f t="shared" ca="1" si="13"/>
        <v>3100</v>
      </c>
      <c r="AB14" s="92">
        <f t="shared" ca="1" si="14"/>
        <v>3100</v>
      </c>
      <c r="AC14" s="93">
        <f t="shared" ca="1" si="15"/>
        <v>1</v>
      </c>
      <c r="AD14" s="92">
        <f t="shared" ca="1" si="16"/>
        <v>0</v>
      </c>
      <c r="AE14" s="94">
        <f t="shared" ca="1" si="17"/>
        <v>0</v>
      </c>
      <c r="AG14" s="58"/>
      <c r="AJ14" s="87" t="str">
        <f ca="1">Calculations!O9</f>
        <v>Salary</v>
      </c>
      <c r="AK14" s="88">
        <f ca="1">Calculations!P9</f>
        <v>3100</v>
      </c>
      <c r="AL14" s="59"/>
      <c r="BF14" s="35">
        <f ca="1"/>
        <v>45297</v>
      </c>
    </row>
    <row r="15" spans="3:58" x14ac:dyDescent="0.3">
      <c r="C15" s="65">
        <f>IF(C14=-1,-1,
      IF(C14&lt;income_max_row,C14+1,
         IF(C14=income_max_row,income_total_row,
            IF(C14=income_total_row,"/1",
               IF(C14="/1",expenses_header_row,
                  IF(C14&lt;expenses_max_row,C14+1,
                     IF(C14=expenses_max_row,expenses_total_row,
                        IF(C14=expenses_total_row,"/2",
                            IF(C14="/2", savings_header_row,
                               IF(C14&lt;savings_max_row, C14+1,
                                   IF(C14=savings_max_row, savings_total_row,
                                       IF(C14=savings_total_row,-1))))))))))))</f>
        <v>11</v>
      </c>
      <c r="D15" s="41">
        <f t="shared" si="0"/>
        <v>9</v>
      </c>
      <c r="E15" s="66">
        <f>--(OR(row_id=income_header_row,row_id=expenses_header_row,row_id=savings_header_row))</f>
        <v>0</v>
      </c>
      <c r="F15" s="41">
        <f t="shared" si="1"/>
        <v>1</v>
      </c>
      <c r="G15" s="41">
        <f>--(OR(row_id=income_total_row, row_id=expenses_total_row, row_id=savings_total_row))</f>
        <v>0</v>
      </c>
      <c r="H15" s="66">
        <f t="shared" si="2"/>
        <v>0</v>
      </c>
      <c r="I15" s="41" t="str">
        <f>IFERROR(INDEX('Budget Planning'!$C:C,header_row_id),"")</f>
        <v>Income</v>
      </c>
      <c r="J15" s="65" t="str">
        <f>IFERROR(INDEX('Budget Planning'!$C:C,row_id),"")</f>
        <v>Side Hustle</v>
      </c>
      <c r="K15" s="67" cm="1">
        <f t="array" aca="1" ref="K1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278.67</v>
      </c>
      <c r="L15" s="67" cm="1">
        <f t="array" aca="1" ref="L1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278.67</v>
      </c>
      <c r="M15" s="67" cm="1">
        <f t="array" aca="1" ref="M1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278.67</v>
      </c>
      <c r="N15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5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5" s="65" t="str">
        <f t="shared" ca="1" si="3"/>
        <v>$K$14:$K$17</v>
      </c>
      <c r="Q15" s="66">
        <f t="shared" ca="1" si="4"/>
        <v>3</v>
      </c>
      <c r="R15" s="41" t="str">
        <f t="shared" ca="1" si="5"/>
        <v>$M$14:$M$17</v>
      </c>
      <c r="S15" s="41">
        <f t="shared" ca="1" si="6"/>
        <v>3</v>
      </c>
      <c r="T15" s="65">
        <f t="shared" ca="1" si="7"/>
        <v>33</v>
      </c>
      <c r="U15" s="41" t="str">
        <f t="shared" ca="1" si="8"/>
        <v>$T$14:$T$17</v>
      </c>
      <c r="V15" s="41">
        <f t="shared" ca="1" si="9"/>
        <v>3</v>
      </c>
      <c r="W15" s="41" t="str">
        <f t="shared" ca="1" si="10"/>
        <v>$V$14:$V$15</v>
      </c>
      <c r="X15" s="59">
        <f t="shared" ca="1" si="11"/>
        <v>3</v>
      </c>
      <c r="Y15" s="58">
        <f t="shared" ca="1" si="12"/>
        <v>12</v>
      </c>
      <c r="Z15" s="72" t="str">
        <f ca="1">IF(is_empty, "", INDEX($J:J, MATCH(row_id, $Y:$Y, 0)))</f>
        <v>Property</v>
      </c>
      <c r="AA15" s="92">
        <f t="shared" ca="1" si="13"/>
        <v>1150</v>
      </c>
      <c r="AB15" s="92">
        <f t="shared" ca="1" si="14"/>
        <v>1150</v>
      </c>
      <c r="AC15" s="93">
        <f t="shared" ca="1" si="15"/>
        <v>1</v>
      </c>
      <c r="AD15" s="92">
        <f t="shared" ca="1" si="16"/>
        <v>0</v>
      </c>
      <c r="AE15" s="94">
        <f t="shared" ca="1" si="17"/>
        <v>0</v>
      </c>
      <c r="AG15" s="58"/>
      <c r="AJ15" s="87" t="str">
        <f ca="1">Calculations!O10</f>
        <v>Property</v>
      </c>
      <c r="AK15" s="88">
        <f ca="1">Calculations!P10</f>
        <v>1150</v>
      </c>
      <c r="AL15" s="59"/>
      <c r="BF15" s="35">
        <f ca="1"/>
        <v>45298</v>
      </c>
    </row>
    <row r="16" spans="3:58" x14ac:dyDescent="0.3">
      <c r="C16" s="65">
        <f>IF(C15=-1,-1,
      IF(C15&lt;income_max_row,C15+1,
         IF(C15=income_max_row,income_total_row,
            IF(C15=income_total_row,"/1",
               IF(C15="/1",expenses_header_row,
                  IF(C15&lt;expenses_max_row,C15+1,
                     IF(C15=expenses_max_row,expenses_total_row,
                        IF(C15=expenses_total_row,"/2",
                            IF(C15="/2", savings_header_row,
                               IF(C15&lt;savings_max_row, C15+1,
                                   IF(C15=savings_max_row, savings_total_row,
                                       IF(C15=savings_total_row,-1))))))))))))</f>
        <v>12</v>
      </c>
      <c r="D16" s="41">
        <f t="shared" si="0"/>
        <v>9</v>
      </c>
      <c r="E16" s="66">
        <f>--(OR(row_id=income_header_row,row_id=expenses_header_row,row_id=savings_header_row))</f>
        <v>0</v>
      </c>
      <c r="F16" s="41">
        <f t="shared" si="1"/>
        <v>1</v>
      </c>
      <c r="G16" s="41">
        <f>--(OR(row_id=income_total_row, row_id=expenses_total_row, row_id=savings_total_row))</f>
        <v>0</v>
      </c>
      <c r="H16" s="66">
        <f t="shared" si="2"/>
        <v>0</v>
      </c>
      <c r="I16" s="41" t="str">
        <f>IFERROR(INDEX('Budget Planning'!$C:C,header_row_id),"")</f>
        <v>Income</v>
      </c>
      <c r="J16" s="65" t="str">
        <f>IFERROR(INDEX('Budget Planning'!$C:C,row_id),"")</f>
        <v>Property</v>
      </c>
      <c r="K16" s="67" cm="1">
        <f t="array" aca="1" ref="K1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1150</v>
      </c>
      <c r="L16" s="67" cm="1">
        <f t="array" aca="1" ref="L1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1150</v>
      </c>
      <c r="M16" s="67" cm="1">
        <f t="array" aca="1" ref="M1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1150</v>
      </c>
      <c r="N16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6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6" s="65" t="str">
        <f t="shared" ca="1" si="3"/>
        <v>$K$14:$K$17</v>
      </c>
      <c r="Q16" s="66">
        <f t="shared" ca="1" si="4"/>
        <v>2</v>
      </c>
      <c r="R16" s="41" t="str">
        <f t="shared" ca="1" si="5"/>
        <v>$M$14:$M$17</v>
      </c>
      <c r="S16" s="41">
        <f t="shared" ca="1" si="6"/>
        <v>2</v>
      </c>
      <c r="T16" s="65">
        <f t="shared" ca="1" si="7"/>
        <v>22</v>
      </c>
      <c r="U16" s="41" t="str">
        <f t="shared" ca="1" si="8"/>
        <v>$T$14:$T$17</v>
      </c>
      <c r="V16" s="41">
        <f t="shared" ca="1" si="9"/>
        <v>2</v>
      </c>
      <c r="W16" s="41" t="str">
        <f t="shared" ca="1" si="10"/>
        <v>$V$14:$V$16</v>
      </c>
      <c r="X16" s="59">
        <f t="shared" ca="1" si="11"/>
        <v>2</v>
      </c>
      <c r="Y16" s="58">
        <f t="shared" ca="1" si="12"/>
        <v>11</v>
      </c>
      <c r="Z16" s="72" t="str">
        <f ca="1">IF(is_empty, "", INDEX($J:J, MATCH(row_id, $Y:$Y, 0)))</f>
        <v>Side Hustle</v>
      </c>
      <c r="AA16" s="92">
        <f t="shared" ca="1" si="13"/>
        <v>278.67</v>
      </c>
      <c r="AB16" s="92">
        <f t="shared" ca="1" si="14"/>
        <v>278.67</v>
      </c>
      <c r="AC16" s="95">
        <f t="shared" ca="1" si="15"/>
        <v>1</v>
      </c>
      <c r="AD16" s="92">
        <f t="shared" ca="1" si="16"/>
        <v>0</v>
      </c>
      <c r="AE16" s="94">
        <f t="shared" ca="1" si="17"/>
        <v>0</v>
      </c>
      <c r="AG16" s="58"/>
      <c r="AJ16" s="87" t="str">
        <f ca="1">Calculations!O11</f>
        <v>Side Hustle</v>
      </c>
      <c r="AK16" s="88">
        <f ca="1">Calculations!P11</f>
        <v>278.67</v>
      </c>
      <c r="AL16" s="59"/>
      <c r="BF16" s="35">
        <f ca="1"/>
        <v>45299</v>
      </c>
    </row>
    <row r="17" spans="3:58" x14ac:dyDescent="0.3">
      <c r="C17" s="65">
        <f>IF(C16=-1,-1,
      IF(C16&lt;income_max_row,C16+1,
         IF(C16=income_max_row,income_total_row,
            IF(C16=income_total_row,"/1",
               IF(C16="/1",expenses_header_row,
                  IF(C16&lt;expenses_max_row,C16+1,
                     IF(C16=expenses_max_row,expenses_total_row,
                        IF(C16=expenses_total_row,"/2",
                            IF(C16="/2", savings_header_row,
                               IF(C16&lt;savings_max_row, C16+1,
                                   IF(C16=savings_max_row, savings_total_row,
                                       IF(C16=savings_total_row,-1))))))))))))</f>
        <v>13</v>
      </c>
      <c r="D17" s="41">
        <f t="shared" si="0"/>
        <v>9</v>
      </c>
      <c r="E17" s="66">
        <f>--(OR(row_id=income_header_row,row_id=expenses_header_row,row_id=savings_header_row))</f>
        <v>0</v>
      </c>
      <c r="F17" s="41">
        <f t="shared" si="1"/>
        <v>1</v>
      </c>
      <c r="G17" s="41">
        <f>--(OR(row_id=income_total_row, row_id=expenses_total_row, row_id=savings_total_row))</f>
        <v>0</v>
      </c>
      <c r="H17" s="66">
        <f t="shared" si="2"/>
        <v>0</v>
      </c>
      <c r="I17" s="41" t="str">
        <f>IFERROR(INDEX('Budget Planning'!$C:C,header_row_id),"")</f>
        <v>Income</v>
      </c>
      <c r="J17" s="65" t="str">
        <f>IFERROR(INDEX('Budget Planning'!$C:C,row_id),"")</f>
        <v>Dividends</v>
      </c>
      <c r="K17" s="67" cm="1">
        <f t="array" aca="1" ref="K1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148.63999999999999</v>
      </c>
      <c r="L17" s="67" cm="1">
        <f t="array" aca="1" ref="L1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148.63999999999999</v>
      </c>
      <c r="M17" s="67" cm="1">
        <f t="array" aca="1" ref="M1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148.63999999999999</v>
      </c>
      <c r="N17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7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7" s="65" t="str">
        <f t="shared" ca="1" si="3"/>
        <v>$K$14:$K$17</v>
      </c>
      <c r="Q17" s="66">
        <f t="shared" ca="1" si="4"/>
        <v>4</v>
      </c>
      <c r="R17" s="41" t="str">
        <f t="shared" ca="1" si="5"/>
        <v>$M$14:$M$17</v>
      </c>
      <c r="S17" s="41">
        <f t="shared" ca="1" si="6"/>
        <v>4</v>
      </c>
      <c r="T17" s="65">
        <f t="shared" ca="1" si="7"/>
        <v>44</v>
      </c>
      <c r="U17" s="41" t="str">
        <f t="shared" ca="1" si="8"/>
        <v>$T$14:$T$17</v>
      </c>
      <c r="V17" s="41">
        <f t="shared" ca="1" si="9"/>
        <v>4</v>
      </c>
      <c r="W17" s="41" t="str">
        <f t="shared" ca="1" si="10"/>
        <v>$V$14:$V$17</v>
      </c>
      <c r="X17" s="59">
        <f t="shared" ca="1" si="11"/>
        <v>4</v>
      </c>
      <c r="Y17" s="58">
        <f t="shared" ca="1" si="12"/>
        <v>13</v>
      </c>
      <c r="Z17" s="72" t="str">
        <f ca="1">IF(is_empty, "", INDEX($J:J, MATCH(row_id, $Y:$Y, 0)))</f>
        <v>Dividends</v>
      </c>
      <c r="AA17" s="92">
        <f t="shared" ca="1" si="13"/>
        <v>148.63999999999999</v>
      </c>
      <c r="AB17" s="92">
        <f t="shared" ca="1" si="14"/>
        <v>148.63999999999999</v>
      </c>
      <c r="AC17" s="93">
        <f t="shared" ca="1" si="15"/>
        <v>1</v>
      </c>
      <c r="AD17" s="92">
        <f t="shared" ca="1" si="16"/>
        <v>0</v>
      </c>
      <c r="AE17" s="94">
        <f t="shared" ca="1" si="17"/>
        <v>0</v>
      </c>
      <c r="AG17" s="58"/>
      <c r="AJ17" s="87" t="str">
        <f ca="1">Calculations!O12</f>
        <v>Dividends</v>
      </c>
      <c r="AK17" s="88">
        <f ca="1">Calculations!P12</f>
        <v>148.63999999999999</v>
      </c>
      <c r="AL17" s="59"/>
      <c r="BF17" s="35">
        <f ca="1"/>
        <v>45300</v>
      </c>
    </row>
    <row r="18" spans="3:58" x14ac:dyDescent="0.3">
      <c r="C18" s="65">
        <f>IF(C17=-1,-1,
      IF(C17&lt;income_max_row,C17+1,
         IF(C17=income_max_row,income_total_row,
            IF(C17=income_total_row,"/1",
               IF(C17="/1",expenses_header_row,
                  IF(C17&lt;expenses_max_row,C17+1,
                     IF(C17=expenses_max_row,expenses_total_row,
                        IF(C17=expenses_total_row,"/2",
                            IF(C17="/2", savings_header_row,
                               IF(C17&lt;savings_max_row, C17+1,
                                   IF(C17=savings_max_row, savings_total_row,
                                       IF(C17=savings_total_row,-1))))))))))))</f>
        <v>20</v>
      </c>
      <c r="D18" s="41">
        <f t="shared" si="0"/>
        <v>9</v>
      </c>
      <c r="E18" s="66">
        <f>--(OR(row_id=income_header_row,row_id=expenses_header_row,row_id=savings_header_row))</f>
        <v>0</v>
      </c>
      <c r="F18" s="41">
        <f t="shared" si="1"/>
        <v>0</v>
      </c>
      <c r="G18" s="41">
        <f>--(OR(row_id=income_total_row, row_id=expenses_total_row, row_id=savings_total_row))</f>
        <v>1</v>
      </c>
      <c r="H18" s="66">
        <f t="shared" si="2"/>
        <v>0</v>
      </c>
      <c r="I18" s="41" t="str">
        <f>IFERROR(INDEX('Budget Planning'!$C:C,header_row_id),"")</f>
        <v>Income</v>
      </c>
      <c r="J18" s="65" t="str">
        <f>IFERROR(INDEX('Budget Planning'!$C:C,row_id),"")</f>
        <v>Total</v>
      </c>
      <c r="K18" s="67" cm="1">
        <f t="array" aca="1" ref="K1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4677.3100000000004</v>
      </c>
      <c r="L18" s="67" cm="1">
        <f t="array" aca="1" ref="L1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4677.3100000000004</v>
      </c>
      <c r="M18" s="67" cm="1">
        <f t="array" aca="1" ref="M1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4677.3100000000004</v>
      </c>
      <c r="N18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18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18" s="65" t="str">
        <f t="shared" si="3"/>
        <v/>
      </c>
      <c r="Q18" s="66" t="str">
        <f t="shared" ca="1" si="4"/>
        <v/>
      </c>
      <c r="R18" s="41" t="str">
        <f t="shared" si="5"/>
        <v/>
      </c>
      <c r="S18" s="41" t="str">
        <f t="shared" ca="1" si="6"/>
        <v/>
      </c>
      <c r="T18" s="65" t="str">
        <f t="shared" si="7"/>
        <v/>
      </c>
      <c r="U18" s="41" t="str">
        <f t="shared" si="8"/>
        <v/>
      </c>
      <c r="V18" s="41" t="str">
        <f t="shared" ca="1" si="9"/>
        <v/>
      </c>
      <c r="W18" s="41" t="str">
        <f t="shared" si="10"/>
        <v/>
      </c>
      <c r="X18" s="59" t="str">
        <f t="shared" ca="1" si="11"/>
        <v/>
      </c>
      <c r="Y18" s="58">
        <f t="shared" si="12"/>
        <v>20</v>
      </c>
      <c r="Z18" s="72" t="str">
        <f ca="1">IF(is_empty, "", INDEX($J:J, MATCH(row_id, $Y:$Y, 0)))</f>
        <v>Total</v>
      </c>
      <c r="AA18" s="92">
        <f t="shared" ca="1" si="13"/>
        <v>4677.3100000000004</v>
      </c>
      <c r="AB18" s="92">
        <f t="shared" ca="1" si="14"/>
        <v>4677.3100000000004</v>
      </c>
      <c r="AC18" s="93">
        <f t="shared" ca="1" si="15"/>
        <v>1</v>
      </c>
      <c r="AD18" s="92">
        <f t="shared" ca="1" si="16"/>
        <v>0</v>
      </c>
      <c r="AE18" s="94">
        <f t="shared" ca="1" si="17"/>
        <v>0</v>
      </c>
      <c r="AG18" s="58"/>
      <c r="AJ18" s="87" t="str">
        <f>Calculations!O13</f>
        <v/>
      </c>
      <c r="AK18" s="88" t="str">
        <f>Calculations!P13</f>
        <v/>
      </c>
      <c r="AL18" s="59"/>
      <c r="BF18" s="35">
        <f ca="1"/>
        <v>45303</v>
      </c>
    </row>
    <row r="19" spans="3:58" x14ac:dyDescent="0.3">
      <c r="C19" s="65" t="str">
        <f>IF(C18=-1,-1,
      IF(C18&lt;income_max_row,C18+1,
         IF(C18=income_max_row,income_total_row,
            IF(C18=income_total_row,"/1",
               IF(C18="/1",expenses_header_row,
                  IF(C18&lt;expenses_max_row,C18+1,
                     IF(C18=expenses_max_row,expenses_total_row,
                        IF(C18=expenses_total_row,"/2",
                            IF(C18="/2", savings_header_row,
                               IF(C18&lt;savings_max_row, C18+1,
                                   IF(C18=savings_max_row, savings_total_row,
                                       IF(C18=savings_total_row,-1))))))))))))</f>
        <v>/1</v>
      </c>
      <c r="D19" s="41">
        <f t="shared" si="0"/>
        <v>-1</v>
      </c>
      <c r="E19" s="66">
        <f>--(OR(row_id=income_header_row,row_id=expenses_header_row,row_id=savings_header_row))</f>
        <v>0</v>
      </c>
      <c r="F19" s="41">
        <f t="shared" si="1"/>
        <v>0</v>
      </c>
      <c r="G19" s="41">
        <f>--(OR(row_id=income_total_row, row_id=expenses_total_row, row_id=savings_total_row))</f>
        <v>0</v>
      </c>
      <c r="H19" s="66">
        <f t="shared" si="2"/>
        <v>1</v>
      </c>
      <c r="I19" s="41" t="str">
        <f>IFERROR(INDEX('Budget Planning'!$C:C,header_row_id),"")</f>
        <v/>
      </c>
      <c r="J19" s="65" t="str">
        <f>IFERROR(INDEX('Budget Planning'!$C:C,row_id),"")</f>
        <v/>
      </c>
      <c r="K19" s="67" t="str" cm="1">
        <f t="array" aca="1" ref="K1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19" s="67" t="str" cm="1">
        <f t="array" aca="1" ref="L1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19" s="67" t="str" cm="1">
        <f t="array" aca="1" ref="M1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19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19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19" s="65" t="str">
        <f t="shared" si="3"/>
        <v/>
      </c>
      <c r="Q19" s="66" t="str">
        <f t="shared" ca="1" si="4"/>
        <v/>
      </c>
      <c r="R19" s="41" t="str">
        <f t="shared" si="5"/>
        <v/>
      </c>
      <c r="S19" s="41" t="str">
        <f t="shared" ca="1" si="6"/>
        <v/>
      </c>
      <c r="T19" s="65" t="str">
        <f t="shared" si="7"/>
        <v/>
      </c>
      <c r="U19" s="41" t="str">
        <f t="shared" si="8"/>
        <v/>
      </c>
      <c r="V19" s="41" t="str">
        <f t="shared" ca="1" si="9"/>
        <v/>
      </c>
      <c r="W19" s="41" t="str">
        <f t="shared" si="10"/>
        <v/>
      </c>
      <c r="X19" s="59" t="str">
        <f t="shared" ca="1" si="11"/>
        <v/>
      </c>
      <c r="Y19" s="58" t="str">
        <f t="shared" si="12"/>
        <v>/1</v>
      </c>
      <c r="Z19" s="72" t="str">
        <f>IF(is_empty, "", INDEX($J:J, MATCH(row_id, $Y:$Y, 0)))</f>
        <v/>
      </c>
      <c r="AA19" s="92" t="str">
        <f t="shared" si="13"/>
        <v/>
      </c>
      <c r="AB19" s="92" t="str">
        <f t="shared" si="14"/>
        <v/>
      </c>
      <c r="AC19" s="93" t="str">
        <f t="shared" si="15"/>
        <v/>
      </c>
      <c r="AD19" s="92" t="str">
        <f t="shared" si="16"/>
        <v/>
      </c>
      <c r="AE19" s="94" t="str">
        <f t="shared" si="17"/>
        <v/>
      </c>
      <c r="AG19" s="58"/>
      <c r="AJ19" s="87" t="str">
        <f ca="1">Calculations!O14</f>
        <v/>
      </c>
      <c r="AK19" s="88" t="str">
        <f ca="1">Calculations!P14</f>
        <v/>
      </c>
      <c r="AL19" s="59"/>
      <c r="BF19" s="35">
        <f ca="1"/>
        <v>45305</v>
      </c>
    </row>
    <row r="20" spans="3:58" x14ac:dyDescent="0.3">
      <c r="C20" s="65">
        <f>IF(C19=-1,-1,
      IF(C19&lt;income_max_row,C19+1,
         IF(C19=income_max_row,income_total_row,
            IF(C19=income_total_row,"/1",
               IF(C19="/1",expenses_header_row,
                  IF(C19&lt;expenses_max_row,C19+1,
                     IF(C19=expenses_max_row,expenses_total_row,
                        IF(C19=expenses_total_row,"/2",
                            IF(C19="/2", savings_header_row,
                               IF(C19&lt;savings_max_row, C19+1,
                                   IF(C19=savings_max_row, savings_total_row,
                                       IF(C19=savings_total_row,-1))))))))))))</f>
        <v>22</v>
      </c>
      <c r="D20" s="41">
        <f t="shared" si="0"/>
        <v>22</v>
      </c>
      <c r="E20" s="66">
        <f>--(OR(row_id=income_header_row,row_id=expenses_header_row,row_id=savings_header_row))</f>
        <v>1</v>
      </c>
      <c r="F20" s="41">
        <f t="shared" si="1"/>
        <v>0</v>
      </c>
      <c r="G20" s="41">
        <f>--(OR(row_id=income_total_row, row_id=expenses_total_row, row_id=savings_total_row))</f>
        <v>0</v>
      </c>
      <c r="H20" s="66">
        <f t="shared" si="2"/>
        <v>0</v>
      </c>
      <c r="I20" s="41" t="str">
        <f>IFERROR(INDEX('Budget Planning'!$C:C,header_row_id),"")</f>
        <v>Expenses</v>
      </c>
      <c r="J20" s="65" t="str">
        <f>IFERROR(INDEX('Budget Planning'!$C:C,row_id),"")</f>
        <v>Expenses</v>
      </c>
      <c r="K20" s="67" t="str" cm="1">
        <f t="array" aca="1" ref="K2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20" s="67" t="str" cm="1">
        <f t="array" aca="1" ref="L2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20" s="67" t="str" cm="1">
        <f t="array" aca="1" ref="M2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20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20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20" s="65" t="str">
        <f t="shared" si="3"/>
        <v/>
      </c>
      <c r="Q20" s="66" t="str">
        <f t="shared" ca="1" si="4"/>
        <v/>
      </c>
      <c r="R20" s="41" t="str">
        <f t="shared" si="5"/>
        <v/>
      </c>
      <c r="S20" s="41" t="str">
        <f t="shared" ca="1" si="6"/>
        <v/>
      </c>
      <c r="T20" s="65" t="str">
        <f t="shared" si="7"/>
        <v/>
      </c>
      <c r="U20" s="41" t="str">
        <f t="shared" si="8"/>
        <v/>
      </c>
      <c r="V20" s="41" t="str">
        <f t="shared" ca="1" si="9"/>
        <v/>
      </c>
      <c r="W20" s="41" t="str">
        <f t="shared" si="10"/>
        <v/>
      </c>
      <c r="X20" s="59" t="str">
        <f t="shared" ca="1" si="11"/>
        <v/>
      </c>
      <c r="Y20" s="58">
        <f t="shared" si="12"/>
        <v>22</v>
      </c>
      <c r="Z20" s="72" t="str">
        <f ca="1">IF(is_empty, "", INDEX($J:J, MATCH(row_id, $Y:$Y, 0)))</f>
        <v>Expenses</v>
      </c>
      <c r="AA20" s="92" t="str">
        <f t="shared" si="13"/>
        <v>Tracked</v>
      </c>
      <c r="AB20" s="92" t="str">
        <f t="shared" si="14"/>
        <v>Budget</v>
      </c>
      <c r="AC20" s="93" t="str">
        <f t="shared" si="15"/>
        <v>%Compl.</v>
      </c>
      <c r="AD20" s="92" t="str">
        <f t="shared" si="16"/>
        <v>Remaining</v>
      </c>
      <c r="AE20" s="94" t="str">
        <f t="shared" si="17"/>
        <v>Excess</v>
      </c>
      <c r="AG20" s="58"/>
      <c r="AJ20" s="89" t="str">
        <f>Calculations!O15</f>
        <v>Total</v>
      </c>
      <c r="AK20" s="90">
        <f ca="1">Calculations!P15</f>
        <v>4677.3100000000004</v>
      </c>
      <c r="AL20" s="59"/>
      <c r="BF20" s="35">
        <f ca="1"/>
        <v>45305</v>
      </c>
    </row>
    <row r="21" spans="3:58" x14ac:dyDescent="0.3">
      <c r="C21" s="65">
        <f>IF(C20=-1,-1,
      IF(C20&lt;income_max_row,C20+1,
         IF(C20=income_max_row,income_total_row,
            IF(C20=income_total_row,"/1",
               IF(C20="/1",expenses_header_row,
                  IF(C20&lt;expenses_max_row,C20+1,
                     IF(C20=expenses_max_row,expenses_total_row,
                        IF(C20=expenses_total_row,"/2",
                            IF(C20="/2", savings_header_row,
                               IF(C20&lt;savings_max_row, C20+1,
                                   IF(C20=savings_max_row, savings_total_row,
                                       IF(C20=savings_total_row,-1))))))))))))</f>
        <v>23</v>
      </c>
      <c r="D21" s="41">
        <f t="shared" si="0"/>
        <v>22</v>
      </c>
      <c r="E21" s="66">
        <f>--(OR(row_id=income_header_row,row_id=expenses_header_row,row_id=savings_header_row))</f>
        <v>0</v>
      </c>
      <c r="F21" s="41">
        <f t="shared" si="1"/>
        <v>1</v>
      </c>
      <c r="G21" s="41">
        <f>--(OR(row_id=income_total_row, row_id=expenses_total_row, row_id=savings_total_row))</f>
        <v>0</v>
      </c>
      <c r="H21" s="66">
        <f t="shared" si="2"/>
        <v>0</v>
      </c>
      <c r="I21" s="41" t="str">
        <f>IFERROR(INDEX('Budget Planning'!$C:C,header_row_id),"")</f>
        <v>Expenses</v>
      </c>
      <c r="J21" s="65" t="str">
        <f>IFERROR(INDEX('Budget Planning'!$C:C,row_id),"")</f>
        <v>Mortgage</v>
      </c>
      <c r="K21" s="67" cm="1">
        <f t="array" aca="1" ref="K2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1180</v>
      </c>
      <c r="L21" s="67" cm="1">
        <f t="array" aca="1" ref="L2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1180</v>
      </c>
      <c r="M21" s="67" cm="1">
        <f t="array" aca="1" ref="M2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1180</v>
      </c>
      <c r="N21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1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1" s="65" t="str">
        <f t="shared" ca="1" si="3"/>
        <v>$K$21:$K$40</v>
      </c>
      <c r="Q21" s="66">
        <f t="shared" ca="1" si="4"/>
        <v>1</v>
      </c>
      <c r="R21" s="41" t="str">
        <f t="shared" ca="1" si="5"/>
        <v>$M$21:$M$40</v>
      </c>
      <c r="S21" s="41">
        <f t="shared" ca="1" si="6"/>
        <v>1</v>
      </c>
      <c r="T21" s="65">
        <f t="shared" ca="1" si="7"/>
        <v>11</v>
      </c>
      <c r="U21" s="41" t="str">
        <f t="shared" ca="1" si="8"/>
        <v>$T$21:$T$40</v>
      </c>
      <c r="V21" s="41">
        <f t="shared" ca="1" si="9"/>
        <v>1</v>
      </c>
      <c r="W21" s="41" t="str">
        <f t="shared" ca="1" si="10"/>
        <v>$V$21:$V$21</v>
      </c>
      <c r="X21" s="59">
        <f t="shared" ca="1" si="11"/>
        <v>1</v>
      </c>
      <c r="Y21" s="58">
        <f t="shared" ca="1" si="12"/>
        <v>23</v>
      </c>
      <c r="Z21" s="72" t="str">
        <f ca="1">IF(is_empty, "", INDEX($J:J, MATCH(row_id, $Y:$Y, 0)))</f>
        <v>Mortgage</v>
      </c>
      <c r="AA21" s="92">
        <f t="shared" ca="1" si="13"/>
        <v>1180</v>
      </c>
      <c r="AB21" s="92">
        <f ca="1">IF(is_empty, "", IF(is_header, "Budget", INDEX($M:$M, MATCH(row_id, Y:Y, 0))))</f>
        <v>1180</v>
      </c>
      <c r="AC21" s="93">
        <f t="shared" ca="1" si="15"/>
        <v>1</v>
      </c>
      <c r="AD21" s="92">
        <f t="shared" ca="1" si="16"/>
        <v>0</v>
      </c>
      <c r="AE21" s="94">
        <f t="shared" ca="1" si="17"/>
        <v>0</v>
      </c>
      <c r="AG21" s="58"/>
      <c r="AL21" s="59"/>
      <c r="BF21" s="35">
        <f ca="1"/>
        <v>45307</v>
      </c>
    </row>
    <row r="22" spans="3:58" x14ac:dyDescent="0.3">
      <c r="C22" s="65">
        <f>IF(C21=-1,-1,
      IF(C21&lt;income_max_row,C21+1,
         IF(C21=income_max_row,income_total_row,
            IF(C21=income_total_row,"/1",
               IF(C21="/1",expenses_header_row,
                  IF(C21&lt;expenses_max_row,C21+1,
                     IF(C21=expenses_max_row,expenses_total_row,
                        IF(C21=expenses_total_row,"/2",
                            IF(C21="/2", savings_header_row,
                               IF(C21&lt;savings_max_row, C21+1,
                                   IF(C21=savings_max_row, savings_total_row,
                                       IF(C21=savings_total_row,-1))))))))))))</f>
        <v>24</v>
      </c>
      <c r="D22" s="41">
        <f t="shared" si="0"/>
        <v>22</v>
      </c>
      <c r="E22" s="66">
        <f>--(OR(row_id=income_header_row,row_id=expenses_header_row,row_id=savings_header_row))</f>
        <v>0</v>
      </c>
      <c r="F22" s="41">
        <f t="shared" si="1"/>
        <v>1</v>
      </c>
      <c r="G22" s="41">
        <f>--(OR(row_id=income_total_row, row_id=expenses_total_row, row_id=savings_total_row))</f>
        <v>0</v>
      </c>
      <c r="H22" s="66">
        <f t="shared" si="2"/>
        <v>0</v>
      </c>
      <c r="I22" s="41" t="str">
        <f>IFERROR(INDEX('Budget Planning'!$C:C,header_row_id),"")</f>
        <v>Expenses</v>
      </c>
      <c r="J22" s="65" t="str">
        <f>IFERROR(INDEX('Budget Planning'!$C:C,row_id),"")</f>
        <v>Clothing</v>
      </c>
      <c r="K22" s="67" cm="1">
        <f t="array" aca="1" ref="K2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141.38</v>
      </c>
      <c r="L22" s="67" cm="1">
        <f t="array" aca="1" ref="L2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141.38</v>
      </c>
      <c r="M22" s="67" cm="1">
        <f t="array" aca="1" ref="M2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141.38</v>
      </c>
      <c r="N22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2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2" s="65" t="str">
        <f t="shared" ca="1" si="3"/>
        <v>$K$21:$K$40</v>
      </c>
      <c r="Q22" s="66">
        <f t="shared" ca="1" si="4"/>
        <v>9</v>
      </c>
      <c r="R22" s="41" t="str">
        <f t="shared" ca="1" si="5"/>
        <v>$M$21:$M$40</v>
      </c>
      <c r="S22" s="41">
        <f t="shared" ca="1" si="6"/>
        <v>9</v>
      </c>
      <c r="T22" s="65">
        <f t="shared" ca="1" si="7"/>
        <v>99</v>
      </c>
      <c r="U22" s="41" t="str">
        <f t="shared" ca="1" si="8"/>
        <v>$T$21:$T$40</v>
      </c>
      <c r="V22" s="41">
        <f t="shared" ca="1" si="9"/>
        <v>9</v>
      </c>
      <c r="W22" s="41" t="str">
        <f t="shared" ca="1" si="10"/>
        <v>$V$21:$V$22</v>
      </c>
      <c r="X22" s="59">
        <f t="shared" ca="1" si="11"/>
        <v>9</v>
      </c>
      <c r="Y22" s="58">
        <f t="shared" ca="1" si="12"/>
        <v>31</v>
      </c>
      <c r="Z22" s="72" t="str">
        <f ca="1">IF(is_empty, "", INDEX($J:J, MATCH(row_id, $Y:$Y, 0)))</f>
        <v>Groceries</v>
      </c>
      <c r="AA22" s="92">
        <f t="shared" ca="1" si="13"/>
        <v>595.58000000000004</v>
      </c>
      <c r="AB22" s="92">
        <f t="shared" ca="1" si="14"/>
        <v>595.58000000000004</v>
      </c>
      <c r="AC22" s="93">
        <f t="shared" ca="1" si="15"/>
        <v>1</v>
      </c>
      <c r="AD22" s="92">
        <f t="shared" ca="1" si="16"/>
        <v>0</v>
      </c>
      <c r="AE22" s="94">
        <f t="shared" ca="1" si="17"/>
        <v>0</v>
      </c>
      <c r="AG22" s="58"/>
      <c r="AL22" s="59"/>
      <c r="BF22" s="35">
        <f ca="1"/>
        <v>45308</v>
      </c>
    </row>
    <row r="23" spans="3:58" x14ac:dyDescent="0.3">
      <c r="C23" s="65">
        <f>IF(C22=-1,-1,
      IF(C22&lt;income_max_row,C22+1,
         IF(C22=income_max_row,income_total_row,
            IF(C22=income_total_row,"/1",
               IF(C22="/1",expenses_header_row,
                  IF(C22&lt;expenses_max_row,C22+1,
                     IF(C22=expenses_max_row,expenses_total_row,
                        IF(C22=expenses_total_row,"/2",
                            IF(C22="/2", savings_header_row,
                               IF(C22&lt;savings_max_row, C22+1,
                                   IF(C22=savings_max_row, savings_total_row,
                                       IF(C22=savings_total_row,-1))))))))))))</f>
        <v>25</v>
      </c>
      <c r="D23" s="41">
        <f t="shared" si="0"/>
        <v>22</v>
      </c>
      <c r="E23" s="66">
        <f>--(OR(row_id=income_header_row,row_id=expenses_header_row,row_id=savings_header_row))</f>
        <v>0</v>
      </c>
      <c r="F23" s="41">
        <f t="shared" si="1"/>
        <v>1</v>
      </c>
      <c r="G23" s="41">
        <f>--(OR(row_id=income_total_row, row_id=expenses_total_row, row_id=savings_total_row))</f>
        <v>0</v>
      </c>
      <c r="H23" s="66">
        <f t="shared" si="2"/>
        <v>0</v>
      </c>
      <c r="I23" s="41" t="str">
        <f>IFERROR(INDEX('Budget Planning'!$C:C,header_row_id),"")</f>
        <v>Expenses</v>
      </c>
      <c r="J23" s="65" t="str">
        <f>IFERROR(INDEX('Budget Planning'!$C:C,row_id),"")</f>
        <v>Eat out</v>
      </c>
      <c r="K23" s="67" cm="1">
        <f t="array" aca="1" ref="K2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57.15</v>
      </c>
      <c r="L23" s="67" cm="1">
        <f t="array" aca="1" ref="L2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57.15</v>
      </c>
      <c r="M23" s="67" cm="1">
        <f t="array" aca="1" ref="M2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57.15</v>
      </c>
      <c r="N23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3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3" s="65" t="str">
        <f t="shared" ca="1" si="3"/>
        <v>$K$21:$K$40</v>
      </c>
      <c r="Q23" s="66">
        <f t="shared" ca="1" si="4"/>
        <v>16</v>
      </c>
      <c r="R23" s="41" t="str">
        <f t="shared" ca="1" si="5"/>
        <v>$M$21:$M$40</v>
      </c>
      <c r="S23" s="41">
        <f t="shared" ca="1" si="6"/>
        <v>16</v>
      </c>
      <c r="T23" s="65">
        <f t="shared" ca="1" si="7"/>
        <v>1616</v>
      </c>
      <c r="U23" s="41" t="str">
        <f t="shared" ca="1" si="8"/>
        <v>$T$21:$T$40</v>
      </c>
      <c r="V23" s="41">
        <f t="shared" ca="1" si="9"/>
        <v>16</v>
      </c>
      <c r="W23" s="41" t="str">
        <f t="shared" ca="1" si="10"/>
        <v>$V$21:$V$23</v>
      </c>
      <c r="X23" s="59">
        <f t="shared" ca="1" si="11"/>
        <v>16</v>
      </c>
      <c r="Y23" s="58">
        <f t="shared" ca="1" si="12"/>
        <v>38</v>
      </c>
      <c r="Z23" s="72" t="str">
        <f ca="1">IF(is_empty, "", INDEX($J:J, MATCH(row_id, $Y:$Y, 0)))</f>
        <v>Charity</v>
      </c>
      <c r="AA23" s="92">
        <f t="shared" ca="1" si="13"/>
        <v>467.9</v>
      </c>
      <c r="AB23" s="92">
        <f t="shared" ca="1" si="14"/>
        <v>467.9</v>
      </c>
      <c r="AC23" s="93">
        <f t="shared" ca="1" si="15"/>
        <v>1</v>
      </c>
      <c r="AD23" s="92">
        <f t="shared" ca="1" si="16"/>
        <v>0</v>
      </c>
      <c r="AE23" s="94">
        <f t="shared" ca="1" si="17"/>
        <v>0</v>
      </c>
      <c r="AG23" s="58"/>
      <c r="AL23" s="59"/>
      <c r="BF23" s="35">
        <f ca="1"/>
        <v>45308</v>
      </c>
    </row>
    <row r="24" spans="3:58" x14ac:dyDescent="0.3">
      <c r="C24" s="65">
        <f>IF(C23=-1,-1,
      IF(C23&lt;income_max_row,C23+1,
         IF(C23=income_max_row,income_total_row,
            IF(C23=income_total_row,"/1",
               IF(C23="/1",expenses_header_row,
                  IF(C23&lt;expenses_max_row,C23+1,
                     IF(C23=expenses_max_row,expenses_total_row,
                        IF(C23=expenses_total_row,"/2",
                            IF(C23="/2", savings_header_row,
                               IF(C23&lt;savings_max_row, C23+1,
                                   IF(C23=savings_max_row, savings_total_row,
                                       IF(C23=savings_total_row,-1))))))))))))</f>
        <v>26</v>
      </c>
      <c r="D24" s="41">
        <f t="shared" si="0"/>
        <v>22</v>
      </c>
      <c r="E24" s="66">
        <f>--(OR(row_id=income_header_row,row_id=expenses_header_row,row_id=savings_header_row))</f>
        <v>0</v>
      </c>
      <c r="F24" s="41">
        <f t="shared" si="1"/>
        <v>1</v>
      </c>
      <c r="G24" s="41">
        <f>--(OR(row_id=income_total_row, row_id=expenses_total_row, row_id=savings_total_row))</f>
        <v>0</v>
      </c>
      <c r="H24" s="66">
        <f t="shared" si="2"/>
        <v>0</v>
      </c>
      <c r="I24" s="41" t="str">
        <f>IFERROR(INDEX('Budget Planning'!$C:C,header_row_id),"")</f>
        <v>Expenses</v>
      </c>
      <c r="J24" s="65" t="str">
        <f>IFERROR(INDEX('Budget Planning'!$C:C,row_id),"")</f>
        <v>Sport</v>
      </c>
      <c r="K24" s="67" cm="1">
        <f t="array" aca="1" ref="K2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50.24</v>
      </c>
      <c r="L24" s="67" cm="1">
        <f t="array" aca="1" ref="L2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50.24</v>
      </c>
      <c r="M24" s="67" cm="1">
        <f t="array" aca="1" ref="M2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50.24</v>
      </c>
      <c r="N24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4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4" s="65" t="str">
        <f t="shared" ca="1" si="3"/>
        <v>$K$21:$K$40</v>
      </c>
      <c r="Q24" s="66">
        <f t="shared" ca="1" si="4"/>
        <v>17</v>
      </c>
      <c r="R24" s="41" t="str">
        <f t="shared" ca="1" si="5"/>
        <v>$M$21:$M$40</v>
      </c>
      <c r="S24" s="41">
        <f t="shared" ca="1" si="6"/>
        <v>17</v>
      </c>
      <c r="T24" s="65">
        <f t="shared" ca="1" si="7"/>
        <v>1717</v>
      </c>
      <c r="U24" s="41" t="str">
        <f t="shared" ca="1" si="8"/>
        <v>$T$21:$T$40</v>
      </c>
      <c r="V24" s="41">
        <f t="shared" ca="1" si="9"/>
        <v>17</v>
      </c>
      <c r="W24" s="41" t="str">
        <f t="shared" ca="1" si="10"/>
        <v>$V$21:$V$24</v>
      </c>
      <c r="X24" s="59">
        <f t="shared" ca="1" si="11"/>
        <v>17</v>
      </c>
      <c r="Y24" s="58">
        <f t="shared" ca="1" si="12"/>
        <v>39</v>
      </c>
      <c r="Z24" s="72" t="str">
        <f ca="1">IF(is_empty, "", INDEX($J:J, MATCH(row_id, $Y:$Y, 0)))</f>
        <v>House Utilities</v>
      </c>
      <c r="AA24" s="92">
        <f t="shared" ca="1" si="13"/>
        <v>360.31</v>
      </c>
      <c r="AB24" s="92">
        <f t="shared" ca="1" si="14"/>
        <v>360.31</v>
      </c>
      <c r="AC24" s="93">
        <f t="shared" ca="1" si="15"/>
        <v>1</v>
      </c>
      <c r="AD24" s="92">
        <f t="shared" ca="1" si="16"/>
        <v>0</v>
      </c>
      <c r="AE24" s="94">
        <f t="shared" ca="1" si="17"/>
        <v>0</v>
      </c>
      <c r="AG24" s="58"/>
      <c r="AL24" s="59"/>
      <c r="BF24" s="35">
        <f ca="1"/>
        <v>45308</v>
      </c>
    </row>
    <row r="25" spans="3:58" x14ac:dyDescent="0.3">
      <c r="C25" s="65">
        <f>IF(C24=-1,-1,
      IF(C24&lt;income_max_row,C24+1,
         IF(C24=income_max_row,income_total_row,
            IF(C24=income_total_row,"/1",
               IF(C24="/1",expenses_header_row,
                  IF(C24&lt;expenses_max_row,C24+1,
                     IF(C24=expenses_max_row,expenses_total_row,
                        IF(C24=expenses_total_row,"/2",
                            IF(C24="/2", savings_header_row,
                               IF(C24&lt;savings_max_row, C24+1,
                                   IF(C24=savings_max_row, savings_total_row,
                                       IF(C24=savings_total_row,-1))))))))))))</f>
        <v>27</v>
      </c>
      <c r="D25" s="41">
        <f t="shared" si="0"/>
        <v>22</v>
      </c>
      <c r="E25" s="66">
        <f>--(OR(row_id=income_header_row,row_id=expenses_header_row,row_id=savings_header_row))</f>
        <v>0</v>
      </c>
      <c r="F25" s="41">
        <f t="shared" si="1"/>
        <v>1</v>
      </c>
      <c r="G25" s="41">
        <f>--(OR(row_id=income_total_row, row_id=expenses_total_row, row_id=savings_total_row))</f>
        <v>0</v>
      </c>
      <c r="H25" s="66">
        <f t="shared" si="2"/>
        <v>0</v>
      </c>
      <c r="I25" s="41" t="str">
        <f>IFERROR(INDEX('Budget Planning'!$C:C,header_row_id),"")</f>
        <v>Expenses</v>
      </c>
      <c r="J25" s="65" t="str">
        <f>IFERROR(INDEX('Budget Planning'!$C:C,row_id),"")</f>
        <v>Haircuts</v>
      </c>
      <c r="K25" s="67" cm="1">
        <f t="array" aca="1" ref="K2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31.8</v>
      </c>
      <c r="L25" s="67" cm="1">
        <f t="array" aca="1" ref="L2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31.8</v>
      </c>
      <c r="M25" s="67" cm="1">
        <f t="array" aca="1" ref="M2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31.8</v>
      </c>
      <c r="N25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5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5" s="65" t="str">
        <f t="shared" ca="1" si="3"/>
        <v>$K$21:$K$40</v>
      </c>
      <c r="Q25" s="66">
        <f t="shared" ca="1" si="4"/>
        <v>20</v>
      </c>
      <c r="R25" s="41" t="str">
        <f t="shared" ca="1" si="5"/>
        <v>$M$21:$M$40</v>
      </c>
      <c r="S25" s="41">
        <f t="shared" ca="1" si="6"/>
        <v>20</v>
      </c>
      <c r="T25" s="65">
        <f t="shared" ca="1" si="7"/>
        <v>2020</v>
      </c>
      <c r="U25" s="41" t="str">
        <f t="shared" ca="1" si="8"/>
        <v>$T$21:$T$40</v>
      </c>
      <c r="V25" s="41">
        <f t="shared" ca="1" si="9"/>
        <v>20</v>
      </c>
      <c r="W25" s="41" t="str">
        <f t="shared" ca="1" si="10"/>
        <v>$V$21:$V$25</v>
      </c>
      <c r="X25" s="59">
        <f t="shared" ca="1" si="11"/>
        <v>20</v>
      </c>
      <c r="Y25" s="58">
        <f t="shared" ca="1" si="12"/>
        <v>42</v>
      </c>
      <c r="Z25" s="72" t="str">
        <f ca="1">IF(is_empty, "", INDEX($J:J, MATCH(row_id, $Y:$Y, 0)))</f>
        <v>Insurance</v>
      </c>
      <c r="AA25" s="92">
        <f t="shared" ca="1" si="13"/>
        <v>266.63</v>
      </c>
      <c r="AB25" s="92">
        <f t="shared" ca="1" si="14"/>
        <v>266.63</v>
      </c>
      <c r="AC25" s="93">
        <f t="shared" ca="1" si="15"/>
        <v>1</v>
      </c>
      <c r="AD25" s="92">
        <f t="shared" ca="1" si="16"/>
        <v>0</v>
      </c>
      <c r="AE25" s="94">
        <f t="shared" ca="1" si="17"/>
        <v>0</v>
      </c>
      <c r="AG25" s="76"/>
      <c r="AH25" s="77"/>
      <c r="AI25" s="77"/>
      <c r="AJ25" s="77"/>
      <c r="AK25" s="77"/>
      <c r="AL25" s="78"/>
      <c r="BF25" s="35">
        <f ca="1"/>
        <v>45310</v>
      </c>
    </row>
    <row r="26" spans="3:58" x14ac:dyDescent="0.3">
      <c r="C26" s="65">
        <f>IF(C25=-1,-1,
      IF(C25&lt;income_max_row,C25+1,
         IF(C25=income_max_row,income_total_row,
            IF(C25=income_total_row,"/1",
               IF(C25="/1",expenses_header_row,
                  IF(C25&lt;expenses_max_row,C25+1,
                     IF(C25=expenses_max_row,expenses_total_row,
                        IF(C25=expenses_total_row,"/2",
                            IF(C25="/2", savings_header_row,
                               IF(C25&lt;savings_max_row, C25+1,
                                   IF(C25=savings_max_row, savings_total_row,
                                       IF(C25=savings_total_row,-1))))))))))))</f>
        <v>28</v>
      </c>
      <c r="D26" s="41">
        <f t="shared" si="0"/>
        <v>22</v>
      </c>
      <c r="E26" s="66">
        <f>--(OR(row_id=income_header_row,row_id=expenses_header_row,row_id=savings_header_row))</f>
        <v>0</v>
      </c>
      <c r="F26" s="41">
        <f t="shared" si="1"/>
        <v>1</v>
      </c>
      <c r="G26" s="41">
        <f>--(OR(row_id=income_total_row, row_id=expenses_total_row, row_id=savings_total_row))</f>
        <v>0</v>
      </c>
      <c r="H26" s="66">
        <f t="shared" si="2"/>
        <v>0</v>
      </c>
      <c r="I26" s="41" t="str">
        <f>IFERROR(INDEX('Budget Planning'!$C:C,header_row_id),"")</f>
        <v>Expenses</v>
      </c>
      <c r="J26" s="65" t="str">
        <f>IFERROR(INDEX('Budget Planning'!$C:C,row_id),"")</f>
        <v>Groceries</v>
      </c>
      <c r="K26" s="67" cm="1">
        <f t="array" aca="1" ref="K2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595.58000000000004</v>
      </c>
      <c r="L26" s="67" cm="1">
        <f t="array" aca="1" ref="L2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595.58000000000004</v>
      </c>
      <c r="M26" s="67" cm="1">
        <f t="array" aca="1" ref="M2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595.58000000000004</v>
      </c>
      <c r="N26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6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6" s="65" t="str">
        <f t="shared" ca="1" si="3"/>
        <v>$K$21:$K$40</v>
      </c>
      <c r="Q26" s="66">
        <f t="shared" ca="1" si="4"/>
        <v>2</v>
      </c>
      <c r="R26" s="41" t="str">
        <f t="shared" ca="1" si="5"/>
        <v>$M$21:$M$40</v>
      </c>
      <c r="S26" s="41">
        <f t="shared" ca="1" si="6"/>
        <v>2</v>
      </c>
      <c r="T26" s="65">
        <f t="shared" ca="1" si="7"/>
        <v>22</v>
      </c>
      <c r="U26" s="41" t="str">
        <f t="shared" ca="1" si="8"/>
        <v>$T$21:$T$40</v>
      </c>
      <c r="V26" s="41">
        <f t="shared" ca="1" si="9"/>
        <v>2</v>
      </c>
      <c r="W26" s="41" t="str">
        <f t="shared" ca="1" si="10"/>
        <v>$V$21:$V$26</v>
      </c>
      <c r="X26" s="59">
        <f t="shared" ca="1" si="11"/>
        <v>2</v>
      </c>
      <c r="Y26" s="58">
        <f t="shared" ca="1" si="12"/>
        <v>24</v>
      </c>
      <c r="Z26" s="72" t="str">
        <f ca="1">IF(is_empty, "", INDEX($J:J, MATCH(row_id, $Y:$Y, 0)))</f>
        <v>General Shopping</v>
      </c>
      <c r="AA26" s="92">
        <f t="shared" ca="1" si="13"/>
        <v>195.05</v>
      </c>
      <c r="AB26" s="92">
        <f t="shared" ca="1" si="14"/>
        <v>195.05</v>
      </c>
      <c r="AC26" s="93">
        <f t="shared" ca="1" si="15"/>
        <v>1</v>
      </c>
      <c r="AD26" s="92">
        <f t="shared" ca="1" si="16"/>
        <v>0</v>
      </c>
      <c r="AE26" s="94">
        <f t="shared" ca="1" si="17"/>
        <v>0</v>
      </c>
      <c r="BF26" s="35">
        <f ca="1"/>
        <v>45310</v>
      </c>
    </row>
    <row r="27" spans="3:58" x14ac:dyDescent="0.3">
      <c r="C27" s="65">
        <f>IF(C26=-1,-1,
      IF(C26&lt;income_max_row,C26+1,
         IF(C26=income_max_row,income_total_row,
            IF(C26=income_total_row,"/1",
               IF(C26="/1",expenses_header_row,
                  IF(C26&lt;expenses_max_row,C26+1,
                     IF(C26=expenses_max_row,expenses_total_row,
                        IF(C26=expenses_total_row,"/2",
                            IF(C26="/2", savings_header_row,
                               IF(C26&lt;savings_max_row, C26+1,
                                   IF(C26=savings_max_row, savings_total_row,
                                       IF(C26=savings_total_row,-1))))))))))))</f>
        <v>29</v>
      </c>
      <c r="D27" s="41">
        <f t="shared" si="0"/>
        <v>22</v>
      </c>
      <c r="E27" s="66">
        <f>--(OR(row_id=income_header_row,row_id=expenses_header_row,row_id=savings_header_row))</f>
        <v>0</v>
      </c>
      <c r="F27" s="41">
        <f t="shared" si="1"/>
        <v>1</v>
      </c>
      <c r="G27" s="41">
        <f>--(OR(row_id=income_total_row, row_id=expenses_total_row, row_id=savings_total_row))</f>
        <v>0</v>
      </c>
      <c r="H27" s="66">
        <f t="shared" si="2"/>
        <v>0</v>
      </c>
      <c r="I27" s="41" t="str">
        <f>IFERROR(INDEX('Budget Planning'!$C:C,header_row_id),"")</f>
        <v>Expenses</v>
      </c>
      <c r="J27" s="65" t="str">
        <f>IFERROR(INDEX('Budget Planning'!$C:C,row_id),"")</f>
        <v>General Shopping</v>
      </c>
      <c r="K27" s="67" cm="1">
        <f t="array" aca="1" ref="K2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195.05</v>
      </c>
      <c r="L27" s="67" cm="1">
        <f t="array" aca="1" ref="L2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195.05</v>
      </c>
      <c r="M27" s="67" cm="1">
        <f t="array" aca="1" ref="M2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195.05</v>
      </c>
      <c r="N27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7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7" s="65" t="str">
        <f t="shared" ca="1" si="3"/>
        <v>$K$21:$K$40</v>
      </c>
      <c r="Q27" s="66">
        <f t="shared" ca="1" si="4"/>
        <v>6</v>
      </c>
      <c r="R27" s="41" t="str">
        <f t="shared" ca="1" si="5"/>
        <v>$M$21:$M$40</v>
      </c>
      <c r="S27" s="41">
        <f t="shared" ca="1" si="6"/>
        <v>6</v>
      </c>
      <c r="T27" s="65">
        <f t="shared" ca="1" si="7"/>
        <v>66</v>
      </c>
      <c r="U27" s="41" t="str">
        <f t="shared" ca="1" si="8"/>
        <v>$T$21:$T$40</v>
      </c>
      <c r="V27" s="41">
        <f t="shared" ca="1" si="9"/>
        <v>6</v>
      </c>
      <c r="W27" s="41" t="str">
        <f t="shared" ca="1" si="10"/>
        <v>$V$21:$V$27</v>
      </c>
      <c r="X27" s="59">
        <f t="shared" ca="1" si="11"/>
        <v>6</v>
      </c>
      <c r="Y27" s="58">
        <f t="shared" ca="1" si="12"/>
        <v>28</v>
      </c>
      <c r="Z27" s="72" t="str">
        <f ca="1">IF(is_empty, "", INDEX($J:J, MATCH(row_id, $Y:$Y, 0)))</f>
        <v>Travel</v>
      </c>
      <c r="AA27" s="92">
        <f t="shared" ca="1" si="13"/>
        <v>177.72</v>
      </c>
      <c r="AB27" s="92">
        <f t="shared" ca="1" si="14"/>
        <v>177.72</v>
      </c>
      <c r="AC27" s="93">
        <f t="shared" ca="1" si="15"/>
        <v>1</v>
      </c>
      <c r="AD27" s="92">
        <f t="shared" ca="1" si="16"/>
        <v>0</v>
      </c>
      <c r="AE27" s="94">
        <f t="shared" ca="1" si="17"/>
        <v>0</v>
      </c>
      <c r="AG27" s="73"/>
      <c r="AH27" s="74"/>
      <c r="AI27" s="74"/>
      <c r="AJ27" s="74"/>
      <c r="AK27" s="74"/>
      <c r="AL27" s="75"/>
      <c r="AN27" s="73"/>
      <c r="AO27" s="74"/>
      <c r="AP27" s="74"/>
      <c r="AQ27" s="74"/>
      <c r="AR27" s="74"/>
      <c r="AS27" s="75"/>
      <c r="BF27" s="35">
        <f ca="1"/>
        <v>45311</v>
      </c>
    </row>
    <row r="28" spans="3:58" x14ac:dyDescent="0.3">
      <c r="C28" s="65">
        <f>IF(C27=-1,-1,
      IF(C27&lt;income_max_row,C27+1,
         IF(C27=income_max_row,income_total_row,
            IF(C27=income_total_row,"/1",
               IF(C27="/1",expenses_header_row,
                  IF(C27&lt;expenses_max_row,C27+1,
                     IF(C27=expenses_max_row,expenses_total_row,
                        IF(C27=expenses_total_row,"/2",
                            IF(C27="/2", savings_header_row,
                               IF(C27&lt;savings_max_row, C27+1,
                                   IF(C27=savings_max_row, savings_total_row,
                                       IF(C27=savings_total_row,-1))))))))))))</f>
        <v>30</v>
      </c>
      <c r="D28" s="41">
        <f t="shared" si="0"/>
        <v>22</v>
      </c>
      <c r="E28" s="66">
        <f>--(OR(row_id=income_header_row,row_id=expenses_header_row,row_id=savings_header_row))</f>
        <v>0</v>
      </c>
      <c r="F28" s="41">
        <f t="shared" si="1"/>
        <v>1</v>
      </c>
      <c r="G28" s="41">
        <f>--(OR(row_id=income_total_row, row_id=expenses_total_row, row_id=savings_total_row))</f>
        <v>0</v>
      </c>
      <c r="H28" s="66">
        <f t="shared" si="2"/>
        <v>0</v>
      </c>
      <c r="I28" s="41" t="str">
        <f>IFERROR(INDEX('Budget Planning'!$C:C,header_row_id),"")</f>
        <v>Expenses</v>
      </c>
      <c r="J28" s="65" t="str">
        <f>IFERROR(INDEX('Budget Planning'!$C:C,row_id),"")</f>
        <v>Socialising</v>
      </c>
      <c r="K28" s="67" cm="1">
        <f t="array" aca="1" ref="K2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69.36</v>
      </c>
      <c r="L28" s="67" cm="1">
        <f t="array" aca="1" ref="L2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69.36</v>
      </c>
      <c r="M28" s="67" cm="1">
        <f t="array" aca="1" ref="M2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69.36</v>
      </c>
      <c r="N28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8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8" s="65" t="str">
        <f t="shared" ca="1" si="3"/>
        <v>$K$21:$K$40</v>
      </c>
      <c r="Q28" s="66">
        <f t="shared" ca="1" si="4"/>
        <v>14</v>
      </c>
      <c r="R28" s="41" t="str">
        <f t="shared" ca="1" si="5"/>
        <v>$M$21:$M$40</v>
      </c>
      <c r="S28" s="41">
        <f t="shared" ca="1" si="6"/>
        <v>14</v>
      </c>
      <c r="T28" s="65">
        <f t="shared" ca="1" si="7"/>
        <v>1414</v>
      </c>
      <c r="U28" s="41" t="str">
        <f t="shared" ca="1" si="8"/>
        <v>$T$21:$T$40</v>
      </c>
      <c r="V28" s="41">
        <f t="shared" ca="1" si="9"/>
        <v>14</v>
      </c>
      <c r="W28" s="41" t="str">
        <f t="shared" ca="1" si="10"/>
        <v>$V$21:$V$28</v>
      </c>
      <c r="X28" s="59">
        <f t="shared" ca="1" si="11"/>
        <v>14</v>
      </c>
      <c r="Y28" s="58">
        <f t="shared" ca="1" si="12"/>
        <v>36</v>
      </c>
      <c r="Z28" s="72" t="str">
        <f ca="1">IF(is_empty, "", INDEX($J:J, MATCH(row_id, $Y:$Y, 0)))</f>
        <v>Holiday</v>
      </c>
      <c r="AA28" s="92">
        <f t="shared" ca="1" si="13"/>
        <v>154.61000000000001</v>
      </c>
      <c r="AB28" s="92">
        <f t="shared" ca="1" si="14"/>
        <v>154.61000000000001</v>
      </c>
      <c r="AC28" s="93">
        <f t="shared" ca="1" si="15"/>
        <v>1</v>
      </c>
      <c r="AD28" s="92">
        <f t="shared" ca="1" si="16"/>
        <v>0</v>
      </c>
      <c r="AE28" s="94">
        <f t="shared" ca="1" si="17"/>
        <v>0</v>
      </c>
      <c r="AG28" s="58"/>
      <c r="AL28" s="59"/>
      <c r="AN28" s="58"/>
      <c r="AS28" s="59"/>
      <c r="BF28" s="35">
        <f ca="1"/>
        <v>45317</v>
      </c>
    </row>
    <row r="29" spans="3:58" x14ac:dyDescent="0.3">
      <c r="C29" s="65">
        <f>IF(C28=-1,-1,
      IF(C28&lt;income_max_row,C28+1,
         IF(C28=income_max_row,income_total_row,
            IF(C28=income_total_row,"/1",
               IF(C28="/1",expenses_header_row,
                  IF(C28&lt;expenses_max_row,C28+1,
                     IF(C28=expenses_max_row,expenses_total_row,
                        IF(C28=expenses_total_row,"/2",
                            IF(C28="/2", savings_header_row,
                               IF(C28&lt;savings_max_row, C28+1,
                                   IF(C28=savings_max_row, savings_total_row,
                                       IF(C28=savings_total_row,-1))))))))))))</f>
        <v>31</v>
      </c>
      <c r="D29" s="41">
        <f t="shared" si="0"/>
        <v>22</v>
      </c>
      <c r="E29" s="66">
        <f>--(OR(row_id=income_header_row,row_id=expenses_header_row,row_id=savings_header_row))</f>
        <v>0</v>
      </c>
      <c r="F29" s="41">
        <f t="shared" si="1"/>
        <v>1</v>
      </c>
      <c r="G29" s="41">
        <f>--(OR(row_id=income_total_row, row_id=expenses_total_row, row_id=savings_total_row))</f>
        <v>0</v>
      </c>
      <c r="H29" s="66">
        <f t="shared" si="2"/>
        <v>0</v>
      </c>
      <c r="I29" s="41" t="str">
        <f>IFERROR(INDEX('Budget Planning'!$C:C,header_row_id),"")</f>
        <v>Expenses</v>
      </c>
      <c r="J29" s="65" t="str">
        <f>IFERROR(INDEX('Budget Planning'!$C:C,row_id),"")</f>
        <v>Entertainment</v>
      </c>
      <c r="K29" s="67" cm="1">
        <f t="array" aca="1" ref="K2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102.63</v>
      </c>
      <c r="L29" s="67" cm="1">
        <f t="array" aca="1" ref="L2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102.63</v>
      </c>
      <c r="M29" s="67" cm="1">
        <f t="array" aca="1" ref="M2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102.63</v>
      </c>
      <c r="N29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9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9" s="65" t="str">
        <f t="shared" ca="1" si="3"/>
        <v>$K$21:$K$40</v>
      </c>
      <c r="Q29" s="66">
        <f t="shared" ca="1" si="4"/>
        <v>11</v>
      </c>
      <c r="R29" s="41" t="str">
        <f t="shared" ca="1" si="5"/>
        <v>$M$21:$M$40</v>
      </c>
      <c r="S29" s="41">
        <f t="shared" ca="1" si="6"/>
        <v>11</v>
      </c>
      <c r="T29" s="65">
        <f t="shared" ca="1" si="7"/>
        <v>1111</v>
      </c>
      <c r="U29" s="41" t="str">
        <f t="shared" ca="1" si="8"/>
        <v>$T$21:$T$40</v>
      </c>
      <c r="V29" s="41">
        <f t="shared" ca="1" si="9"/>
        <v>11</v>
      </c>
      <c r="W29" s="41" t="str">
        <f t="shared" ca="1" si="10"/>
        <v>$V$21:$V$29</v>
      </c>
      <c r="X29" s="59">
        <f t="shared" ca="1" si="11"/>
        <v>11</v>
      </c>
      <c r="Y29" s="58">
        <f t="shared" ca="1" si="12"/>
        <v>33</v>
      </c>
      <c r="Z29" s="72" t="str">
        <f ca="1">IF(is_empty, "", INDEX($J:J, MATCH(row_id, $Y:$Y, 0)))</f>
        <v>Clothing</v>
      </c>
      <c r="AA29" s="92">
        <f t="shared" ca="1" si="13"/>
        <v>141.38</v>
      </c>
      <c r="AB29" s="92">
        <f t="shared" ca="1" si="14"/>
        <v>141.38</v>
      </c>
      <c r="AC29" s="93">
        <f t="shared" ca="1" si="15"/>
        <v>1</v>
      </c>
      <c r="AD29" s="92">
        <f t="shared" ca="1" si="16"/>
        <v>0</v>
      </c>
      <c r="AE29" s="94">
        <f t="shared" ca="1" si="17"/>
        <v>0</v>
      </c>
      <c r="AG29" s="58"/>
      <c r="AJ29" s="87" t="str">
        <f ca="1">Calculations!S9</f>
        <v>Mortgage</v>
      </c>
      <c r="AK29" s="88">
        <f ca="1">Calculations!T9</f>
        <v>1180</v>
      </c>
      <c r="AL29" s="59"/>
      <c r="AN29" s="58"/>
      <c r="AQ29" s="87" t="str">
        <f ca="1">Calculations!W9</f>
        <v>Car Fund</v>
      </c>
      <c r="AR29" s="88">
        <f ca="1">Calculations!X9</f>
        <v>370</v>
      </c>
      <c r="AS29" s="59"/>
      <c r="BF29" s="35">
        <f ca="1"/>
        <v>45317</v>
      </c>
    </row>
    <row r="30" spans="3:58" x14ac:dyDescent="0.3">
      <c r="C30" s="65">
        <f>IF(C29=-1,-1,
      IF(C29&lt;income_max_row,C29+1,
         IF(C29=income_max_row,income_total_row,
            IF(C29=income_total_row,"/1",
               IF(C29="/1",expenses_header_row,
                  IF(C29&lt;expenses_max_row,C29+1,
                     IF(C29=expenses_max_row,expenses_total_row,
                        IF(C29=expenses_total_row,"/2",
                            IF(C29="/2", savings_header_row,
                               IF(C29&lt;savings_max_row, C29+1,
                                   IF(C29=savings_max_row, savings_total_row,
                                       IF(C29=savings_total_row,-1))))))))))))</f>
        <v>32</v>
      </c>
      <c r="D30" s="41">
        <f t="shared" si="0"/>
        <v>22</v>
      </c>
      <c r="E30" s="66">
        <f>--(OR(row_id=income_header_row,row_id=expenses_header_row,row_id=savings_header_row))</f>
        <v>0</v>
      </c>
      <c r="F30" s="41">
        <f t="shared" si="1"/>
        <v>1</v>
      </c>
      <c r="G30" s="41">
        <f>--(OR(row_id=income_total_row, row_id=expenses_total_row, row_id=savings_total_row))</f>
        <v>0</v>
      </c>
      <c r="H30" s="66">
        <f t="shared" si="2"/>
        <v>0</v>
      </c>
      <c r="I30" s="41" t="str">
        <f>IFERROR(INDEX('Budget Planning'!$C:C,header_row_id),"")</f>
        <v>Expenses</v>
      </c>
      <c r="J30" s="65" t="str">
        <f>IFERROR(INDEX('Budget Planning'!$C:C,row_id),"")</f>
        <v>Health and Medication</v>
      </c>
      <c r="K30" s="67" cm="1">
        <f t="array" aca="1" ref="K3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50.09</v>
      </c>
      <c r="L30" s="67" cm="1">
        <f t="array" aca="1" ref="L3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50.09</v>
      </c>
      <c r="M30" s="67" cm="1">
        <f t="array" aca="1" ref="M3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50.09</v>
      </c>
      <c r="N30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0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0" s="65" t="str">
        <f t="shared" ca="1" si="3"/>
        <v>$K$21:$K$40</v>
      </c>
      <c r="Q30" s="66">
        <f t="shared" ca="1" si="4"/>
        <v>18</v>
      </c>
      <c r="R30" s="41" t="str">
        <f t="shared" ca="1" si="5"/>
        <v>$M$21:$M$40</v>
      </c>
      <c r="S30" s="41">
        <f t="shared" ca="1" si="6"/>
        <v>18</v>
      </c>
      <c r="T30" s="65">
        <f t="shared" ca="1" si="7"/>
        <v>1818</v>
      </c>
      <c r="U30" s="41" t="str">
        <f t="shared" ca="1" si="8"/>
        <v>$T$21:$T$40</v>
      </c>
      <c r="V30" s="41">
        <f t="shared" ca="1" si="9"/>
        <v>18</v>
      </c>
      <c r="W30" s="41" t="str">
        <f t="shared" ca="1" si="10"/>
        <v>$V$21:$V$30</v>
      </c>
      <c r="X30" s="59">
        <f t="shared" ca="1" si="11"/>
        <v>18</v>
      </c>
      <c r="Y30" s="58">
        <f t="shared" ca="1" si="12"/>
        <v>40</v>
      </c>
      <c r="Z30" s="72" t="str">
        <f ca="1">IF(is_empty, "", INDEX($J:J, MATCH(row_id, $Y:$Y, 0)))</f>
        <v>Other</v>
      </c>
      <c r="AA30" s="92">
        <f t="shared" ca="1" si="13"/>
        <v>124.37</v>
      </c>
      <c r="AB30" s="92">
        <f t="shared" ca="1" si="14"/>
        <v>124.37</v>
      </c>
      <c r="AC30" s="93">
        <f t="shared" ca="1" si="15"/>
        <v>1</v>
      </c>
      <c r="AD30" s="92">
        <f t="shared" ca="1" si="16"/>
        <v>0</v>
      </c>
      <c r="AE30" s="94">
        <f t="shared" ca="1" si="17"/>
        <v>0</v>
      </c>
      <c r="AG30" s="58"/>
      <c r="AJ30" s="87" t="str">
        <f ca="1">Calculations!S10</f>
        <v>Groceries</v>
      </c>
      <c r="AK30" s="88">
        <f ca="1">Calculations!T10</f>
        <v>595.58000000000004</v>
      </c>
      <c r="AL30" s="59"/>
      <c r="AN30" s="58"/>
      <c r="AQ30" s="87" t="str">
        <f ca="1">Calculations!W10</f>
        <v>Emergency Fund</v>
      </c>
      <c r="AR30" s="88">
        <f ca="1">Calculations!X10</f>
        <v>270</v>
      </c>
      <c r="AS30" s="59"/>
      <c r="BF30" s="35">
        <f ca="1"/>
        <v>45317</v>
      </c>
    </row>
    <row r="31" spans="3:58" x14ac:dyDescent="0.3">
      <c r="C31" s="65">
        <f>IF(C30=-1,-1,
      IF(C30&lt;income_max_row,C30+1,
         IF(C30=income_max_row,income_total_row,
            IF(C30=income_total_row,"/1",
               IF(C30="/1",expenses_header_row,
                  IF(C30&lt;expenses_max_row,C30+1,
                     IF(C30=expenses_max_row,expenses_total_row,
                        IF(C30=expenses_total_row,"/2",
                            IF(C30="/2", savings_header_row,
                               IF(C30&lt;savings_max_row, C30+1,
                                   IF(C30=savings_max_row, savings_total_row,
                                       IF(C30=savings_total_row,-1))))))))))))</f>
        <v>33</v>
      </c>
      <c r="D31" s="41">
        <f t="shared" si="0"/>
        <v>22</v>
      </c>
      <c r="E31" s="66">
        <f>--(OR(row_id=income_header_row,row_id=expenses_header_row,row_id=savings_header_row))</f>
        <v>0</v>
      </c>
      <c r="F31" s="41">
        <f t="shared" si="1"/>
        <v>1</v>
      </c>
      <c r="G31" s="41">
        <f>--(OR(row_id=income_total_row, row_id=expenses_total_row, row_id=savings_total_row))</f>
        <v>0</v>
      </c>
      <c r="H31" s="66">
        <f t="shared" si="2"/>
        <v>0</v>
      </c>
      <c r="I31" s="41" t="str">
        <f>IFERROR(INDEX('Budget Planning'!$C:C,header_row_id),"")</f>
        <v>Expenses</v>
      </c>
      <c r="J31" s="65" t="str">
        <f>IFERROR(INDEX('Budget Planning'!$C:C,row_id),"")</f>
        <v>Travel</v>
      </c>
      <c r="K31" s="67" cm="1">
        <f t="array" aca="1" ref="K3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177.72</v>
      </c>
      <c r="L31" s="67" cm="1">
        <f t="array" aca="1" ref="L3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177.72</v>
      </c>
      <c r="M31" s="67" cm="1">
        <f t="array" aca="1" ref="M3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177.72</v>
      </c>
      <c r="N31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1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1" s="65" t="str">
        <f t="shared" ca="1" si="3"/>
        <v>$K$21:$K$40</v>
      </c>
      <c r="Q31" s="66">
        <f t="shared" ca="1" si="4"/>
        <v>7</v>
      </c>
      <c r="R31" s="41" t="str">
        <f t="shared" ca="1" si="5"/>
        <v>$M$21:$M$40</v>
      </c>
      <c r="S31" s="41">
        <f t="shared" ca="1" si="6"/>
        <v>7</v>
      </c>
      <c r="T31" s="65">
        <f t="shared" ca="1" si="7"/>
        <v>77</v>
      </c>
      <c r="U31" s="41" t="str">
        <f t="shared" ca="1" si="8"/>
        <v>$T$21:$T$40</v>
      </c>
      <c r="V31" s="41">
        <f t="shared" ca="1" si="9"/>
        <v>7</v>
      </c>
      <c r="W31" s="41" t="str">
        <f t="shared" ca="1" si="10"/>
        <v>$V$21:$V$31</v>
      </c>
      <c r="X31" s="59">
        <f t="shared" ca="1" si="11"/>
        <v>7</v>
      </c>
      <c r="Y31" s="68">
        <f t="shared" ca="1" si="12"/>
        <v>29</v>
      </c>
      <c r="Z31" s="72" t="str">
        <f ca="1">IF(is_empty, "", INDEX($J:J, MATCH(row_id, $Y:$Y, 0)))</f>
        <v>Entertainment</v>
      </c>
      <c r="AA31" s="92">
        <f t="shared" ca="1" si="13"/>
        <v>102.63</v>
      </c>
      <c r="AB31" s="92">
        <f t="shared" ca="1" si="14"/>
        <v>102.63</v>
      </c>
      <c r="AC31" s="93">
        <f t="shared" ca="1" si="15"/>
        <v>1</v>
      </c>
      <c r="AD31" s="92">
        <f t="shared" ca="1" si="16"/>
        <v>0</v>
      </c>
      <c r="AE31" s="94">
        <f t="shared" ca="1" si="17"/>
        <v>0</v>
      </c>
      <c r="AG31" s="58"/>
      <c r="AJ31" s="87" t="str">
        <f ca="1">Calculations!S11</f>
        <v>Charity</v>
      </c>
      <c r="AK31" s="88">
        <f ca="1">Calculations!T11</f>
        <v>467.9</v>
      </c>
      <c r="AL31" s="59"/>
      <c r="AN31" s="58"/>
      <c r="AQ31" s="87" t="str">
        <f ca="1">Calculations!W11</f>
        <v>Home Maintenance Fund</v>
      </c>
      <c r="AR31" s="88">
        <f ca="1">Calculations!X11</f>
        <v>50</v>
      </c>
      <c r="AS31" s="59"/>
      <c r="BF31" s="35">
        <f ca="1"/>
        <v>45318</v>
      </c>
    </row>
    <row r="32" spans="3:58" x14ac:dyDescent="0.3">
      <c r="C32" s="65">
        <f>IF(C31=-1,-1,
      IF(C31&lt;income_max_row,C31+1,
         IF(C31=income_max_row,income_total_row,
            IF(C31=income_total_row,"/1",
               IF(C31="/1",expenses_header_row,
                  IF(C31&lt;expenses_max_row,C31+1,
                     IF(C31=expenses_max_row,expenses_total_row,
                        IF(C31=expenses_total_row,"/2",
                            IF(C31="/2", savings_header_row,
                               IF(C31&lt;savings_max_row, C31+1,
                                   IF(C31=savings_max_row, savings_total_row,
                                       IF(C31=savings_total_row,-1))))))))))))</f>
        <v>34</v>
      </c>
      <c r="D32" s="41">
        <f t="shared" si="0"/>
        <v>22</v>
      </c>
      <c r="E32" s="66">
        <f>--(OR(row_id=income_header_row,row_id=expenses_header_row,row_id=savings_header_row))</f>
        <v>0</v>
      </c>
      <c r="F32" s="41">
        <f t="shared" si="1"/>
        <v>1</v>
      </c>
      <c r="G32" s="41">
        <f>--(OR(row_id=income_total_row, row_id=expenses_total_row, row_id=savings_total_row))</f>
        <v>0</v>
      </c>
      <c r="H32" s="66">
        <f t="shared" si="2"/>
        <v>0</v>
      </c>
      <c r="I32" s="41" t="str">
        <f>IFERROR(INDEX('Budget Planning'!$C:C,header_row_id),"")</f>
        <v>Expenses</v>
      </c>
      <c r="J32" s="65" t="str">
        <f>IFERROR(INDEX('Budget Planning'!$C:C,row_id),"")</f>
        <v>Insurance</v>
      </c>
      <c r="K32" s="67" cm="1">
        <f t="array" aca="1" ref="K3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266.63</v>
      </c>
      <c r="L32" s="67" cm="1">
        <f t="array" aca="1" ref="L3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266.63</v>
      </c>
      <c r="M32" s="67" cm="1">
        <f t="array" aca="1" ref="M3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266.63</v>
      </c>
      <c r="N32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2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2" s="65" t="str">
        <f t="shared" ca="1" si="3"/>
        <v>$K$21:$K$40</v>
      </c>
      <c r="Q32" s="66">
        <f t="shared" ca="1" si="4"/>
        <v>5</v>
      </c>
      <c r="R32" s="41" t="str">
        <f t="shared" ca="1" si="5"/>
        <v>$M$21:$M$40</v>
      </c>
      <c r="S32" s="41">
        <f t="shared" ca="1" si="6"/>
        <v>5</v>
      </c>
      <c r="T32" s="65">
        <f t="shared" ca="1" si="7"/>
        <v>55</v>
      </c>
      <c r="U32" s="41" t="str">
        <f t="shared" ca="1" si="8"/>
        <v>$T$21:$T$40</v>
      </c>
      <c r="V32" s="41">
        <f t="shared" ca="1" si="9"/>
        <v>5</v>
      </c>
      <c r="W32" s="41" t="str">
        <f t="shared" ca="1" si="10"/>
        <v>$V$21:$V$32</v>
      </c>
      <c r="X32" s="59">
        <f t="shared" ca="1" si="11"/>
        <v>5</v>
      </c>
      <c r="Y32" s="68">
        <f t="shared" ca="1" si="12"/>
        <v>27</v>
      </c>
      <c r="Z32" s="72" t="str">
        <f ca="1">IF(is_empty, "", INDEX($J:J, MATCH(row_id, $Y:$Y, 0)))</f>
        <v>Children's Toys/Activities</v>
      </c>
      <c r="AA32" s="92">
        <f t="shared" ca="1" si="13"/>
        <v>88.32</v>
      </c>
      <c r="AB32" s="92">
        <f t="shared" ca="1" si="14"/>
        <v>88.32</v>
      </c>
      <c r="AC32" s="93">
        <f t="shared" ca="1" si="15"/>
        <v>1</v>
      </c>
      <c r="AD32" s="92">
        <f t="shared" ca="1" si="16"/>
        <v>0</v>
      </c>
      <c r="AE32" s="94">
        <f t="shared" ca="1" si="17"/>
        <v>0</v>
      </c>
      <c r="AG32" s="58"/>
      <c r="AJ32" s="87" t="str">
        <f ca="1">Calculations!S12</f>
        <v>House Utilities</v>
      </c>
      <c r="AK32" s="88">
        <f ca="1">Calculations!T12</f>
        <v>360.31</v>
      </c>
      <c r="AL32" s="59"/>
      <c r="AN32" s="58"/>
      <c r="AQ32" s="87" t="str">
        <f ca="1">Calculations!W12</f>
        <v>Other</v>
      </c>
      <c r="AR32" s="88">
        <f ca="1">Calculations!X12</f>
        <v>8</v>
      </c>
      <c r="AS32" s="59"/>
      <c r="BF32" s="35">
        <f ca="1"/>
        <v>45318</v>
      </c>
    </row>
    <row r="33" spans="3:58" x14ac:dyDescent="0.3">
      <c r="C33" s="65">
        <f>IF(C32=-1,-1,
      IF(C32&lt;income_max_row,C32+1,
         IF(C32=income_max_row,income_total_row,
            IF(C32=income_total_row,"/1",
               IF(C32="/1",expenses_header_row,
                  IF(C32&lt;expenses_max_row,C32+1,
                     IF(C32=expenses_max_row,expenses_total_row,
                        IF(C32=expenses_total_row,"/2",
                            IF(C32="/2", savings_header_row,
                               IF(C32&lt;savings_max_row, C32+1,
                                   IF(C32=savings_max_row, savings_total_row,
                                       IF(C32=savings_total_row,-1))))))))))))</f>
        <v>35</v>
      </c>
      <c r="D33" s="41">
        <f t="shared" si="0"/>
        <v>22</v>
      </c>
      <c r="E33" s="66">
        <f>--(OR(row_id=income_header_row,row_id=expenses_header_row,row_id=savings_header_row))</f>
        <v>0</v>
      </c>
      <c r="F33" s="41">
        <f t="shared" si="1"/>
        <v>1</v>
      </c>
      <c r="G33" s="41">
        <f>--(OR(row_id=income_total_row, row_id=expenses_total_row, row_id=savings_total_row))</f>
        <v>0</v>
      </c>
      <c r="H33" s="66">
        <f t="shared" si="2"/>
        <v>0</v>
      </c>
      <c r="I33" s="41" t="str">
        <f>IFERROR(INDEX('Budget Planning'!$C:C,header_row_id),"")</f>
        <v>Expenses</v>
      </c>
      <c r="J33" s="65" t="str">
        <f>IFERROR(INDEX('Budget Planning'!$C:C,row_id),"")</f>
        <v>MOT</v>
      </c>
      <c r="K33" s="67" cm="1">
        <f t="array" aca="1" ref="K3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58.61</v>
      </c>
      <c r="L33" s="67" cm="1">
        <f t="array" aca="1" ref="L3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58.61</v>
      </c>
      <c r="M33" s="67" cm="1">
        <f t="array" aca="1" ref="M3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58.61</v>
      </c>
      <c r="N33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3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3" s="65" t="str">
        <f t="shared" ca="1" si="3"/>
        <v>$K$21:$K$40</v>
      </c>
      <c r="Q33" s="66">
        <f t="shared" ca="1" si="4"/>
        <v>15</v>
      </c>
      <c r="R33" s="41" t="str">
        <f t="shared" ca="1" si="5"/>
        <v>$M$21:$M$40</v>
      </c>
      <c r="S33" s="41">
        <f t="shared" ca="1" si="6"/>
        <v>15</v>
      </c>
      <c r="T33" s="65">
        <f t="shared" ca="1" si="7"/>
        <v>1515</v>
      </c>
      <c r="U33" s="41" t="str">
        <f t="shared" ca="1" si="8"/>
        <v>$T$21:$T$40</v>
      </c>
      <c r="V33" s="41">
        <f t="shared" ca="1" si="9"/>
        <v>15</v>
      </c>
      <c r="W33" s="41" t="str">
        <f t="shared" ca="1" si="10"/>
        <v>$V$21:$V$33</v>
      </c>
      <c r="X33" s="59">
        <f t="shared" ca="1" si="11"/>
        <v>15</v>
      </c>
      <c r="Y33" s="68">
        <f t="shared" ca="1" si="12"/>
        <v>37</v>
      </c>
      <c r="Z33" s="72" t="str">
        <f ca="1">IF(is_empty, "", INDEX($J:J, MATCH(row_id, $Y:$Y, 0)))</f>
        <v>Gifts</v>
      </c>
      <c r="AA33" s="92">
        <f t="shared" ca="1" si="13"/>
        <v>72.87</v>
      </c>
      <c r="AB33" s="92">
        <f t="shared" ca="1" si="14"/>
        <v>72.87</v>
      </c>
      <c r="AC33" s="93">
        <f t="shared" ca="1" si="15"/>
        <v>1</v>
      </c>
      <c r="AD33" s="92">
        <f t="shared" ca="1" si="16"/>
        <v>0</v>
      </c>
      <c r="AE33" s="94">
        <f t="shared" ca="1" si="17"/>
        <v>0</v>
      </c>
      <c r="AG33" s="58"/>
      <c r="AJ33" s="87" t="str">
        <f ca="1">Calculations!S13</f>
        <v>Insurance</v>
      </c>
      <c r="AK33" s="88">
        <f ca="1">Calculations!T13</f>
        <v>266.63</v>
      </c>
      <c r="AL33" s="59"/>
      <c r="AN33" s="58"/>
      <c r="AQ33" s="87" t="str">
        <f>Calculations!W13</f>
        <v/>
      </c>
      <c r="AR33" s="88" t="str">
        <f>Calculations!X13</f>
        <v/>
      </c>
      <c r="AS33" s="59"/>
      <c r="BF33" s="35">
        <f ca="1"/>
        <v>45319</v>
      </c>
    </row>
    <row r="34" spans="3:58" x14ac:dyDescent="0.3">
      <c r="C34" s="65">
        <f>IF(C33=-1,-1,
      IF(C33&lt;income_max_row,C33+1,
         IF(C33=income_max_row,income_total_row,
            IF(C33=income_total_row,"/1",
               IF(C33="/1",expenses_header_row,
                  IF(C33&lt;expenses_max_row,C33+1,
                     IF(C33=expenses_max_row,expenses_total_row,
                        IF(C33=expenses_total_row,"/2",
                            IF(C33="/2", savings_header_row,
                               IF(C33&lt;savings_max_row, C33+1,
                                   IF(C33=savings_max_row, savings_total_row,
                                       IF(C33=savings_total_row,-1))))))))))))</f>
        <v>36</v>
      </c>
      <c r="D34" s="41">
        <f t="shared" si="0"/>
        <v>22</v>
      </c>
      <c r="E34" s="66">
        <f>--(OR(row_id=income_header_row,row_id=expenses_header_row,row_id=savings_header_row))</f>
        <v>0</v>
      </c>
      <c r="F34" s="41">
        <f t="shared" si="1"/>
        <v>1</v>
      </c>
      <c r="G34" s="41">
        <f>--(OR(row_id=income_total_row, row_id=expenses_total_row, row_id=savings_total_row))</f>
        <v>0</v>
      </c>
      <c r="H34" s="66">
        <f t="shared" si="2"/>
        <v>0</v>
      </c>
      <c r="I34" s="41" t="str">
        <f>IFERROR(INDEX('Budget Planning'!$C:C,header_row_id),"")</f>
        <v>Expenses</v>
      </c>
      <c r="J34" s="65" t="str">
        <f>IFERROR(INDEX('Budget Planning'!$C:C,row_id),"")</f>
        <v>Charity</v>
      </c>
      <c r="K34" s="67" cm="1">
        <f t="array" aca="1" ref="K3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467.9</v>
      </c>
      <c r="L34" s="67" cm="1">
        <f t="array" aca="1" ref="L3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467.9</v>
      </c>
      <c r="M34" s="67" cm="1">
        <f t="array" aca="1" ref="M3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467.9</v>
      </c>
      <c r="N34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4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4" s="65" t="str">
        <f t="shared" ca="1" si="3"/>
        <v>$K$21:$K$40</v>
      </c>
      <c r="Q34" s="66">
        <f t="shared" ca="1" si="4"/>
        <v>3</v>
      </c>
      <c r="R34" s="41" t="str">
        <f t="shared" ca="1" si="5"/>
        <v>$M$21:$M$40</v>
      </c>
      <c r="S34" s="41">
        <f t="shared" ca="1" si="6"/>
        <v>3</v>
      </c>
      <c r="T34" s="65">
        <f t="shared" ca="1" si="7"/>
        <v>33</v>
      </c>
      <c r="U34" s="41" t="str">
        <f t="shared" ca="1" si="8"/>
        <v>$T$21:$T$40</v>
      </c>
      <c r="V34" s="41">
        <f t="shared" ca="1" si="9"/>
        <v>3</v>
      </c>
      <c r="W34" s="41" t="str">
        <f t="shared" ca="1" si="10"/>
        <v>$V$21:$V$34</v>
      </c>
      <c r="X34" s="59">
        <f t="shared" ca="1" si="11"/>
        <v>3</v>
      </c>
      <c r="Y34" s="68">
        <f t="shared" ca="1" si="12"/>
        <v>25</v>
      </c>
      <c r="Z34" s="72" t="str">
        <f ca="1">IF(is_empty, "", INDEX($J:J, MATCH(row_id, $Y:$Y, 0)))</f>
        <v>Socialising</v>
      </c>
      <c r="AA34" s="92">
        <f t="shared" ca="1" si="13"/>
        <v>69.36</v>
      </c>
      <c r="AB34" s="92">
        <f t="shared" ca="1" si="14"/>
        <v>69.36</v>
      </c>
      <c r="AC34" s="93">
        <f t="shared" ca="1" si="15"/>
        <v>1</v>
      </c>
      <c r="AD34" s="92">
        <f t="shared" ca="1" si="16"/>
        <v>0</v>
      </c>
      <c r="AE34" s="94">
        <f t="shared" ca="1" si="17"/>
        <v>0</v>
      </c>
      <c r="AG34" s="58"/>
      <c r="AJ34" s="87" t="str">
        <f ca="1">Calculations!S14</f>
        <v>Other</v>
      </c>
      <c r="AK34" s="88">
        <f ca="1">Calculations!T14</f>
        <v>1409.8600000000006</v>
      </c>
      <c r="AL34" s="59"/>
      <c r="AN34" s="58"/>
      <c r="AQ34" s="87" t="str">
        <f ca="1">Calculations!W14</f>
        <v/>
      </c>
      <c r="AR34" s="88" t="str">
        <f ca="1">Calculations!X14</f>
        <v/>
      </c>
      <c r="AS34" s="59"/>
      <c r="BF34" s="35">
        <f ca="1"/>
        <v>45319</v>
      </c>
    </row>
    <row r="35" spans="3:58" x14ac:dyDescent="0.3">
      <c r="C35" s="65">
        <f>IF(C34=-1,-1,
      IF(C34&lt;income_max_row,C34+1,
         IF(C34=income_max_row,income_total_row,
            IF(C34=income_total_row,"/1",
               IF(C34="/1",expenses_header_row,
                  IF(C34&lt;expenses_max_row,C34+1,
                     IF(C34=expenses_max_row,expenses_total_row,
                        IF(C34=expenses_total_row,"/2",
                            IF(C34="/2", savings_header_row,
                               IF(C34&lt;savings_max_row, C34+1,
                                   IF(C34=savings_max_row, savings_total_row,
                                       IF(C34=savings_total_row,-1))))))))))))</f>
        <v>37</v>
      </c>
      <c r="D35" s="41">
        <f t="shared" si="0"/>
        <v>22</v>
      </c>
      <c r="E35" s="66">
        <f>--(OR(row_id=income_header_row,row_id=expenses_header_row,row_id=savings_header_row))</f>
        <v>0</v>
      </c>
      <c r="F35" s="41">
        <f t="shared" si="1"/>
        <v>1</v>
      </c>
      <c r="G35" s="41">
        <f>--(OR(row_id=income_total_row, row_id=expenses_total_row, row_id=savings_total_row))</f>
        <v>0</v>
      </c>
      <c r="H35" s="66">
        <f t="shared" si="2"/>
        <v>0</v>
      </c>
      <c r="I35" s="41" t="str">
        <f>IFERROR(INDEX('Budget Planning'!$C:C,header_row_id),"")</f>
        <v>Expenses</v>
      </c>
      <c r="J35" s="65" t="str">
        <f>IFERROR(INDEX('Budget Planning'!$C:C,row_id),"")</f>
        <v>Gifts</v>
      </c>
      <c r="K35" s="67" cm="1">
        <f t="array" aca="1" ref="K3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72.87</v>
      </c>
      <c r="L35" s="67" cm="1">
        <f t="array" aca="1" ref="L3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72.87</v>
      </c>
      <c r="M35" s="67" cm="1">
        <f t="array" aca="1" ref="M3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72.87</v>
      </c>
      <c r="N35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5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5" s="65" t="str">
        <f t="shared" ca="1" si="3"/>
        <v>$K$21:$K$40</v>
      </c>
      <c r="Q35" s="66">
        <f t="shared" ca="1" si="4"/>
        <v>13</v>
      </c>
      <c r="R35" s="41" t="str">
        <f t="shared" ca="1" si="5"/>
        <v>$M$21:$M$40</v>
      </c>
      <c r="S35" s="41">
        <f t="shared" ca="1" si="6"/>
        <v>13</v>
      </c>
      <c r="T35" s="65">
        <f t="shared" ca="1" si="7"/>
        <v>1313</v>
      </c>
      <c r="U35" s="41" t="str">
        <f t="shared" ca="1" si="8"/>
        <v>$T$21:$T$40</v>
      </c>
      <c r="V35" s="41">
        <f t="shared" ca="1" si="9"/>
        <v>13</v>
      </c>
      <c r="W35" s="41" t="str">
        <f t="shared" ca="1" si="10"/>
        <v>$V$21:$V$35</v>
      </c>
      <c r="X35" s="59">
        <f t="shared" ca="1" si="11"/>
        <v>13</v>
      </c>
      <c r="Y35" s="68">
        <f t="shared" ca="1" si="12"/>
        <v>35</v>
      </c>
      <c r="Z35" s="72" t="str">
        <f ca="1">IF(is_empty, "", INDEX($J:J, MATCH(row_id, $Y:$Y, 0)))</f>
        <v>MOT</v>
      </c>
      <c r="AA35" s="92">
        <f t="shared" ca="1" si="13"/>
        <v>58.61</v>
      </c>
      <c r="AB35" s="92">
        <f t="shared" ca="1" si="14"/>
        <v>58.61</v>
      </c>
      <c r="AC35" s="93">
        <f t="shared" ca="1" si="15"/>
        <v>1</v>
      </c>
      <c r="AD35" s="92">
        <f t="shared" ca="1" si="16"/>
        <v>0</v>
      </c>
      <c r="AE35" s="94">
        <f t="shared" ca="1" si="17"/>
        <v>0</v>
      </c>
      <c r="AG35" s="58"/>
      <c r="AJ35" s="89" t="str">
        <f>Calculations!S15</f>
        <v>Total</v>
      </c>
      <c r="AK35" s="90">
        <f ca="1">Calculations!T15</f>
        <v>4280.2800000000007</v>
      </c>
      <c r="AL35" s="59"/>
      <c r="AN35" s="58"/>
      <c r="AQ35" s="89" t="str">
        <f>Calculations!W15</f>
        <v>Total</v>
      </c>
      <c r="AR35" s="90">
        <f ca="1">Calculations!X15</f>
        <v>698</v>
      </c>
      <c r="AS35" s="59"/>
      <c r="BF35" s="35">
        <f ca="1"/>
        <v>45320</v>
      </c>
    </row>
    <row r="36" spans="3:58" x14ac:dyDescent="0.3">
      <c r="C36" s="65">
        <f>IF(C35=-1,-1,
      IF(C35&lt;income_max_row,C35+1,
         IF(C35=income_max_row,income_total_row,
            IF(C35=income_total_row,"/1",
               IF(C35="/1",expenses_header_row,
                  IF(C35&lt;expenses_max_row,C35+1,
                     IF(C35=expenses_max_row,expenses_total_row,
                        IF(C35=expenses_total_row,"/2",
                            IF(C35="/2", savings_header_row,
                               IF(C35&lt;savings_max_row, C35+1,
                                   IF(C35=savings_max_row, savings_total_row,
                                       IF(C35=savings_total_row,-1))))))))))))</f>
        <v>38</v>
      </c>
      <c r="D36" s="41">
        <f t="shared" si="0"/>
        <v>22</v>
      </c>
      <c r="E36" s="66">
        <f>--(OR(row_id=income_header_row,row_id=expenses_header_row,row_id=savings_header_row))</f>
        <v>0</v>
      </c>
      <c r="F36" s="41">
        <f t="shared" si="1"/>
        <v>1</v>
      </c>
      <c r="G36" s="41">
        <f>--(OR(row_id=income_total_row, row_id=expenses_total_row, row_id=savings_total_row))</f>
        <v>0</v>
      </c>
      <c r="H36" s="66">
        <f t="shared" si="2"/>
        <v>0</v>
      </c>
      <c r="I36" s="41" t="str">
        <f>IFERROR(INDEX('Budget Planning'!$C:C,header_row_id),"")</f>
        <v>Expenses</v>
      </c>
      <c r="J36" s="65" t="str">
        <f>IFERROR(INDEX('Budget Planning'!$C:C,row_id),"")</f>
        <v>Children's Toys/Activities</v>
      </c>
      <c r="K36" s="67" cm="1">
        <f t="array" aca="1" ref="K3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88.32</v>
      </c>
      <c r="L36" s="67" cm="1">
        <f t="array" aca="1" ref="L3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88.32</v>
      </c>
      <c r="M36" s="67" cm="1">
        <f t="array" aca="1" ref="M3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88.32</v>
      </c>
      <c r="N36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6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6" s="65" t="str">
        <f t="shared" ca="1" si="3"/>
        <v>$K$21:$K$40</v>
      </c>
      <c r="Q36" s="66">
        <f t="shared" ca="1" si="4"/>
        <v>12</v>
      </c>
      <c r="R36" s="41" t="str">
        <f t="shared" ca="1" si="5"/>
        <v>$M$21:$M$40</v>
      </c>
      <c r="S36" s="41">
        <f t="shared" ca="1" si="6"/>
        <v>12</v>
      </c>
      <c r="T36" s="65">
        <f t="shared" ca="1" si="7"/>
        <v>1212</v>
      </c>
      <c r="U36" s="41" t="str">
        <f t="shared" ca="1" si="8"/>
        <v>$T$21:$T$40</v>
      </c>
      <c r="V36" s="41">
        <f t="shared" ca="1" si="9"/>
        <v>12</v>
      </c>
      <c r="W36" s="41" t="str">
        <f t="shared" ca="1" si="10"/>
        <v>$V$21:$V$36</v>
      </c>
      <c r="X36" s="59">
        <f t="shared" ca="1" si="11"/>
        <v>12</v>
      </c>
      <c r="Y36" s="68">
        <f t="shared" ca="1" si="12"/>
        <v>34</v>
      </c>
      <c r="Z36" s="72" t="str">
        <f ca="1">IF(is_empty, "", INDEX($J:J, MATCH(row_id, $Y:$Y, 0)))</f>
        <v>Eat out</v>
      </c>
      <c r="AA36" s="92">
        <f t="shared" ca="1" si="13"/>
        <v>57.15</v>
      </c>
      <c r="AB36" s="92">
        <f t="shared" ca="1" si="14"/>
        <v>57.15</v>
      </c>
      <c r="AC36" s="93">
        <f t="shared" ca="1" si="15"/>
        <v>1</v>
      </c>
      <c r="AD36" s="92">
        <f t="shared" ca="1" si="16"/>
        <v>0</v>
      </c>
      <c r="AE36" s="94">
        <f t="shared" ca="1" si="17"/>
        <v>0</v>
      </c>
      <c r="AG36" s="58"/>
      <c r="AL36" s="59"/>
      <c r="AN36" s="58"/>
      <c r="AS36" s="59"/>
      <c r="BF36" s="35">
        <f ca="1"/>
        <v>45321</v>
      </c>
    </row>
    <row r="37" spans="3:58" x14ac:dyDescent="0.3">
      <c r="C37" s="65">
        <f>IF(C36=-1,-1,
      IF(C36&lt;income_max_row,C36+1,
         IF(C36=income_max_row,income_total_row,
            IF(C36=income_total_row,"/1",
               IF(C36="/1",expenses_header_row,
                  IF(C36&lt;expenses_max_row,C36+1,
                     IF(C36=expenses_max_row,expenses_total_row,
                        IF(C36=expenses_total_row,"/2",
                            IF(C36="/2", savings_header_row,
                               IF(C36&lt;savings_max_row, C36+1,
                                   IF(C36=savings_max_row, savings_total_row,
                                       IF(C36=savings_total_row,-1))))))))))))</f>
        <v>39</v>
      </c>
      <c r="D37" s="41">
        <f t="shared" si="0"/>
        <v>22</v>
      </c>
      <c r="E37" s="66">
        <f>--(OR(row_id=income_header_row,row_id=expenses_header_row,row_id=savings_header_row))</f>
        <v>0</v>
      </c>
      <c r="F37" s="41">
        <f t="shared" si="1"/>
        <v>1</v>
      </c>
      <c r="G37" s="41">
        <f>--(OR(row_id=income_total_row, row_id=expenses_total_row, row_id=savings_total_row))</f>
        <v>0</v>
      </c>
      <c r="H37" s="66">
        <f t="shared" si="2"/>
        <v>0</v>
      </c>
      <c r="I37" s="41" t="str">
        <f>IFERROR(INDEX('Budget Planning'!$C:C,header_row_id),"")</f>
        <v>Expenses</v>
      </c>
      <c r="J37" s="65" t="str">
        <f>IFERROR(INDEX('Budget Planning'!$C:C,row_id),"")</f>
        <v>Holiday</v>
      </c>
      <c r="K37" s="67" cm="1">
        <f t="array" aca="1" ref="K3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154.61000000000001</v>
      </c>
      <c r="L37" s="67" cm="1">
        <f t="array" aca="1" ref="L3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154.61000000000001</v>
      </c>
      <c r="M37" s="67" cm="1">
        <f t="array" aca="1" ref="M3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154.61000000000001</v>
      </c>
      <c r="N37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7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7" s="65" t="str">
        <f t="shared" ca="1" si="3"/>
        <v>$K$21:$K$40</v>
      </c>
      <c r="Q37" s="66">
        <f t="shared" ca="1" si="4"/>
        <v>8</v>
      </c>
      <c r="R37" s="41" t="str">
        <f t="shared" ca="1" si="5"/>
        <v>$M$21:$M$40</v>
      </c>
      <c r="S37" s="41">
        <f t="shared" ca="1" si="6"/>
        <v>8</v>
      </c>
      <c r="T37" s="65">
        <f t="shared" ca="1" si="7"/>
        <v>88</v>
      </c>
      <c r="U37" s="41" t="str">
        <f t="shared" ca="1" si="8"/>
        <v>$T$21:$T$40</v>
      </c>
      <c r="V37" s="41">
        <f t="shared" ca="1" si="9"/>
        <v>8</v>
      </c>
      <c r="W37" s="41" t="str">
        <f t="shared" ca="1" si="10"/>
        <v>$V$21:$V$37</v>
      </c>
      <c r="X37" s="59">
        <f t="shared" ca="1" si="11"/>
        <v>8</v>
      </c>
      <c r="Y37" s="68">
        <f t="shared" ca="1" si="12"/>
        <v>30</v>
      </c>
      <c r="Z37" s="72" t="str">
        <f ca="1">IF(is_empty, "", INDEX($J:J, MATCH(row_id, $Y:$Y, 0)))</f>
        <v>Sport</v>
      </c>
      <c r="AA37" s="92">
        <f t="shared" ca="1" si="13"/>
        <v>50.24</v>
      </c>
      <c r="AB37" s="92">
        <f t="shared" ca="1" si="14"/>
        <v>50.24</v>
      </c>
      <c r="AC37" s="93">
        <f t="shared" ca="1" si="15"/>
        <v>1</v>
      </c>
      <c r="AD37" s="92">
        <f t="shared" ca="1" si="16"/>
        <v>0</v>
      </c>
      <c r="AE37" s="94">
        <f t="shared" ca="1" si="17"/>
        <v>0</v>
      </c>
      <c r="AG37" s="58"/>
      <c r="AL37" s="59"/>
      <c r="AN37" s="58"/>
      <c r="AS37" s="59"/>
      <c r="BF37" s="35">
        <f ca="1"/>
        <v>45323</v>
      </c>
    </row>
    <row r="38" spans="3:58" x14ac:dyDescent="0.3">
      <c r="C38" s="65">
        <f>IF(C37=-1,-1,
      IF(C37&lt;income_max_row,C37+1,
         IF(C37=income_max_row,income_total_row,
            IF(C37=income_total_row,"/1",
               IF(C37="/1",expenses_header_row,
                  IF(C37&lt;expenses_max_row,C37+1,
                     IF(C37=expenses_max_row,expenses_total_row,
                        IF(C37=expenses_total_row,"/2",
                            IF(C37="/2", savings_header_row,
                               IF(C37&lt;savings_max_row, C37+1,
                                   IF(C37=savings_max_row, savings_total_row,
                                       IF(C37=savings_total_row,-1))))))))))))</f>
        <v>40</v>
      </c>
      <c r="D38" s="41">
        <f t="shared" si="0"/>
        <v>22</v>
      </c>
      <c r="E38" s="66">
        <f>--(OR(row_id=income_header_row,row_id=expenses_header_row,row_id=savings_header_row))</f>
        <v>0</v>
      </c>
      <c r="F38" s="41">
        <f t="shared" si="1"/>
        <v>1</v>
      </c>
      <c r="G38" s="41">
        <f>--(OR(row_id=income_total_row, row_id=expenses_total_row, row_id=savings_total_row))</f>
        <v>0</v>
      </c>
      <c r="H38" s="66">
        <f t="shared" si="2"/>
        <v>0</v>
      </c>
      <c r="I38" s="41" t="str">
        <f>IFERROR(INDEX('Budget Planning'!$C:C,header_row_id),"")</f>
        <v>Expenses</v>
      </c>
      <c r="J38" s="65" t="str">
        <f>IFERROR(INDEX('Budget Planning'!$C:C,row_id),"")</f>
        <v>House Utilities</v>
      </c>
      <c r="K38" s="67" cm="1">
        <f t="array" aca="1" ref="K3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360.31</v>
      </c>
      <c r="L38" s="67" cm="1">
        <f t="array" aca="1" ref="L3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360.31</v>
      </c>
      <c r="M38" s="67" cm="1">
        <f t="array" aca="1" ref="M3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360.31</v>
      </c>
      <c r="N38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8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8" s="65" t="str">
        <f t="shared" ca="1" si="3"/>
        <v>$K$21:$K$40</v>
      </c>
      <c r="Q38" s="66">
        <f t="shared" ca="1" si="4"/>
        <v>4</v>
      </c>
      <c r="R38" s="41" t="str">
        <f t="shared" ca="1" si="5"/>
        <v>$M$21:$M$40</v>
      </c>
      <c r="S38" s="41">
        <f t="shared" ca="1" si="6"/>
        <v>4</v>
      </c>
      <c r="T38" s="65">
        <f t="shared" ca="1" si="7"/>
        <v>44</v>
      </c>
      <c r="U38" s="41" t="str">
        <f t="shared" ca="1" si="8"/>
        <v>$T$21:$T$40</v>
      </c>
      <c r="V38" s="41">
        <f t="shared" ca="1" si="9"/>
        <v>4</v>
      </c>
      <c r="W38" s="41" t="str">
        <f t="shared" ca="1" si="10"/>
        <v>$V$21:$V$38</v>
      </c>
      <c r="X38" s="59">
        <f t="shared" ca="1" si="11"/>
        <v>4</v>
      </c>
      <c r="Y38" s="68">
        <f t="shared" ca="1" si="12"/>
        <v>26</v>
      </c>
      <c r="Z38" s="72" t="str">
        <f ca="1">IF(is_empty, "", INDEX($J:J, MATCH(row_id, $Y:$Y, 0)))</f>
        <v>Health and Medication</v>
      </c>
      <c r="AA38" s="92">
        <f t="shared" ca="1" si="13"/>
        <v>50.09</v>
      </c>
      <c r="AB38" s="92">
        <f t="shared" ca="1" si="14"/>
        <v>50.09</v>
      </c>
      <c r="AC38" s="93">
        <f t="shared" ca="1" si="15"/>
        <v>1</v>
      </c>
      <c r="AD38" s="92">
        <f t="shared" ca="1" si="16"/>
        <v>0</v>
      </c>
      <c r="AE38" s="94">
        <f t="shared" ca="1" si="17"/>
        <v>0</v>
      </c>
      <c r="AG38" s="58"/>
      <c r="AL38" s="59"/>
      <c r="AN38" s="58"/>
      <c r="AS38" s="59"/>
      <c r="BF38" s="35">
        <f ca="1"/>
        <v>45324</v>
      </c>
    </row>
    <row r="39" spans="3:58" x14ac:dyDescent="0.3">
      <c r="C39" s="65">
        <f>IF(C38=-1,-1,
      IF(C38&lt;income_max_row,C38+1,
         IF(C38=income_max_row,income_total_row,
            IF(C38=income_total_row,"/1",
               IF(C38="/1",expenses_header_row,
                  IF(C38&lt;expenses_max_row,C38+1,
                     IF(C38=expenses_max_row,expenses_total_row,
                        IF(C38=expenses_total_row,"/2",
                            IF(C38="/2", savings_header_row,
                               IF(C38&lt;savings_max_row, C38+1,
                                   IF(C38=savings_max_row, savings_total_row,
                                       IF(C38=savings_total_row,-1))))))))))))</f>
        <v>41</v>
      </c>
      <c r="D39" s="41">
        <f t="shared" si="0"/>
        <v>22</v>
      </c>
      <c r="E39" s="66">
        <f>--(OR(row_id=income_header_row,row_id=expenses_header_row,row_id=savings_header_row))</f>
        <v>0</v>
      </c>
      <c r="F39" s="41">
        <f t="shared" si="1"/>
        <v>1</v>
      </c>
      <c r="G39" s="41">
        <f>--(OR(row_id=income_total_row, row_id=expenses_total_row, row_id=savings_total_row))</f>
        <v>0</v>
      </c>
      <c r="H39" s="66">
        <f t="shared" si="2"/>
        <v>0</v>
      </c>
      <c r="I39" s="41" t="str">
        <f>IFERROR(INDEX('Budget Planning'!$C:C,header_row_id),"")</f>
        <v>Expenses</v>
      </c>
      <c r="J39" s="65" t="str">
        <f>IFERROR(INDEX('Budget Planning'!$C:C,row_id),"")</f>
        <v>Mobile Phones</v>
      </c>
      <c r="K39" s="67" cm="1">
        <f t="array" aca="1" ref="K3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35.659999999999997</v>
      </c>
      <c r="L39" s="67" cm="1">
        <f t="array" aca="1" ref="L3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35.659999999999997</v>
      </c>
      <c r="M39" s="67" cm="1">
        <f t="array" aca="1" ref="M3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35.659999999999997</v>
      </c>
      <c r="N39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9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9" s="65" t="str">
        <f t="shared" ca="1" si="3"/>
        <v>$K$21:$K$40</v>
      </c>
      <c r="Q39" s="66">
        <f t="shared" ca="1" si="4"/>
        <v>19</v>
      </c>
      <c r="R39" s="41" t="str">
        <f t="shared" ca="1" si="5"/>
        <v>$M$21:$M$40</v>
      </c>
      <c r="S39" s="41">
        <f t="shared" ca="1" si="6"/>
        <v>19</v>
      </c>
      <c r="T39" s="65">
        <f t="shared" ca="1" si="7"/>
        <v>1919</v>
      </c>
      <c r="U39" s="41" t="str">
        <f t="shared" ca="1" si="8"/>
        <v>$T$21:$T$40</v>
      </c>
      <c r="V39" s="41">
        <f t="shared" ca="1" si="9"/>
        <v>19</v>
      </c>
      <c r="W39" s="41" t="str">
        <f t="shared" ca="1" si="10"/>
        <v>$V$21:$V$39</v>
      </c>
      <c r="X39" s="59">
        <f t="shared" ca="1" si="11"/>
        <v>19</v>
      </c>
      <c r="Y39" s="68">
        <f t="shared" ca="1" si="12"/>
        <v>41</v>
      </c>
      <c r="Z39" s="72" t="str">
        <f ca="1">IF(is_empty, "", INDEX($J:J, MATCH(row_id, $Y:$Y, 0)))</f>
        <v>Mobile Phones</v>
      </c>
      <c r="AA39" s="92">
        <f t="shared" ca="1" si="13"/>
        <v>35.659999999999997</v>
      </c>
      <c r="AB39" s="92">
        <f t="shared" ca="1" si="14"/>
        <v>35.659999999999997</v>
      </c>
      <c r="AC39" s="93">
        <f t="shared" ca="1" si="15"/>
        <v>1</v>
      </c>
      <c r="AD39" s="92">
        <f t="shared" ca="1" si="16"/>
        <v>0</v>
      </c>
      <c r="AE39" s="94">
        <f t="shared" ca="1" si="17"/>
        <v>0</v>
      </c>
      <c r="AG39" s="58"/>
      <c r="AL39" s="59"/>
      <c r="AN39" s="58"/>
      <c r="AS39" s="59"/>
      <c r="BF39" s="35">
        <f ca="1"/>
        <v>45324</v>
      </c>
    </row>
    <row r="40" spans="3:58" x14ac:dyDescent="0.3">
      <c r="C40" s="65">
        <f>IF(C39=-1,-1,
      IF(C39&lt;income_max_row,C39+1,
         IF(C39=income_max_row,income_total_row,
            IF(C39=income_total_row,"/1",
               IF(C39="/1",expenses_header_row,
                  IF(C39&lt;expenses_max_row,C39+1,
                     IF(C39=expenses_max_row,expenses_total_row,
                        IF(C39=expenses_total_row,"/2",
                            IF(C39="/2", savings_header_row,
                               IF(C39&lt;savings_max_row, C39+1,
                                   IF(C39=savings_max_row, savings_total_row,
                                       IF(C39=savings_total_row,-1))))))))))))</f>
        <v>42</v>
      </c>
      <c r="D40" s="41">
        <f t="shared" si="0"/>
        <v>22</v>
      </c>
      <c r="E40" s="66">
        <f>--(OR(row_id=income_header_row,row_id=expenses_header_row,row_id=savings_header_row))</f>
        <v>0</v>
      </c>
      <c r="F40" s="41">
        <f t="shared" si="1"/>
        <v>1</v>
      </c>
      <c r="G40" s="41">
        <f>--(OR(row_id=income_total_row, row_id=expenses_total_row, row_id=savings_total_row))</f>
        <v>0</v>
      </c>
      <c r="H40" s="66">
        <f t="shared" si="2"/>
        <v>0</v>
      </c>
      <c r="I40" s="41" t="str">
        <f>IFERROR(INDEX('Budget Planning'!$C:C,header_row_id),"")</f>
        <v>Expenses</v>
      </c>
      <c r="J40" s="65" t="str">
        <f>IFERROR(INDEX('Budget Planning'!$C:C,row_id),"")</f>
        <v>Other</v>
      </c>
      <c r="K40" s="67" cm="1">
        <f t="array" aca="1" ref="K4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124.37</v>
      </c>
      <c r="L40" s="67" cm="1">
        <f t="array" aca="1" ref="L4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124.37</v>
      </c>
      <c r="M40" s="67" cm="1">
        <f t="array" aca="1" ref="M4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124.37</v>
      </c>
      <c r="N40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40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40" s="65" t="str">
        <f t="shared" ca="1" si="3"/>
        <v>$K$21:$K$40</v>
      </c>
      <c r="Q40" s="66">
        <f t="shared" ca="1" si="4"/>
        <v>10</v>
      </c>
      <c r="R40" s="41" t="str">
        <f t="shared" ca="1" si="5"/>
        <v>$M$21:$M$40</v>
      </c>
      <c r="S40" s="41">
        <f t="shared" ca="1" si="6"/>
        <v>10</v>
      </c>
      <c r="T40" s="65">
        <f t="shared" ca="1" si="7"/>
        <v>1010</v>
      </c>
      <c r="U40" s="41" t="str">
        <f t="shared" ca="1" si="8"/>
        <v>$T$21:$T$40</v>
      </c>
      <c r="V40" s="41">
        <f t="shared" ca="1" si="9"/>
        <v>10</v>
      </c>
      <c r="W40" s="41" t="str">
        <f t="shared" ca="1" si="10"/>
        <v>$V$21:$V$40</v>
      </c>
      <c r="X40" s="59">
        <f t="shared" ca="1" si="11"/>
        <v>10</v>
      </c>
      <c r="Y40" s="68">
        <f t="shared" ca="1" si="12"/>
        <v>32</v>
      </c>
      <c r="Z40" s="72" t="str">
        <f ca="1">IF(is_empty, "", INDEX($J:J, MATCH(row_id, $Y:$Y, 0)))</f>
        <v>Haircuts</v>
      </c>
      <c r="AA40" s="92">
        <f t="shared" ca="1" si="13"/>
        <v>31.8</v>
      </c>
      <c r="AB40" s="92">
        <f t="shared" ca="1" si="14"/>
        <v>31.8</v>
      </c>
      <c r="AC40" s="93">
        <f t="shared" ca="1" si="15"/>
        <v>1</v>
      </c>
      <c r="AD40" s="92">
        <f t="shared" ca="1" si="16"/>
        <v>0</v>
      </c>
      <c r="AE40" s="94">
        <f t="shared" ca="1" si="17"/>
        <v>0</v>
      </c>
      <c r="AG40" s="76"/>
      <c r="AH40" s="77"/>
      <c r="AI40" s="77"/>
      <c r="AJ40" s="77"/>
      <c r="AK40" s="77"/>
      <c r="AL40" s="78"/>
      <c r="AN40" s="76"/>
      <c r="AO40" s="77"/>
      <c r="AP40" s="77"/>
      <c r="AQ40" s="77"/>
      <c r="AR40" s="77"/>
      <c r="AS40" s="78"/>
      <c r="BF40" s="35">
        <f ca="1"/>
        <v>45327</v>
      </c>
    </row>
    <row r="41" spans="3:58" x14ac:dyDescent="0.3">
      <c r="C41" s="65">
        <f>IF(C40=-1,-1,
      IF(C40&lt;income_max_row,C40+1,
         IF(C40=income_max_row,income_total_row,
            IF(C40=income_total_row,"/1",
               IF(C40="/1",expenses_header_row,
                  IF(C40&lt;expenses_max_row,C40+1,
                     IF(C40=expenses_max_row,expenses_total_row,
                        IF(C40=expenses_total_row,"/2",
                            IF(C40="/2", savings_header_row,
                               IF(C40&lt;savings_max_row, C40+1,
                                   IF(C40=savings_max_row, savings_total_row,
                                       IF(C40=savings_total_row,-1))))))))))))</f>
        <v>58</v>
      </c>
      <c r="D41" s="41">
        <f t="shared" si="0"/>
        <v>22</v>
      </c>
      <c r="E41" s="66">
        <f>--(OR(row_id=income_header_row,row_id=expenses_header_row,row_id=savings_header_row))</f>
        <v>0</v>
      </c>
      <c r="F41" s="41">
        <f t="shared" si="1"/>
        <v>0</v>
      </c>
      <c r="G41" s="41">
        <f>--(OR(row_id=income_total_row, row_id=expenses_total_row, row_id=savings_total_row))</f>
        <v>1</v>
      </c>
      <c r="H41" s="66">
        <f t="shared" si="2"/>
        <v>0</v>
      </c>
      <c r="I41" s="41" t="str">
        <f>IFERROR(INDEX('Budget Planning'!$C:C,header_row_id),"")</f>
        <v>Expenses</v>
      </c>
      <c r="J41" s="65" t="str">
        <f>IFERROR(INDEX('Budget Planning'!$C:C,row_id),"")</f>
        <v>Total</v>
      </c>
      <c r="K41" s="67" cm="1">
        <f t="array" aca="1" ref="K4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4280.2800000000007</v>
      </c>
      <c r="L41" s="67" cm="1">
        <f t="array" aca="1" ref="L4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4280.2800000000007</v>
      </c>
      <c r="M41" s="67" cm="1">
        <f t="array" aca="1" ref="M4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4280.2800000000007</v>
      </c>
      <c r="N41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1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1" s="65" t="str">
        <f t="shared" si="3"/>
        <v/>
      </c>
      <c r="Q41" s="66" t="str">
        <f t="shared" ca="1" si="4"/>
        <v/>
      </c>
      <c r="R41" s="41" t="str">
        <f t="shared" si="5"/>
        <v/>
      </c>
      <c r="S41" s="41" t="str">
        <f t="shared" ca="1" si="6"/>
        <v/>
      </c>
      <c r="T41" s="65" t="str">
        <f t="shared" si="7"/>
        <v/>
      </c>
      <c r="U41" s="41" t="str">
        <f t="shared" si="8"/>
        <v/>
      </c>
      <c r="V41" s="41" t="str">
        <f t="shared" ca="1" si="9"/>
        <v/>
      </c>
      <c r="W41" s="41" t="str">
        <f t="shared" si="10"/>
        <v/>
      </c>
      <c r="X41" s="59" t="str">
        <f t="shared" ca="1" si="11"/>
        <v/>
      </c>
      <c r="Y41" s="68">
        <f t="shared" si="12"/>
        <v>58</v>
      </c>
      <c r="Z41" s="72" t="str">
        <f ca="1">IF(is_empty, "", INDEX($J:J, MATCH(row_id, $Y:$Y, 0)))</f>
        <v>Total</v>
      </c>
      <c r="AA41" s="92">
        <f t="shared" ca="1" si="13"/>
        <v>4280.2800000000007</v>
      </c>
      <c r="AB41" s="92">
        <f ca="1">IF(is_empty, "", IF(is_header, "Budget", INDEX($M:$M, MATCH(row_id, Y:Y, 0))))</f>
        <v>4280.2800000000007</v>
      </c>
      <c r="AC41" s="93">
        <f t="shared" ca="1" si="15"/>
        <v>1</v>
      </c>
      <c r="AD41" s="92">
        <f t="shared" ca="1" si="16"/>
        <v>0</v>
      </c>
      <c r="AE41" s="94">
        <f t="shared" ca="1" si="17"/>
        <v>0</v>
      </c>
      <c r="BF41" s="35">
        <f ca="1"/>
        <v>45327</v>
      </c>
    </row>
    <row r="42" spans="3:58" x14ac:dyDescent="0.3">
      <c r="C42" s="65" t="str">
        <f>IF(C41=-1,-1,
      IF(C41&lt;income_max_row,C41+1,
         IF(C41=income_max_row,income_total_row,
            IF(C41=income_total_row,"/1",
               IF(C41="/1",expenses_header_row,
                  IF(C41&lt;expenses_max_row,C41+1,
                     IF(C41=expenses_max_row,expenses_total_row,
                        IF(C41=expenses_total_row,"/2",
                            IF(C41="/2", savings_header_row,
                               IF(C41&lt;savings_max_row, C41+1,
                                   IF(C41=savings_max_row, savings_total_row,
                                       IF(C41=savings_total_row,-1))))))))))))</f>
        <v>/2</v>
      </c>
      <c r="D42" s="41">
        <f t="shared" si="0"/>
        <v>-1</v>
      </c>
      <c r="E42" s="66">
        <f>--(OR(row_id=income_header_row,row_id=expenses_header_row,row_id=savings_header_row))</f>
        <v>0</v>
      </c>
      <c r="F42" s="41">
        <f t="shared" si="1"/>
        <v>0</v>
      </c>
      <c r="G42" s="41">
        <f>--(OR(row_id=income_total_row, row_id=expenses_total_row, row_id=savings_total_row))</f>
        <v>0</v>
      </c>
      <c r="H42" s="66">
        <f t="shared" si="2"/>
        <v>1</v>
      </c>
      <c r="I42" s="41" t="str">
        <f>IFERROR(INDEX('Budget Planning'!$C:C,header_row_id),"")</f>
        <v/>
      </c>
      <c r="J42" s="65" t="str">
        <f>IFERROR(INDEX('Budget Planning'!$C:C,row_id),"")</f>
        <v/>
      </c>
      <c r="K42" s="67" t="str" cm="1">
        <f t="array" aca="1" ref="K4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42" s="67" t="str" cm="1">
        <f t="array" aca="1" ref="L4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42" s="67" t="str" cm="1">
        <f t="array" aca="1" ref="M4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42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2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2" s="65" t="str">
        <f t="shared" si="3"/>
        <v/>
      </c>
      <c r="Q42" s="66" t="str">
        <f t="shared" ca="1" si="4"/>
        <v/>
      </c>
      <c r="R42" s="41" t="str">
        <f t="shared" si="5"/>
        <v/>
      </c>
      <c r="S42" s="41" t="str">
        <f t="shared" ca="1" si="6"/>
        <v/>
      </c>
      <c r="T42" s="65" t="str">
        <f t="shared" si="7"/>
        <v/>
      </c>
      <c r="U42" s="41" t="str">
        <f t="shared" si="8"/>
        <v/>
      </c>
      <c r="V42" s="41" t="str">
        <f t="shared" ca="1" si="9"/>
        <v/>
      </c>
      <c r="W42" s="41" t="str">
        <f t="shared" si="10"/>
        <v/>
      </c>
      <c r="X42" s="59" t="str">
        <f t="shared" ca="1" si="11"/>
        <v/>
      </c>
      <c r="Y42" s="68" t="str">
        <f t="shared" si="12"/>
        <v>/2</v>
      </c>
      <c r="Z42" s="72" t="str">
        <f>IF(is_empty, "", INDEX($J:J, MATCH(row_id, $Y:$Y, 0)))</f>
        <v/>
      </c>
      <c r="AA42" s="92" t="str">
        <f t="shared" si="13"/>
        <v/>
      </c>
      <c r="AB42" s="92" t="str">
        <f t="shared" si="14"/>
        <v/>
      </c>
      <c r="AC42" s="93" t="str">
        <f t="shared" si="15"/>
        <v/>
      </c>
      <c r="AD42" s="92" t="str">
        <f t="shared" si="16"/>
        <v/>
      </c>
      <c r="AE42" s="94" t="str">
        <f t="shared" si="17"/>
        <v/>
      </c>
      <c r="BF42" s="35">
        <f ca="1"/>
        <v>45327</v>
      </c>
    </row>
    <row r="43" spans="3:58" x14ac:dyDescent="0.3">
      <c r="C43" s="65">
        <f>IF(C42=-1,-1,
      IF(C42&lt;income_max_row,C42+1,
         IF(C42=income_max_row,income_total_row,
            IF(C42=income_total_row,"/1",
               IF(C42="/1",expenses_header_row,
                  IF(C42&lt;expenses_max_row,C42+1,
                     IF(C42=expenses_max_row,expenses_total_row,
                        IF(C42=expenses_total_row,"/2",
                            IF(C42="/2", savings_header_row,
                               IF(C42&lt;savings_max_row, C42+1,
                                   IF(C42=savings_max_row, savings_total_row,
                                       IF(C42=savings_total_row,-1))))))))))))</f>
        <v>60</v>
      </c>
      <c r="D43" s="41">
        <f t="shared" si="0"/>
        <v>60</v>
      </c>
      <c r="E43" s="66">
        <f>--(OR(row_id=income_header_row,row_id=expenses_header_row,row_id=savings_header_row))</f>
        <v>1</v>
      </c>
      <c r="F43" s="41">
        <f t="shared" si="1"/>
        <v>0</v>
      </c>
      <c r="G43" s="41">
        <f>--(OR(row_id=income_total_row, row_id=expenses_total_row, row_id=savings_total_row))</f>
        <v>0</v>
      </c>
      <c r="H43" s="66">
        <f t="shared" si="2"/>
        <v>0</v>
      </c>
      <c r="I43" s="41" t="str">
        <f>IFERROR(INDEX('Budget Planning'!$C:C,header_row_id),"")</f>
        <v>Savings</v>
      </c>
      <c r="J43" s="65" t="str">
        <f>IFERROR(INDEX('Budget Planning'!$C:C,row_id),"")</f>
        <v>Savings</v>
      </c>
      <c r="K43" s="67" t="str" cm="1">
        <f t="array" aca="1" ref="K4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43" s="67" t="str" cm="1">
        <f t="array" aca="1" ref="L4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43" s="67" t="str" cm="1">
        <f t="array" aca="1" ref="M4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43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3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3" s="65" t="str">
        <f t="shared" si="3"/>
        <v/>
      </c>
      <c r="Q43" s="66" t="str">
        <f t="shared" ca="1" si="4"/>
        <v/>
      </c>
      <c r="R43" s="41" t="str">
        <f t="shared" si="5"/>
        <v/>
      </c>
      <c r="S43" s="41" t="str">
        <f t="shared" ca="1" si="6"/>
        <v/>
      </c>
      <c r="T43" s="65" t="str">
        <f t="shared" si="7"/>
        <v/>
      </c>
      <c r="U43" s="41" t="str">
        <f t="shared" si="8"/>
        <v/>
      </c>
      <c r="V43" s="41" t="str">
        <f t="shared" ca="1" si="9"/>
        <v/>
      </c>
      <c r="W43" s="41" t="str">
        <f t="shared" si="10"/>
        <v/>
      </c>
      <c r="X43" s="59" t="str">
        <f t="shared" ca="1" si="11"/>
        <v/>
      </c>
      <c r="Y43" s="68">
        <f t="shared" si="12"/>
        <v>60</v>
      </c>
      <c r="Z43" s="72" t="str">
        <f ca="1">IF(is_empty, "", INDEX($J:J, MATCH(row_id, $Y:$Y, 0)))</f>
        <v>Savings</v>
      </c>
      <c r="AA43" s="92" t="str">
        <f t="shared" si="13"/>
        <v>Tracked</v>
      </c>
      <c r="AB43" s="92" t="str">
        <f t="shared" si="14"/>
        <v>Budget</v>
      </c>
      <c r="AC43" s="93" t="str">
        <f t="shared" si="15"/>
        <v>%Compl.</v>
      </c>
      <c r="AD43" s="92" t="str">
        <f t="shared" si="16"/>
        <v>Remaining</v>
      </c>
      <c r="AE43" s="94" t="str">
        <f t="shared" si="17"/>
        <v>Excess</v>
      </c>
      <c r="BF43" s="35">
        <f ca="1"/>
        <v>45328</v>
      </c>
    </row>
    <row r="44" spans="3:58" x14ac:dyDescent="0.3">
      <c r="C44" s="65">
        <f>IF(C43=-1,-1,
      IF(C43&lt;income_max_row,C43+1,
         IF(C43=income_max_row,income_total_row,
            IF(C43=income_total_row,"/1",
               IF(C43="/1",expenses_header_row,
                  IF(C43&lt;expenses_max_row,C43+1,
                     IF(C43=expenses_max_row,expenses_total_row,
                        IF(C43=expenses_total_row,"/2",
                            IF(C43="/2", savings_header_row,
                               IF(C43&lt;savings_max_row, C43+1,
                                   IF(C43=savings_max_row, savings_total_row,
                                       IF(C43=savings_total_row,-1))))))))))))</f>
        <v>61</v>
      </c>
      <c r="D44" s="41">
        <f t="shared" si="0"/>
        <v>60</v>
      </c>
      <c r="E44" s="66">
        <f>--(OR(row_id=income_header_row,row_id=expenses_header_row,row_id=savings_header_row))</f>
        <v>0</v>
      </c>
      <c r="F44" s="41">
        <f t="shared" si="1"/>
        <v>1</v>
      </c>
      <c r="G44" s="41">
        <f>--(OR(row_id=income_total_row, row_id=expenses_total_row, row_id=savings_total_row))</f>
        <v>0</v>
      </c>
      <c r="H44" s="66">
        <f t="shared" si="2"/>
        <v>0</v>
      </c>
      <c r="I44" s="41" t="str">
        <f>IFERROR(INDEX('Budget Planning'!$C:C,header_row_id),"")</f>
        <v>Savings</v>
      </c>
      <c r="J44" s="65" t="str">
        <f>IFERROR(INDEX('Budget Planning'!$C:C,row_id),"")</f>
        <v>Emergency Fund</v>
      </c>
      <c r="K44" s="67" cm="1">
        <f t="array" aca="1" ref="K4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270</v>
      </c>
      <c r="L44" s="67" cm="1">
        <f t="array" aca="1" ref="L4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270</v>
      </c>
      <c r="M44" s="67" cm="1">
        <f t="array" aca="1" ref="M4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270</v>
      </c>
      <c r="N44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4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4" s="65" t="str">
        <f t="shared" ca="1" si="3"/>
        <v>$K$44:$K$47</v>
      </c>
      <c r="Q44" s="66">
        <f t="shared" ca="1" si="4"/>
        <v>2</v>
      </c>
      <c r="R44" s="41" t="str">
        <f t="shared" ca="1" si="5"/>
        <v>$M$44:$M$47</v>
      </c>
      <c r="S44" s="41">
        <f t="shared" ca="1" si="6"/>
        <v>2</v>
      </c>
      <c r="T44" s="65">
        <f t="shared" ca="1" si="7"/>
        <v>22</v>
      </c>
      <c r="U44" s="41" t="str">
        <f t="shared" ca="1" si="8"/>
        <v>$T$44:$T$47</v>
      </c>
      <c r="V44" s="41">
        <f t="shared" ca="1" si="9"/>
        <v>2</v>
      </c>
      <c r="W44" s="41" t="str">
        <f t="shared" ca="1" si="10"/>
        <v>$V$44:$V$44</v>
      </c>
      <c r="X44" s="59">
        <f t="shared" ca="1" si="11"/>
        <v>2</v>
      </c>
      <c r="Y44" s="68">
        <f t="shared" ca="1" si="12"/>
        <v>62</v>
      </c>
      <c r="Z44" s="72" t="str">
        <f ca="1">IF(is_empty, "", INDEX($J:J, MATCH(row_id, $Y:$Y, 0)))</f>
        <v>Car Fund</v>
      </c>
      <c r="AA44" s="92">
        <f t="shared" ca="1" si="13"/>
        <v>370</v>
      </c>
      <c r="AB44" s="92">
        <f t="shared" ca="1" si="14"/>
        <v>370</v>
      </c>
      <c r="AC44" s="93">
        <f t="shared" ca="1" si="15"/>
        <v>1</v>
      </c>
      <c r="AD44" s="92">
        <f t="shared" ca="1" si="16"/>
        <v>0</v>
      </c>
      <c r="AE44" s="94">
        <f t="shared" ca="1" si="17"/>
        <v>0</v>
      </c>
      <c r="BF44" s="35">
        <f ca="1"/>
        <v>45329</v>
      </c>
    </row>
    <row r="45" spans="3:58" x14ac:dyDescent="0.3">
      <c r="C45" s="65">
        <f>IF(C44=-1,-1,
      IF(C44&lt;income_max_row,C44+1,
         IF(C44=income_max_row,income_total_row,
            IF(C44=income_total_row,"/1",
               IF(C44="/1",expenses_header_row,
                  IF(C44&lt;expenses_max_row,C44+1,
                     IF(C44=expenses_max_row,expenses_total_row,
                        IF(C44=expenses_total_row,"/2",
                            IF(C44="/2", savings_header_row,
                               IF(C44&lt;savings_max_row, C44+1,
                                   IF(C44=savings_max_row, savings_total_row,
                                       IF(C44=savings_total_row,-1))))))))))))</f>
        <v>62</v>
      </c>
      <c r="D45" s="41">
        <f t="shared" si="0"/>
        <v>60</v>
      </c>
      <c r="E45" s="66">
        <f>--(OR(row_id=income_header_row,row_id=expenses_header_row,row_id=savings_header_row))</f>
        <v>0</v>
      </c>
      <c r="F45" s="41">
        <f t="shared" si="1"/>
        <v>1</v>
      </c>
      <c r="G45" s="41">
        <f>--(OR(row_id=income_total_row, row_id=expenses_total_row, row_id=savings_total_row))</f>
        <v>0</v>
      </c>
      <c r="H45" s="66">
        <f t="shared" si="2"/>
        <v>0</v>
      </c>
      <c r="I45" s="41" t="str">
        <f>IFERROR(INDEX('Budget Planning'!$C:C,header_row_id),"")</f>
        <v>Savings</v>
      </c>
      <c r="J45" s="65" t="str">
        <f>IFERROR(INDEX('Budget Planning'!$C:C,row_id),"")</f>
        <v>Home Maintenance Fund</v>
      </c>
      <c r="K45" s="67" cm="1">
        <f t="array" aca="1" ref="K4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</v>
      </c>
      <c r="L45" s="67" cm="1">
        <f t="array" aca="1" ref="L4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</v>
      </c>
      <c r="M45" s="67" cm="1">
        <f t="array" aca="1" ref="M4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</v>
      </c>
      <c r="N45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5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5" s="65" t="str">
        <f t="shared" ca="1" si="3"/>
        <v>$K$44:$K$47</v>
      </c>
      <c r="Q45" s="66">
        <f t="shared" ca="1" si="4"/>
        <v>3</v>
      </c>
      <c r="R45" s="41" t="str">
        <f t="shared" ca="1" si="5"/>
        <v>$M$44:$M$47</v>
      </c>
      <c r="S45" s="41">
        <f t="shared" ca="1" si="6"/>
        <v>3</v>
      </c>
      <c r="T45" s="65">
        <f t="shared" ca="1" si="7"/>
        <v>33</v>
      </c>
      <c r="U45" s="41" t="str">
        <f t="shared" ca="1" si="8"/>
        <v>$T$44:$T$47</v>
      </c>
      <c r="V45" s="41">
        <f t="shared" ca="1" si="9"/>
        <v>3</v>
      </c>
      <c r="W45" s="41" t="str">
        <f t="shared" ca="1" si="10"/>
        <v>$V$44:$V$45</v>
      </c>
      <c r="X45" s="59">
        <f t="shared" ca="1" si="11"/>
        <v>3</v>
      </c>
      <c r="Y45" s="68">
        <f t="shared" ca="1" si="12"/>
        <v>63</v>
      </c>
      <c r="Z45" s="72" t="str">
        <f ca="1">IF(is_empty, "", INDEX($J:J, MATCH(row_id, $Y:$Y, 0)))</f>
        <v>Emergency Fund</v>
      </c>
      <c r="AA45" s="92">
        <f t="shared" ca="1" si="13"/>
        <v>270</v>
      </c>
      <c r="AB45" s="92">
        <f t="shared" ca="1" si="14"/>
        <v>270</v>
      </c>
      <c r="AC45" s="93">
        <f t="shared" ca="1" si="15"/>
        <v>1</v>
      </c>
      <c r="AD45" s="92">
        <f t="shared" ca="1" si="16"/>
        <v>0</v>
      </c>
      <c r="AE45" s="94">
        <f t="shared" ca="1" si="17"/>
        <v>0</v>
      </c>
      <c r="BF45" s="35">
        <f ca="1"/>
        <v>45332</v>
      </c>
    </row>
    <row r="46" spans="3:58" x14ac:dyDescent="0.3">
      <c r="C46" s="65">
        <f>IF(C45=-1,-1,
      IF(C45&lt;income_max_row,C45+1,
         IF(C45=income_max_row,income_total_row,
            IF(C45=income_total_row,"/1",
               IF(C45="/1",expenses_header_row,
                  IF(C45&lt;expenses_max_row,C45+1,
                     IF(C45=expenses_max_row,expenses_total_row,
                        IF(C45=expenses_total_row,"/2",
                            IF(C45="/2", savings_header_row,
                               IF(C45&lt;savings_max_row, C45+1,
                                   IF(C45=savings_max_row, savings_total_row,
                                       IF(C45=savings_total_row,-1))))))))))))</f>
        <v>63</v>
      </c>
      <c r="D46" s="41">
        <f t="shared" si="0"/>
        <v>60</v>
      </c>
      <c r="E46" s="66">
        <f>--(OR(row_id=income_header_row,row_id=expenses_header_row,row_id=savings_header_row))</f>
        <v>0</v>
      </c>
      <c r="F46" s="41">
        <f t="shared" si="1"/>
        <v>1</v>
      </c>
      <c r="G46" s="41">
        <f>--(OR(row_id=income_total_row, row_id=expenses_total_row, row_id=savings_total_row))</f>
        <v>0</v>
      </c>
      <c r="H46" s="66">
        <f t="shared" si="2"/>
        <v>0</v>
      </c>
      <c r="I46" s="41" t="str">
        <f>IFERROR(INDEX('Budget Planning'!$C:C,header_row_id),"")</f>
        <v>Savings</v>
      </c>
      <c r="J46" s="65" t="str">
        <f>IFERROR(INDEX('Budget Planning'!$C:C,row_id),"")</f>
        <v>Car Fund</v>
      </c>
      <c r="K46" s="67" cm="1">
        <f t="array" aca="1" ref="K4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370</v>
      </c>
      <c r="L46" s="67" cm="1">
        <f t="array" aca="1" ref="L4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370</v>
      </c>
      <c r="M46" s="67" cm="1">
        <f t="array" aca="1" ref="M4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370</v>
      </c>
      <c r="N46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6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6" s="65" t="str">
        <f t="shared" ca="1" si="3"/>
        <v>$K$44:$K$47</v>
      </c>
      <c r="Q46" s="66">
        <f t="shared" ca="1" si="4"/>
        <v>1</v>
      </c>
      <c r="R46" s="41" t="str">
        <f t="shared" ca="1" si="5"/>
        <v>$M$44:$M$47</v>
      </c>
      <c r="S46" s="41">
        <f t="shared" ca="1" si="6"/>
        <v>1</v>
      </c>
      <c r="T46" s="65">
        <f t="shared" ca="1" si="7"/>
        <v>11</v>
      </c>
      <c r="U46" s="41" t="str">
        <f t="shared" ca="1" si="8"/>
        <v>$T$44:$T$47</v>
      </c>
      <c r="V46" s="41">
        <f t="shared" ca="1" si="9"/>
        <v>1</v>
      </c>
      <c r="W46" s="41" t="str">
        <f t="shared" ca="1" si="10"/>
        <v>$V$44:$V$46</v>
      </c>
      <c r="X46" s="59">
        <f t="shared" ca="1" si="11"/>
        <v>1</v>
      </c>
      <c r="Y46" s="68">
        <f t="shared" ca="1" si="12"/>
        <v>61</v>
      </c>
      <c r="Z46" s="72" t="str">
        <f ca="1">IF(is_empty, "", INDEX($J:J, MATCH(row_id, $Y:$Y, 0)))</f>
        <v>Home Maintenance Fund</v>
      </c>
      <c r="AA46" s="92">
        <f t="shared" ca="1" si="13"/>
        <v>50</v>
      </c>
      <c r="AB46" s="92">
        <f t="shared" ca="1" si="14"/>
        <v>50</v>
      </c>
      <c r="AC46" s="93">
        <f t="shared" ca="1" si="15"/>
        <v>1</v>
      </c>
      <c r="AD46" s="92">
        <f t="shared" ca="1" si="16"/>
        <v>0</v>
      </c>
      <c r="AE46" s="94">
        <f t="shared" ca="1" si="17"/>
        <v>0</v>
      </c>
      <c r="BF46" s="35">
        <f ca="1"/>
        <v>45333</v>
      </c>
    </row>
    <row r="47" spans="3:58" x14ac:dyDescent="0.3">
      <c r="C47" s="65">
        <f>IF(C46=-1,-1,
      IF(C46&lt;income_max_row,C46+1,
         IF(C46=income_max_row,income_total_row,
            IF(C46=income_total_row,"/1",
               IF(C46="/1",expenses_header_row,
                  IF(C46&lt;expenses_max_row,C46+1,
                     IF(C46=expenses_max_row,expenses_total_row,
                        IF(C46=expenses_total_row,"/2",
                            IF(C46="/2", savings_header_row,
                               IF(C46&lt;savings_max_row, C46+1,
                                   IF(C46=savings_max_row, savings_total_row,
                                       IF(C46=savings_total_row,-1))))))))))))</f>
        <v>64</v>
      </c>
      <c r="D47" s="41">
        <f t="shared" si="0"/>
        <v>60</v>
      </c>
      <c r="E47" s="66">
        <f>--(OR(row_id=income_header_row,row_id=expenses_header_row,row_id=savings_header_row))</f>
        <v>0</v>
      </c>
      <c r="F47" s="41">
        <f t="shared" si="1"/>
        <v>1</v>
      </c>
      <c r="G47" s="41">
        <f>--(OR(row_id=income_total_row, row_id=expenses_total_row, row_id=savings_total_row))</f>
        <v>0</v>
      </c>
      <c r="H47" s="66">
        <f t="shared" si="2"/>
        <v>0</v>
      </c>
      <c r="I47" s="41" t="str">
        <f>IFERROR(INDEX('Budget Planning'!$C:C,header_row_id),"")</f>
        <v>Savings</v>
      </c>
      <c r="J47" s="65" t="str">
        <f>IFERROR(INDEX('Budget Planning'!$C:C,row_id),"")</f>
        <v>Other</v>
      </c>
      <c r="K47" s="67" cm="1">
        <f t="array" aca="1" ref="K4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</v>
      </c>
      <c r="L47" s="67" cm="1">
        <f t="array" aca="1" ref="L4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</v>
      </c>
      <c r="M47" s="67" cm="1">
        <f t="array" aca="1" ref="M4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</v>
      </c>
      <c r="N47" s="65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7" s="65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7" s="65" t="str">
        <f t="shared" ca="1" si="3"/>
        <v>$K$44:$K$47</v>
      </c>
      <c r="Q47" s="66">
        <f t="shared" ca="1" si="4"/>
        <v>4</v>
      </c>
      <c r="R47" s="41" t="str">
        <f t="shared" ca="1" si="5"/>
        <v>$M$44:$M$47</v>
      </c>
      <c r="S47" s="41">
        <f t="shared" ca="1" si="6"/>
        <v>4</v>
      </c>
      <c r="T47" s="65">
        <f t="shared" ca="1" si="7"/>
        <v>44</v>
      </c>
      <c r="U47" s="41" t="str">
        <f t="shared" ca="1" si="8"/>
        <v>$T$44:$T$47</v>
      </c>
      <c r="V47" s="41">
        <f t="shared" ca="1" si="9"/>
        <v>4</v>
      </c>
      <c r="W47" s="41" t="str">
        <f t="shared" ca="1" si="10"/>
        <v>$V$44:$V$47</v>
      </c>
      <c r="X47" s="59">
        <f t="shared" ca="1" si="11"/>
        <v>4</v>
      </c>
      <c r="Y47" s="68">
        <f t="shared" ca="1" si="12"/>
        <v>64</v>
      </c>
      <c r="Z47" s="72" t="str">
        <f ca="1">IF(is_empty, "", INDEX($J:J, MATCH(row_id, $Y:$Y, 0)))</f>
        <v>Other</v>
      </c>
      <c r="AA47" s="92">
        <f t="shared" ca="1" si="13"/>
        <v>8</v>
      </c>
      <c r="AB47" s="92">
        <f t="shared" ca="1" si="14"/>
        <v>8</v>
      </c>
      <c r="AC47" s="93">
        <f t="shared" ca="1" si="15"/>
        <v>1</v>
      </c>
      <c r="AD47" s="92">
        <f t="shared" ca="1" si="16"/>
        <v>0</v>
      </c>
      <c r="AE47" s="94">
        <f t="shared" ca="1" si="17"/>
        <v>0</v>
      </c>
      <c r="BF47" s="35">
        <f ca="1"/>
        <v>45336</v>
      </c>
    </row>
    <row r="48" spans="3:58" x14ac:dyDescent="0.3">
      <c r="C48" s="65">
        <f>IF(C47=-1,-1,
      IF(C47&lt;income_max_row,C47+1,
         IF(C47=income_max_row,income_total_row,
            IF(C47=income_total_row,"/1",
               IF(C47="/1",expenses_header_row,
                  IF(C47&lt;expenses_max_row,C47+1,
                     IF(C47=expenses_max_row,expenses_total_row,
                        IF(C47=expenses_total_row,"/2",
                            IF(C47="/2", savings_header_row,
                               IF(C47&lt;savings_max_row, C47+1,
                                   IF(C47=savings_max_row, savings_total_row,
                                       IF(C47=savings_total_row,-1))))))))))))</f>
        <v>71</v>
      </c>
      <c r="D48" s="41">
        <f t="shared" si="0"/>
        <v>60</v>
      </c>
      <c r="E48" s="66">
        <f>--(OR(row_id=income_header_row,row_id=expenses_header_row,row_id=savings_header_row))</f>
        <v>0</v>
      </c>
      <c r="F48" s="41">
        <f t="shared" si="1"/>
        <v>0</v>
      </c>
      <c r="G48" s="41">
        <f>--(OR(row_id=income_total_row, row_id=expenses_total_row, row_id=savings_total_row))</f>
        <v>1</v>
      </c>
      <c r="H48" s="66">
        <f t="shared" si="2"/>
        <v>0</v>
      </c>
      <c r="I48" s="41" t="str">
        <f>IFERROR(INDEX('Budget Planning'!$C:C,header_row_id),"")</f>
        <v>Savings</v>
      </c>
      <c r="J48" s="65" t="str">
        <f>IFERROR(INDEX('Budget Planning'!$C:C,row_id),"")</f>
        <v>Total</v>
      </c>
      <c r="K48" s="67" cm="1">
        <f t="array" aca="1" ref="K4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698</v>
      </c>
      <c r="L48" s="67" cm="1">
        <f t="array" aca="1" ref="L4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698</v>
      </c>
      <c r="M48" s="67" cm="1">
        <f t="array" aca="1" ref="M4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698</v>
      </c>
      <c r="N48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8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8" s="65" t="str">
        <f t="shared" si="3"/>
        <v/>
      </c>
      <c r="Q48" s="66" t="str">
        <f t="shared" ca="1" si="4"/>
        <v/>
      </c>
      <c r="R48" s="41" t="str">
        <f t="shared" si="5"/>
        <v/>
      </c>
      <c r="S48" s="41" t="str">
        <f t="shared" ca="1" si="6"/>
        <v/>
      </c>
      <c r="T48" s="65" t="str">
        <f t="shared" si="7"/>
        <v/>
      </c>
      <c r="U48" s="41" t="str">
        <f t="shared" si="8"/>
        <v/>
      </c>
      <c r="V48" s="41" t="str">
        <f t="shared" ca="1" si="9"/>
        <v/>
      </c>
      <c r="W48" s="41" t="str">
        <f t="shared" si="10"/>
        <v/>
      </c>
      <c r="X48" s="59" t="str">
        <f t="shared" ca="1" si="11"/>
        <v/>
      </c>
      <c r="Y48" s="68">
        <f t="shared" si="12"/>
        <v>71</v>
      </c>
      <c r="Z48" s="72" t="str">
        <f ca="1">IF(is_empty, "", INDEX($J:J, MATCH(row_id, $Y:$Y, 0)))</f>
        <v>Total</v>
      </c>
      <c r="AA48" s="92">
        <f t="shared" ca="1" si="13"/>
        <v>698</v>
      </c>
      <c r="AB48" s="92">
        <f t="shared" ca="1" si="14"/>
        <v>698</v>
      </c>
      <c r="AC48" s="93">
        <f t="shared" ca="1" si="15"/>
        <v>1</v>
      </c>
      <c r="AD48" s="92">
        <f t="shared" ca="1" si="16"/>
        <v>0</v>
      </c>
      <c r="AE48" s="94">
        <f t="shared" ca="1" si="17"/>
        <v>0</v>
      </c>
      <c r="BF48" s="35">
        <f ca="1"/>
        <v>45336</v>
      </c>
    </row>
    <row r="49" spans="3:58" x14ac:dyDescent="0.3">
      <c r="C49" s="65">
        <f>IF(C48=-1,-1,
      IF(C48&lt;income_max_row,C48+1,
         IF(C48=income_max_row,income_total_row,
            IF(C48=income_total_row,"/1",
               IF(C48="/1",expenses_header_row,
                  IF(C48&lt;expenses_max_row,C48+1,
                     IF(C48=expenses_max_row,expenses_total_row,
                        IF(C48=expenses_total_row,"/2",
                            IF(C48="/2", savings_header_row,
                               IF(C48&lt;savings_max_row, C48+1,
                                   IF(C48=savings_max_row, savings_total_row,
                                       IF(C48=savings_total_row,-1))))))))))))</f>
        <v>-1</v>
      </c>
      <c r="D49" s="41">
        <f t="shared" si="0"/>
        <v>-1</v>
      </c>
      <c r="E49" s="66">
        <f>--(OR(row_id=income_header_row,row_id=expenses_header_row,row_id=savings_header_row))</f>
        <v>0</v>
      </c>
      <c r="F49" s="41">
        <f t="shared" si="1"/>
        <v>0</v>
      </c>
      <c r="G49" s="41">
        <f>--(OR(row_id=income_total_row, row_id=expenses_total_row, row_id=savings_total_row))</f>
        <v>0</v>
      </c>
      <c r="H49" s="66">
        <f t="shared" si="2"/>
        <v>1</v>
      </c>
      <c r="I49" s="41" t="str">
        <f>IFERROR(INDEX('Budget Planning'!$C:C,header_row_id),"")</f>
        <v/>
      </c>
      <c r="J49" s="65" t="str">
        <f>IFERROR(INDEX('Budget Planning'!$C:C,row_id),"")</f>
        <v/>
      </c>
      <c r="K49" s="67" t="str" cm="1">
        <f t="array" aca="1" ref="K4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49" s="67" t="str" cm="1">
        <f t="array" aca="1" ref="L4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49" s="67" t="str" cm="1">
        <f t="array" aca="1" ref="M4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49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9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9" s="65" t="str">
        <f t="shared" si="3"/>
        <v/>
      </c>
      <c r="Q49" s="66" t="str">
        <f t="shared" ca="1" si="4"/>
        <v/>
      </c>
      <c r="R49" s="41" t="str">
        <f t="shared" si="5"/>
        <v/>
      </c>
      <c r="S49" s="41" t="str">
        <f t="shared" ca="1" si="6"/>
        <v/>
      </c>
      <c r="T49" s="65" t="str">
        <f t="shared" si="7"/>
        <v/>
      </c>
      <c r="U49" s="41" t="str">
        <f t="shared" si="8"/>
        <v/>
      </c>
      <c r="V49" s="41" t="str">
        <f t="shared" ca="1" si="9"/>
        <v/>
      </c>
      <c r="W49" s="41" t="str">
        <f t="shared" si="10"/>
        <v/>
      </c>
      <c r="X49" s="59" t="str">
        <f t="shared" ca="1" si="11"/>
        <v/>
      </c>
      <c r="Y49" s="68">
        <f t="shared" si="12"/>
        <v>-1</v>
      </c>
      <c r="Z49" s="65" t="str">
        <f>IF(is_empty, "", INDEX($J:J, MATCH(row_id, $Y:$Y, 0)))</f>
        <v/>
      </c>
      <c r="AA49" s="70" t="str">
        <f t="shared" si="13"/>
        <v/>
      </c>
      <c r="AB49" s="70" t="str">
        <f t="shared" si="14"/>
        <v/>
      </c>
      <c r="AC49" s="69" t="str">
        <f t="shared" si="15"/>
        <v/>
      </c>
      <c r="AD49" s="70" t="str">
        <f t="shared" si="16"/>
        <v/>
      </c>
      <c r="AE49" s="71" t="str">
        <f t="shared" si="17"/>
        <v/>
      </c>
      <c r="BF49" s="35">
        <f ca="1"/>
        <v>45337</v>
      </c>
    </row>
    <row r="50" spans="3:58" x14ac:dyDescent="0.3">
      <c r="C50" s="65">
        <f>IF(C49=-1,-1,
      IF(C49&lt;income_max_row,C49+1,
         IF(C49=income_max_row,income_total_row,
            IF(C49=income_total_row,"/1",
               IF(C49="/1",expenses_header_row,
                  IF(C49&lt;expenses_max_row,C49+1,
                     IF(C49=expenses_max_row,expenses_total_row,
                        IF(C49=expenses_total_row,"/2",
                            IF(C49="/2", savings_header_row,
                               IF(C49&lt;savings_max_row, C49+1,
                                   IF(C49=savings_max_row, savings_total_row,
                                       IF(C49=savings_total_row,-1))))))))))))</f>
        <v>-1</v>
      </c>
      <c r="D50" s="41">
        <f t="shared" si="0"/>
        <v>-1</v>
      </c>
      <c r="E50" s="66">
        <f>--(OR(row_id=income_header_row,row_id=expenses_header_row,row_id=savings_header_row))</f>
        <v>0</v>
      </c>
      <c r="F50" s="41">
        <f t="shared" si="1"/>
        <v>0</v>
      </c>
      <c r="G50" s="41">
        <f>--(OR(row_id=income_total_row, row_id=expenses_total_row, row_id=savings_total_row))</f>
        <v>0</v>
      </c>
      <c r="H50" s="66">
        <f t="shared" si="2"/>
        <v>1</v>
      </c>
      <c r="I50" s="41" t="str">
        <f>IFERROR(INDEX('Budget Planning'!$C:C,header_row_id),"")</f>
        <v/>
      </c>
      <c r="J50" s="65" t="str">
        <f>IFERROR(INDEX('Budget Planning'!$C:C,row_id),"")</f>
        <v/>
      </c>
      <c r="K50" s="67" t="str" cm="1">
        <f t="array" aca="1" ref="K5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50" s="67" t="str" cm="1">
        <f t="array" aca="1" ref="L5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50" s="67" t="str" cm="1">
        <f t="array" aca="1" ref="M5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50" s="65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50" s="65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50" s="65" t="str">
        <f t="shared" si="3"/>
        <v/>
      </c>
      <c r="Q50" s="66" t="str">
        <f t="shared" ca="1" si="4"/>
        <v/>
      </c>
      <c r="R50" s="41" t="str">
        <f t="shared" si="5"/>
        <v/>
      </c>
      <c r="S50" s="41" t="str">
        <f t="shared" ca="1" si="6"/>
        <v/>
      </c>
      <c r="T50" s="65" t="str">
        <f t="shared" si="7"/>
        <v/>
      </c>
      <c r="U50" s="41" t="str">
        <f t="shared" si="8"/>
        <v/>
      </c>
      <c r="V50" s="41" t="str">
        <f t="shared" ca="1" si="9"/>
        <v/>
      </c>
      <c r="W50" s="41" t="str">
        <f t="shared" si="10"/>
        <v/>
      </c>
      <c r="X50" s="59" t="str">
        <f t="shared" ca="1" si="11"/>
        <v/>
      </c>
      <c r="Y50" s="68">
        <f t="shared" si="12"/>
        <v>-1</v>
      </c>
      <c r="Z50" s="65" t="str">
        <f>IF(is_empty, "", INDEX($J:J, MATCH(row_id, $Y:$Y, 0)))</f>
        <v/>
      </c>
      <c r="AA50" s="70" t="str">
        <f t="shared" si="13"/>
        <v/>
      </c>
      <c r="AB50" s="70" t="str">
        <f t="shared" si="14"/>
        <v/>
      </c>
      <c r="AC50" s="69" t="str">
        <f t="shared" si="15"/>
        <v/>
      </c>
      <c r="AD50" s="70" t="str">
        <f t="shared" si="16"/>
        <v/>
      </c>
      <c r="AE50" s="71" t="str">
        <f t="shared" si="17"/>
        <v/>
      </c>
      <c r="BF50" s="35">
        <f ca="1"/>
        <v>45337</v>
      </c>
    </row>
    <row r="51" spans="3:58" x14ac:dyDescent="0.3">
      <c r="BF51" s="35">
        <f ca="1"/>
        <v>45338</v>
      </c>
    </row>
    <row r="52" spans="3:58" x14ac:dyDescent="0.3">
      <c r="BF52" s="35">
        <f ca="1"/>
        <v>45341</v>
      </c>
    </row>
    <row r="53" spans="3:58" x14ac:dyDescent="0.3">
      <c r="BF53" s="35">
        <f ca="1"/>
        <v>45342</v>
      </c>
    </row>
    <row r="54" spans="3:58" x14ac:dyDescent="0.3">
      <c r="BF54" s="35">
        <f ca="1"/>
        <v>45343</v>
      </c>
    </row>
    <row r="55" spans="3:58" x14ac:dyDescent="0.3">
      <c r="BF55" s="35">
        <f ca="1"/>
        <v>45344</v>
      </c>
    </row>
    <row r="56" spans="3:58" x14ac:dyDescent="0.3">
      <c r="BF56" s="35">
        <f ca="1"/>
        <v>45345</v>
      </c>
    </row>
    <row r="57" spans="3:58" x14ac:dyDescent="0.3">
      <c r="BF57" s="35">
        <f ca="1"/>
        <v>45347</v>
      </c>
    </row>
    <row r="58" spans="3:58" x14ac:dyDescent="0.3">
      <c r="BF58" s="35">
        <f ca="1"/>
        <v>45348</v>
      </c>
    </row>
    <row r="59" spans="3:58" x14ac:dyDescent="0.3">
      <c r="BF59" s="35">
        <f ca="1"/>
        <v>45348</v>
      </c>
    </row>
    <row r="60" spans="3:58" x14ac:dyDescent="0.3">
      <c r="BF60" s="35">
        <f ca="1"/>
        <v>45349</v>
      </c>
    </row>
    <row r="61" spans="3:58" x14ac:dyDescent="0.3">
      <c r="BF61" s="35">
        <f ca="1"/>
        <v>45350</v>
      </c>
    </row>
    <row r="62" spans="3:58" x14ac:dyDescent="0.3">
      <c r="BF62" s="35">
        <f ca="1"/>
        <v>45351</v>
      </c>
    </row>
    <row r="63" spans="3:58" x14ac:dyDescent="0.3">
      <c r="BF63" s="35">
        <f ca="1"/>
        <v>45351</v>
      </c>
    </row>
    <row r="64" spans="3:58" x14ac:dyDescent="0.3">
      <c r="BF64" s="35">
        <f ca="1"/>
        <v>45351</v>
      </c>
    </row>
    <row r="65" spans="58:58" x14ac:dyDescent="0.3">
      <c r="BF65" s="35">
        <f ca="1"/>
        <v>45352</v>
      </c>
    </row>
    <row r="66" spans="58:58" x14ac:dyDescent="0.3">
      <c r="BF66" s="35">
        <f ca="1"/>
        <v>45356</v>
      </c>
    </row>
    <row r="67" spans="58:58" x14ac:dyDescent="0.3">
      <c r="BF67" s="35">
        <f ca="1"/>
        <v>45356</v>
      </c>
    </row>
    <row r="68" spans="58:58" x14ac:dyDescent="0.3">
      <c r="BF68" s="35">
        <f ca="1"/>
        <v>45356</v>
      </c>
    </row>
    <row r="69" spans="58:58" x14ac:dyDescent="0.3">
      <c r="BF69" s="35">
        <f ca="1"/>
        <v>45359</v>
      </c>
    </row>
    <row r="70" spans="58:58" x14ac:dyDescent="0.3">
      <c r="BF70" s="35">
        <f ca="1"/>
        <v>45362</v>
      </c>
    </row>
    <row r="71" spans="58:58" x14ac:dyDescent="0.3">
      <c r="BF71" s="35">
        <f ca="1"/>
        <v>45363</v>
      </c>
    </row>
    <row r="72" spans="58:58" x14ac:dyDescent="0.3">
      <c r="BF72" s="35">
        <f ca="1"/>
        <v>45363</v>
      </c>
    </row>
    <row r="73" spans="58:58" x14ac:dyDescent="0.3">
      <c r="BF73" s="35">
        <f ca="1"/>
        <v>45364</v>
      </c>
    </row>
    <row r="74" spans="58:58" x14ac:dyDescent="0.3">
      <c r="BF74" s="35">
        <f ca="1"/>
        <v>45365</v>
      </c>
    </row>
    <row r="75" spans="58:58" x14ac:dyDescent="0.3">
      <c r="BF75" s="35">
        <f ca="1"/>
        <v>45366</v>
      </c>
    </row>
    <row r="76" spans="58:58" x14ac:dyDescent="0.3">
      <c r="BF76" s="35">
        <f ca="1"/>
        <v>45369</v>
      </c>
    </row>
    <row r="77" spans="58:58" x14ac:dyDescent="0.3">
      <c r="BF77" s="35">
        <f ca="1"/>
        <v>45370</v>
      </c>
    </row>
    <row r="78" spans="58:58" x14ac:dyDescent="0.3">
      <c r="BF78" s="35">
        <f ca="1"/>
        <v>45370</v>
      </c>
    </row>
    <row r="79" spans="58:58" x14ac:dyDescent="0.3">
      <c r="BF79" s="35">
        <f ca="1"/>
        <v>45370</v>
      </c>
    </row>
    <row r="80" spans="58:58" x14ac:dyDescent="0.3">
      <c r="BF80" s="35">
        <f ca="1"/>
        <v>45371</v>
      </c>
    </row>
    <row r="81" spans="58:58" x14ac:dyDescent="0.3">
      <c r="BF81" s="35">
        <f ca="1"/>
        <v>45372</v>
      </c>
    </row>
    <row r="82" spans="58:58" x14ac:dyDescent="0.3">
      <c r="BF82" s="35">
        <f ca="1"/>
        <v>45372</v>
      </c>
    </row>
    <row r="83" spans="58:58" x14ac:dyDescent="0.3">
      <c r="BF83" s="35">
        <f ca="1"/>
        <v>45373</v>
      </c>
    </row>
    <row r="84" spans="58:58" x14ac:dyDescent="0.3">
      <c r="BF84" s="35">
        <f ca="1"/>
        <v>45375</v>
      </c>
    </row>
    <row r="85" spans="58:58" x14ac:dyDescent="0.3">
      <c r="BF85" s="35">
        <f ca="1"/>
        <v>45375</v>
      </c>
    </row>
    <row r="86" spans="58:58" x14ac:dyDescent="0.3">
      <c r="BF86" s="35">
        <f ca="1"/>
        <v>45376</v>
      </c>
    </row>
    <row r="87" spans="58:58" x14ac:dyDescent="0.3">
      <c r="BF87" s="35">
        <f ca="1"/>
        <v>45376</v>
      </c>
    </row>
    <row r="88" spans="58:58" x14ac:dyDescent="0.3">
      <c r="BF88" s="35">
        <f ca="1"/>
        <v>45376</v>
      </c>
    </row>
    <row r="89" spans="58:58" x14ac:dyDescent="0.3">
      <c r="BF89" s="35">
        <f ca="1"/>
        <v>45379</v>
      </c>
    </row>
    <row r="90" spans="58:58" x14ac:dyDescent="0.3">
      <c r="BF90" s="35">
        <f ca="1"/>
        <v>45379</v>
      </c>
    </row>
    <row r="91" spans="58:58" x14ac:dyDescent="0.3">
      <c r="BF91" s="35">
        <f ca="1"/>
        <v>45379</v>
      </c>
    </row>
    <row r="92" spans="58:58" x14ac:dyDescent="0.3">
      <c r="BF92" s="35">
        <f ca="1"/>
        <v>45382</v>
      </c>
    </row>
    <row r="93" spans="58:58" x14ac:dyDescent="0.3">
      <c r="BF93" s="35">
        <f ca="1"/>
        <v>45383</v>
      </c>
    </row>
    <row r="94" spans="58:58" x14ac:dyDescent="0.3">
      <c r="BF94" s="35">
        <f ca="1"/>
        <v>45383</v>
      </c>
    </row>
    <row r="95" spans="58:58" x14ac:dyDescent="0.3">
      <c r="BF95" s="35">
        <f ca="1"/>
        <v>45383</v>
      </c>
    </row>
    <row r="96" spans="58:58" x14ac:dyDescent="0.3">
      <c r="BF96" s="35">
        <f ca="1"/>
        <v>45383</v>
      </c>
    </row>
    <row r="97" spans="58:58" x14ac:dyDescent="0.3">
      <c r="BF97" s="35">
        <f ca="1"/>
        <v>45385</v>
      </c>
    </row>
    <row r="98" spans="58:58" x14ac:dyDescent="0.3">
      <c r="BF98" s="35">
        <f ca="1"/>
        <v>45389</v>
      </c>
    </row>
    <row r="99" spans="58:58" x14ac:dyDescent="0.3">
      <c r="BF99" s="35">
        <f ca="1"/>
        <v>45390</v>
      </c>
    </row>
    <row r="100" spans="58:58" x14ac:dyDescent="0.3">
      <c r="BF100" s="35">
        <f ca="1"/>
        <v>45391</v>
      </c>
    </row>
    <row r="101" spans="58:58" x14ac:dyDescent="0.3">
      <c r="BF101" s="35">
        <f ca="1"/>
        <v>45391</v>
      </c>
    </row>
    <row r="102" spans="58:58" x14ac:dyDescent="0.3">
      <c r="BF102" s="35">
        <f ca="1"/>
        <v>45392</v>
      </c>
    </row>
    <row r="103" spans="58:58" x14ac:dyDescent="0.3">
      <c r="BF103" s="35">
        <f ca="1"/>
        <v>45394</v>
      </c>
    </row>
    <row r="104" spans="58:58" x14ac:dyDescent="0.3">
      <c r="BF104" s="35">
        <f ca="1"/>
        <v>45395</v>
      </c>
    </row>
    <row r="105" spans="58:58" x14ac:dyDescent="0.3">
      <c r="BF105" s="35">
        <f ca="1"/>
        <v>45399</v>
      </c>
    </row>
    <row r="106" spans="58:58" x14ac:dyDescent="0.3">
      <c r="BF106" s="35">
        <f ca="1"/>
        <v>45400</v>
      </c>
    </row>
    <row r="107" spans="58:58" x14ac:dyDescent="0.3">
      <c r="BF107" s="35">
        <f ca="1"/>
        <v>45400</v>
      </c>
    </row>
    <row r="108" spans="58:58" x14ac:dyDescent="0.3">
      <c r="BF108" s="35">
        <f ca="1"/>
        <v>45402</v>
      </c>
    </row>
    <row r="109" spans="58:58" x14ac:dyDescent="0.3">
      <c r="BF109" s="35">
        <f ca="1"/>
        <v>45404</v>
      </c>
    </row>
    <row r="110" spans="58:58" x14ac:dyDescent="0.3">
      <c r="BF110" s="35">
        <f ca="1"/>
        <v>45404</v>
      </c>
    </row>
    <row r="111" spans="58:58" x14ac:dyDescent="0.3">
      <c r="BF111" s="35">
        <f ca="1"/>
        <v>45405</v>
      </c>
    </row>
    <row r="112" spans="58:58" x14ac:dyDescent="0.3">
      <c r="BF112" s="35">
        <f ca="1"/>
        <v>45407</v>
      </c>
    </row>
    <row r="113" spans="58:58" x14ac:dyDescent="0.3">
      <c r="BF113" s="35">
        <f ca="1"/>
        <v>45407</v>
      </c>
    </row>
    <row r="114" spans="58:58" x14ac:dyDescent="0.3">
      <c r="BF114" s="35">
        <f ca="1"/>
        <v>45408</v>
      </c>
    </row>
    <row r="115" spans="58:58" x14ac:dyDescent="0.3">
      <c r="BF115" s="35">
        <f ca="1"/>
        <v>45408</v>
      </c>
    </row>
    <row r="116" spans="58:58" x14ac:dyDescent="0.3">
      <c r="BF116" s="35">
        <f ca="1"/>
        <v>45408</v>
      </c>
    </row>
    <row r="117" spans="58:58" x14ac:dyDescent="0.3">
      <c r="BF117" s="35">
        <f ca="1"/>
        <v>45409</v>
      </c>
    </row>
    <row r="118" spans="58:58" x14ac:dyDescent="0.3">
      <c r="BF118" s="35">
        <f ca="1"/>
        <v>45410</v>
      </c>
    </row>
    <row r="119" spans="58:58" x14ac:dyDescent="0.3">
      <c r="BF119" s="35">
        <f ca="1"/>
        <v>45410</v>
      </c>
    </row>
    <row r="120" spans="58:58" x14ac:dyDescent="0.3">
      <c r="BF120" s="35">
        <f ca="1"/>
        <v>45412</v>
      </c>
    </row>
    <row r="121" spans="58:58" x14ac:dyDescent="0.3">
      <c r="BF121" s="35">
        <f ca="1"/>
        <v>45413</v>
      </c>
    </row>
    <row r="122" spans="58:58" x14ac:dyDescent="0.3">
      <c r="BF122" s="35">
        <f ca="1"/>
        <v>45413</v>
      </c>
    </row>
    <row r="123" spans="58:58" x14ac:dyDescent="0.3">
      <c r="BF123" s="35">
        <f ca="1"/>
        <v>45413</v>
      </c>
    </row>
    <row r="124" spans="58:58" x14ac:dyDescent="0.3">
      <c r="BF124" s="35">
        <f ca="1"/>
        <v>45414</v>
      </c>
    </row>
    <row r="125" spans="58:58" x14ac:dyDescent="0.3">
      <c r="BF125" s="35">
        <f ca="1"/>
        <v>45416</v>
      </c>
    </row>
    <row r="126" spans="58:58" x14ac:dyDescent="0.3">
      <c r="BF126" s="35">
        <f ca="1"/>
        <v>45416</v>
      </c>
    </row>
    <row r="127" spans="58:58" x14ac:dyDescent="0.3">
      <c r="BF127" s="35">
        <f ca="1"/>
        <v>45417</v>
      </c>
    </row>
    <row r="128" spans="58:58" x14ac:dyDescent="0.3">
      <c r="BF128" s="35">
        <f ca="1"/>
        <v>45417</v>
      </c>
    </row>
    <row r="129" spans="58:58" x14ac:dyDescent="0.3">
      <c r="BF129" s="35">
        <f ca="1"/>
        <v>45418</v>
      </c>
    </row>
    <row r="130" spans="58:58" x14ac:dyDescent="0.3">
      <c r="BF130" s="35">
        <f ca="1"/>
        <v>45419</v>
      </c>
    </row>
    <row r="131" spans="58:58" x14ac:dyDescent="0.3">
      <c r="BF131" s="35">
        <f ca="1"/>
        <v>45420</v>
      </c>
    </row>
    <row r="132" spans="58:58" x14ac:dyDescent="0.3">
      <c r="BF132" s="35">
        <f ca="1"/>
        <v>45423</v>
      </c>
    </row>
    <row r="133" spans="58:58" x14ac:dyDescent="0.3">
      <c r="BF133" s="35">
        <f ca="1"/>
        <v>45423</v>
      </c>
    </row>
    <row r="134" spans="58:58" x14ac:dyDescent="0.3">
      <c r="BF134" s="35">
        <f ca="1"/>
        <v>45425</v>
      </c>
    </row>
    <row r="135" spans="58:58" x14ac:dyDescent="0.3">
      <c r="BF135" s="35">
        <f ca="1"/>
        <v>45428</v>
      </c>
    </row>
    <row r="136" spans="58:58" x14ac:dyDescent="0.3">
      <c r="BF136" s="35">
        <f ca="1"/>
        <v>45430</v>
      </c>
    </row>
    <row r="137" spans="58:58" x14ac:dyDescent="0.3">
      <c r="BF137" s="35">
        <f ca="1"/>
        <v>45431</v>
      </c>
    </row>
    <row r="138" spans="58:58" x14ac:dyDescent="0.3">
      <c r="BF138" s="35">
        <f ca="1"/>
        <v>45432</v>
      </c>
    </row>
    <row r="139" spans="58:58" x14ac:dyDescent="0.3">
      <c r="BF139" s="35">
        <f ca="1"/>
        <v>45434</v>
      </c>
    </row>
    <row r="140" spans="58:58" x14ac:dyDescent="0.3">
      <c r="BF140" s="35">
        <f ca="1"/>
        <v>45438</v>
      </c>
    </row>
    <row r="141" spans="58:58" x14ac:dyDescent="0.3">
      <c r="BF141" s="35">
        <f ca="1"/>
        <v>45438</v>
      </c>
    </row>
    <row r="142" spans="58:58" x14ac:dyDescent="0.3">
      <c r="BF142" s="35">
        <f ca="1"/>
        <v>45438</v>
      </c>
    </row>
    <row r="143" spans="58:58" x14ac:dyDescent="0.3">
      <c r="BF143" s="35">
        <f ca="1"/>
        <v>45439</v>
      </c>
    </row>
    <row r="144" spans="58:58" x14ac:dyDescent="0.3">
      <c r="BF144" s="35">
        <f ca="1"/>
        <v>45439</v>
      </c>
    </row>
    <row r="145" spans="58:58" x14ac:dyDescent="0.3">
      <c r="BF145" s="35">
        <f ca="1"/>
        <v>45440</v>
      </c>
    </row>
    <row r="146" spans="58:58" x14ac:dyDescent="0.3">
      <c r="BF146" s="35">
        <f ca="1"/>
        <v>45441</v>
      </c>
    </row>
    <row r="147" spans="58:58" x14ac:dyDescent="0.3">
      <c r="BF147" s="35">
        <f ca="1"/>
        <v>45441</v>
      </c>
    </row>
    <row r="148" spans="58:58" x14ac:dyDescent="0.3">
      <c r="BF148" s="35">
        <f ca="1"/>
        <v>45443</v>
      </c>
    </row>
    <row r="149" spans="58:58" x14ac:dyDescent="0.3">
      <c r="BF149" s="35">
        <f ca="1"/>
        <v>45444</v>
      </c>
    </row>
    <row r="150" spans="58:58" x14ac:dyDescent="0.3">
      <c r="BF150" s="35">
        <f ca="1"/>
        <v>45445</v>
      </c>
    </row>
    <row r="151" spans="58:58" x14ac:dyDescent="0.3">
      <c r="BF151" s="35">
        <f ca="1"/>
        <v>45446</v>
      </c>
    </row>
    <row r="152" spans="58:58" x14ac:dyDescent="0.3">
      <c r="BF152" s="35">
        <f ca="1"/>
        <v>45446</v>
      </c>
    </row>
    <row r="153" spans="58:58" x14ac:dyDescent="0.3">
      <c r="BF153" s="35">
        <f ca="1"/>
        <v>45447</v>
      </c>
    </row>
    <row r="154" spans="58:58" x14ac:dyDescent="0.3">
      <c r="BF154" s="35">
        <f ca="1"/>
        <v>45448</v>
      </c>
    </row>
    <row r="155" spans="58:58" x14ac:dyDescent="0.3">
      <c r="BF155" s="35">
        <f ca="1"/>
        <v>45448</v>
      </c>
    </row>
    <row r="156" spans="58:58" x14ac:dyDescent="0.3">
      <c r="BF156" s="35">
        <f ca="1"/>
        <v>45452</v>
      </c>
    </row>
    <row r="157" spans="58:58" x14ac:dyDescent="0.3">
      <c r="BF157" s="35">
        <f ca="1"/>
        <v>45453</v>
      </c>
    </row>
    <row r="158" spans="58:58" x14ac:dyDescent="0.3">
      <c r="BF158" s="35">
        <f ca="1"/>
        <v>45458</v>
      </c>
    </row>
    <row r="159" spans="58:58" x14ac:dyDescent="0.3">
      <c r="BF159" s="35">
        <f ca="1"/>
        <v>45458</v>
      </c>
    </row>
    <row r="160" spans="58:58" x14ac:dyDescent="0.3">
      <c r="BF160" s="35">
        <f ca="1"/>
        <v>45458</v>
      </c>
    </row>
    <row r="161" spans="58:58" x14ac:dyDescent="0.3">
      <c r="BF161" s="35">
        <f ca="1"/>
        <v>45459</v>
      </c>
    </row>
    <row r="162" spans="58:58" x14ac:dyDescent="0.3">
      <c r="BF162" s="35">
        <f ca="1"/>
        <v>45461</v>
      </c>
    </row>
    <row r="163" spans="58:58" x14ac:dyDescent="0.3">
      <c r="BF163" s="35">
        <f ca="1"/>
        <v>45462</v>
      </c>
    </row>
    <row r="164" spans="58:58" x14ac:dyDescent="0.3">
      <c r="BF164" s="35">
        <f ca="1"/>
        <v>45465</v>
      </c>
    </row>
    <row r="165" spans="58:58" x14ac:dyDescent="0.3">
      <c r="BF165" s="35">
        <f ca="1"/>
        <v>45466</v>
      </c>
    </row>
    <row r="166" spans="58:58" x14ac:dyDescent="0.3">
      <c r="BF166" s="35">
        <f ca="1"/>
        <v>45467</v>
      </c>
    </row>
    <row r="167" spans="58:58" x14ac:dyDescent="0.3">
      <c r="BF167" s="35">
        <f ca="1"/>
        <v>45468</v>
      </c>
    </row>
    <row r="168" spans="58:58" x14ac:dyDescent="0.3">
      <c r="BF168" s="35">
        <f ca="1"/>
        <v>45468</v>
      </c>
    </row>
    <row r="169" spans="58:58" x14ac:dyDescent="0.3">
      <c r="BF169" s="35">
        <f ca="1"/>
        <v>45469</v>
      </c>
    </row>
    <row r="170" spans="58:58" x14ac:dyDescent="0.3">
      <c r="BF170" s="35">
        <f ca="1"/>
        <v>45469</v>
      </c>
    </row>
    <row r="171" spans="58:58" x14ac:dyDescent="0.3">
      <c r="BF171" s="35">
        <f ca="1"/>
        <v>45470</v>
      </c>
    </row>
    <row r="172" spans="58:58" x14ac:dyDescent="0.3">
      <c r="BF172" s="35">
        <f ca="1"/>
        <v>45470</v>
      </c>
    </row>
    <row r="173" spans="58:58" x14ac:dyDescent="0.3">
      <c r="BF173" s="35">
        <f ca="1"/>
        <v>45470</v>
      </c>
    </row>
    <row r="174" spans="58:58" x14ac:dyDescent="0.3">
      <c r="BF174" s="35">
        <f ca="1"/>
        <v>45472</v>
      </c>
    </row>
    <row r="175" spans="58:58" x14ac:dyDescent="0.3">
      <c r="BF175" s="35">
        <f ca="1"/>
        <v>45473</v>
      </c>
    </row>
    <row r="176" spans="58:58" x14ac:dyDescent="0.3">
      <c r="BF176" s="35">
        <f ca="1"/>
        <v>45473</v>
      </c>
    </row>
    <row r="177" spans="58:58" x14ac:dyDescent="0.3">
      <c r="BF177" s="35">
        <f ca="1"/>
        <v>45474</v>
      </c>
    </row>
    <row r="178" spans="58:58" x14ac:dyDescent="0.3">
      <c r="BF178" s="35">
        <f ca="1"/>
        <v>45475</v>
      </c>
    </row>
    <row r="179" spans="58:58" x14ac:dyDescent="0.3">
      <c r="BF179" s="35">
        <f ca="1"/>
        <v>45475</v>
      </c>
    </row>
    <row r="180" spans="58:58" x14ac:dyDescent="0.3">
      <c r="BF180" s="35">
        <f ca="1"/>
        <v>45475</v>
      </c>
    </row>
    <row r="181" spans="58:58" x14ac:dyDescent="0.3">
      <c r="BF181" s="35">
        <f ca="1"/>
        <v>45475</v>
      </c>
    </row>
    <row r="182" spans="58:58" x14ac:dyDescent="0.3">
      <c r="BF182" s="35">
        <f ca="1"/>
        <v>45476</v>
      </c>
    </row>
    <row r="183" spans="58:58" x14ac:dyDescent="0.3">
      <c r="BF183" s="35">
        <f ca="1"/>
        <v>45476</v>
      </c>
    </row>
    <row r="184" spans="58:58" x14ac:dyDescent="0.3">
      <c r="BF184" s="35">
        <f ca="1"/>
        <v>45477</v>
      </c>
    </row>
    <row r="185" spans="58:58" x14ac:dyDescent="0.3">
      <c r="BF185" s="35">
        <f ca="1"/>
        <v>45478</v>
      </c>
    </row>
    <row r="186" spans="58:58" x14ac:dyDescent="0.3">
      <c r="BF186" s="35">
        <f ca="1"/>
        <v>45480</v>
      </c>
    </row>
    <row r="187" spans="58:58" x14ac:dyDescent="0.3">
      <c r="BF187" s="35">
        <f ca="1"/>
        <v>45482</v>
      </c>
    </row>
    <row r="188" spans="58:58" x14ac:dyDescent="0.3">
      <c r="BF188" s="35">
        <f ca="1"/>
        <v>45483</v>
      </c>
    </row>
    <row r="189" spans="58:58" x14ac:dyDescent="0.3">
      <c r="BF189" s="35">
        <f ca="1"/>
        <v>45483</v>
      </c>
    </row>
    <row r="190" spans="58:58" x14ac:dyDescent="0.3">
      <c r="BF190" s="35">
        <f ca="1"/>
        <v>45484</v>
      </c>
    </row>
    <row r="191" spans="58:58" x14ac:dyDescent="0.3">
      <c r="BF191" s="35">
        <f ca="1"/>
        <v>45486</v>
      </c>
    </row>
    <row r="192" spans="58:58" x14ac:dyDescent="0.3">
      <c r="BF192" s="35">
        <f ca="1"/>
        <v>45487</v>
      </c>
    </row>
    <row r="193" spans="58:58" x14ac:dyDescent="0.3">
      <c r="BF193" s="35">
        <f ca="1"/>
        <v>45489</v>
      </c>
    </row>
    <row r="194" spans="58:58" x14ac:dyDescent="0.3">
      <c r="BF194" s="35">
        <f ca="1"/>
        <v>45489</v>
      </c>
    </row>
    <row r="195" spans="58:58" x14ac:dyDescent="0.3">
      <c r="BF195" s="35">
        <f ca="1"/>
        <v>45491</v>
      </c>
    </row>
    <row r="196" spans="58:58" x14ac:dyDescent="0.3">
      <c r="BF196" s="35">
        <f ca="1"/>
        <v>45492</v>
      </c>
    </row>
    <row r="197" spans="58:58" x14ac:dyDescent="0.3">
      <c r="BF197" s="35">
        <f ca="1"/>
        <v>45494</v>
      </c>
    </row>
    <row r="198" spans="58:58" x14ac:dyDescent="0.3">
      <c r="BF198" s="35">
        <f ca="1"/>
        <v>45495</v>
      </c>
    </row>
    <row r="199" spans="58:58" x14ac:dyDescent="0.3">
      <c r="BF199" s="35">
        <f ca="1"/>
        <v>45495</v>
      </c>
    </row>
    <row r="200" spans="58:58" x14ac:dyDescent="0.3">
      <c r="BF200" s="35">
        <f ca="1"/>
        <v>45497</v>
      </c>
    </row>
    <row r="201" spans="58:58" x14ac:dyDescent="0.3">
      <c r="BF201" s="35">
        <f ca="1"/>
        <v>45498</v>
      </c>
    </row>
    <row r="202" spans="58:58" x14ac:dyDescent="0.3">
      <c r="BF202" s="35">
        <f ca="1"/>
        <v>45500</v>
      </c>
    </row>
    <row r="203" spans="58:58" x14ac:dyDescent="0.3">
      <c r="BF203" s="35">
        <f ca="1"/>
        <v>45500</v>
      </c>
    </row>
    <row r="204" spans="58:58" x14ac:dyDescent="0.3">
      <c r="BF204" s="35">
        <f ca="1"/>
        <v>45500</v>
      </c>
    </row>
    <row r="205" spans="58:58" x14ac:dyDescent="0.3">
      <c r="BF205" s="35">
        <f ca="1"/>
        <v>45505</v>
      </c>
    </row>
    <row r="206" spans="58:58" x14ac:dyDescent="0.3">
      <c r="BF206" s="35">
        <f ca="1"/>
        <v>45505</v>
      </c>
    </row>
    <row r="207" spans="58:58" x14ac:dyDescent="0.3">
      <c r="BF207" s="35">
        <f ca="1"/>
        <v>45505</v>
      </c>
    </row>
    <row r="208" spans="58:58" x14ac:dyDescent="0.3">
      <c r="BF208" s="35">
        <f ca="1"/>
        <v>45506</v>
      </c>
    </row>
    <row r="209" spans="58:58" x14ac:dyDescent="0.3">
      <c r="BF209" s="35">
        <f ca="1"/>
        <v>45506</v>
      </c>
    </row>
    <row r="210" spans="58:58" x14ac:dyDescent="0.3">
      <c r="BF210" s="35">
        <f ca="1"/>
        <v>45508</v>
      </c>
    </row>
    <row r="211" spans="58:58" x14ac:dyDescent="0.3">
      <c r="BF211" s="35">
        <f ca="1"/>
        <v>45509</v>
      </c>
    </row>
    <row r="212" spans="58:58" x14ac:dyDescent="0.3">
      <c r="BF212" s="35">
        <f ca="1"/>
        <v>45511</v>
      </c>
    </row>
    <row r="213" spans="58:58" x14ac:dyDescent="0.3">
      <c r="BF213" s="35">
        <f ca="1"/>
        <v>45511</v>
      </c>
    </row>
    <row r="214" spans="58:58" x14ac:dyDescent="0.3">
      <c r="BF214" s="35">
        <f ca="1"/>
        <v>45513</v>
      </c>
    </row>
    <row r="215" spans="58:58" x14ac:dyDescent="0.3">
      <c r="BF215" s="35">
        <f ca="1"/>
        <v>45514</v>
      </c>
    </row>
    <row r="216" spans="58:58" x14ac:dyDescent="0.3">
      <c r="BF216" s="35">
        <f ca="1"/>
        <v>45515</v>
      </c>
    </row>
    <row r="217" spans="58:58" x14ac:dyDescent="0.3">
      <c r="BF217" s="35">
        <f ca="1"/>
        <v>45518</v>
      </c>
    </row>
    <row r="218" spans="58:58" x14ac:dyDescent="0.3">
      <c r="BF218" s="35">
        <f ca="1"/>
        <v>45519</v>
      </c>
    </row>
    <row r="219" spans="58:58" x14ac:dyDescent="0.3">
      <c r="BF219" s="35">
        <f ca="1"/>
        <v>45520</v>
      </c>
    </row>
    <row r="220" spans="58:58" x14ac:dyDescent="0.3">
      <c r="BF220" s="35">
        <f ca="1"/>
        <v>45521</v>
      </c>
    </row>
    <row r="221" spans="58:58" x14ac:dyDescent="0.3">
      <c r="BF221" s="35">
        <f ca="1"/>
        <v>45522</v>
      </c>
    </row>
    <row r="222" spans="58:58" x14ac:dyDescent="0.3">
      <c r="BF222" s="35">
        <f ca="1"/>
        <v>45525</v>
      </c>
    </row>
    <row r="223" spans="58:58" x14ac:dyDescent="0.3">
      <c r="BF223" s="35">
        <f ca="1"/>
        <v>45526</v>
      </c>
    </row>
    <row r="224" spans="58:58" x14ac:dyDescent="0.3">
      <c r="BF224" s="35">
        <f ca="1"/>
        <v>45527</v>
      </c>
    </row>
    <row r="225" spans="58:58" x14ac:dyDescent="0.3">
      <c r="BF225" s="35">
        <f ca="1"/>
        <v>45529</v>
      </c>
    </row>
    <row r="226" spans="58:58" x14ac:dyDescent="0.3">
      <c r="BF226" s="35">
        <f ca="1"/>
        <v>45530</v>
      </c>
    </row>
    <row r="227" spans="58:58" x14ac:dyDescent="0.3">
      <c r="BF227" s="35">
        <f ca="1"/>
        <v>45531</v>
      </c>
    </row>
    <row r="228" spans="58:58" x14ac:dyDescent="0.3">
      <c r="BF228" s="35">
        <f ca="1"/>
        <v>45531</v>
      </c>
    </row>
    <row r="229" spans="58:58" x14ac:dyDescent="0.3">
      <c r="BF229" s="35">
        <f ca="1"/>
        <v>45531</v>
      </c>
    </row>
    <row r="230" spans="58:58" x14ac:dyDescent="0.3">
      <c r="BF230" s="35">
        <f ca="1"/>
        <v>45532</v>
      </c>
    </row>
    <row r="231" spans="58:58" x14ac:dyDescent="0.3">
      <c r="BF231" s="35">
        <f ca="1"/>
        <v>45533</v>
      </c>
    </row>
    <row r="232" spans="58:58" x14ac:dyDescent="0.3">
      <c r="BF232" s="35">
        <f ca="1"/>
        <v>45533</v>
      </c>
    </row>
    <row r="233" spans="58:58" x14ac:dyDescent="0.3">
      <c r="BF233" s="35">
        <f ca="1"/>
        <v>45536</v>
      </c>
    </row>
    <row r="234" spans="58:58" x14ac:dyDescent="0.3">
      <c r="BF234" s="35">
        <f ca="1"/>
        <v>45536</v>
      </c>
    </row>
    <row r="235" spans="58:58" x14ac:dyDescent="0.3">
      <c r="BF235" s="35">
        <f ca="1"/>
        <v>45536</v>
      </c>
    </row>
    <row r="236" spans="58:58" x14ac:dyDescent="0.3">
      <c r="BF236" s="35">
        <f ca="1"/>
        <v>45537</v>
      </c>
    </row>
    <row r="237" spans="58:58" x14ac:dyDescent="0.3">
      <c r="BF237" s="35">
        <f ca="1"/>
        <v>45537</v>
      </c>
    </row>
    <row r="238" spans="58:58" x14ac:dyDescent="0.3">
      <c r="BF238" s="35">
        <f ca="1"/>
        <v>45537</v>
      </c>
    </row>
    <row r="239" spans="58:58" x14ac:dyDescent="0.3">
      <c r="BF239" s="35">
        <f ca="1"/>
        <v>45538</v>
      </c>
    </row>
    <row r="240" spans="58:58" x14ac:dyDescent="0.3">
      <c r="BF240" s="35">
        <f ca="1"/>
        <v>45540</v>
      </c>
    </row>
    <row r="241" spans="58:58" x14ac:dyDescent="0.3">
      <c r="BF241" s="35">
        <f ca="1"/>
        <v>45541</v>
      </c>
    </row>
    <row r="242" spans="58:58" x14ac:dyDescent="0.3">
      <c r="BF242" s="35">
        <f ca="1"/>
        <v>45544</v>
      </c>
    </row>
    <row r="243" spans="58:58" x14ac:dyDescent="0.3">
      <c r="BF243" s="35">
        <f ca="1"/>
        <v>45544</v>
      </c>
    </row>
    <row r="244" spans="58:58" x14ac:dyDescent="0.3">
      <c r="BF244" s="35">
        <f ca="1"/>
        <v>45544</v>
      </c>
    </row>
    <row r="245" spans="58:58" x14ac:dyDescent="0.3">
      <c r="BF245" s="35">
        <f ca="1"/>
        <v>45545</v>
      </c>
    </row>
    <row r="246" spans="58:58" x14ac:dyDescent="0.3">
      <c r="BF246" s="35">
        <f ca="1"/>
        <v>45546</v>
      </c>
    </row>
    <row r="247" spans="58:58" x14ac:dyDescent="0.3">
      <c r="BF247" s="35">
        <f ca="1"/>
        <v>45549</v>
      </c>
    </row>
    <row r="248" spans="58:58" x14ac:dyDescent="0.3">
      <c r="BF248" s="35">
        <f ca="1"/>
        <v>45553</v>
      </c>
    </row>
    <row r="249" spans="58:58" x14ac:dyDescent="0.3">
      <c r="BF249" s="35">
        <f ca="1"/>
        <v>45554</v>
      </c>
    </row>
    <row r="250" spans="58:58" x14ac:dyDescent="0.3">
      <c r="BF250" s="35">
        <f ca="1"/>
        <v>45555</v>
      </c>
    </row>
    <row r="251" spans="58:58" x14ac:dyDescent="0.3">
      <c r="BF251" s="35">
        <f ca="1"/>
        <v>45555</v>
      </c>
    </row>
    <row r="252" spans="58:58" x14ac:dyDescent="0.3">
      <c r="BF252" s="35">
        <f ca="1"/>
        <v>45557</v>
      </c>
    </row>
    <row r="253" spans="58:58" x14ac:dyDescent="0.3">
      <c r="BF253" s="35">
        <f ca="1"/>
        <v>45559</v>
      </c>
    </row>
    <row r="254" spans="58:58" x14ac:dyDescent="0.3">
      <c r="BF254" s="35">
        <f ca="1"/>
        <v>45561</v>
      </c>
    </row>
    <row r="255" spans="58:58" x14ac:dyDescent="0.3">
      <c r="BF255" s="35">
        <f ca="1"/>
        <v>45561</v>
      </c>
    </row>
    <row r="256" spans="58:58" x14ac:dyDescent="0.3">
      <c r="BF256" s="35">
        <f ca="1"/>
        <v>45563</v>
      </c>
    </row>
    <row r="257" spans="58:58" x14ac:dyDescent="0.3">
      <c r="BF257" s="35">
        <f ca="1"/>
        <v>45563</v>
      </c>
    </row>
    <row r="258" spans="58:58" x14ac:dyDescent="0.3">
      <c r="BF258" s="35">
        <f ca="1"/>
        <v>45563</v>
      </c>
    </row>
    <row r="259" spans="58:58" x14ac:dyDescent="0.3">
      <c r="BF259" s="35">
        <f ca="1"/>
        <v>45565</v>
      </c>
    </row>
    <row r="260" spans="58:58" x14ac:dyDescent="0.3">
      <c r="BF260" s="35">
        <f ca="1"/>
        <v>45565</v>
      </c>
    </row>
    <row r="261" spans="58:58" x14ac:dyDescent="0.3">
      <c r="BF261" s="35">
        <f ca="1"/>
        <v>45566</v>
      </c>
    </row>
    <row r="262" spans="58:58" x14ac:dyDescent="0.3">
      <c r="BF262" s="35">
        <f ca="1"/>
        <v>45566</v>
      </c>
    </row>
    <row r="263" spans="58:58" x14ac:dyDescent="0.3">
      <c r="BF263" s="35">
        <f ca="1"/>
        <v>45566</v>
      </c>
    </row>
    <row r="264" spans="58:58" x14ac:dyDescent="0.3">
      <c r="BF264" s="35">
        <f ca="1"/>
        <v>45566</v>
      </c>
    </row>
    <row r="265" spans="58:58" x14ac:dyDescent="0.3">
      <c r="BF265" s="35">
        <f ca="1"/>
        <v>45567</v>
      </c>
    </row>
    <row r="266" spans="58:58" x14ac:dyDescent="0.3">
      <c r="BF266" s="35">
        <f ca="1"/>
        <v>45571</v>
      </c>
    </row>
    <row r="267" spans="58:58" x14ac:dyDescent="0.3">
      <c r="BF267" s="35">
        <f ca="1"/>
        <v>45571</v>
      </c>
    </row>
    <row r="268" spans="58:58" x14ac:dyDescent="0.3">
      <c r="BF268" s="35">
        <f ca="1"/>
        <v>45573</v>
      </c>
    </row>
    <row r="269" spans="58:58" x14ac:dyDescent="0.3">
      <c r="BF269" s="35">
        <f ca="1"/>
        <v>45577</v>
      </c>
    </row>
    <row r="270" spans="58:58" x14ac:dyDescent="0.3">
      <c r="BF270" s="35">
        <f ca="1"/>
        <v>45578</v>
      </c>
    </row>
    <row r="271" spans="58:58" x14ac:dyDescent="0.3">
      <c r="BF271" s="35">
        <f ca="1"/>
        <v>45580</v>
      </c>
    </row>
    <row r="272" spans="58:58" x14ac:dyDescent="0.3">
      <c r="BF272" s="35">
        <f ca="1"/>
        <v>45583</v>
      </c>
    </row>
    <row r="273" spans="58:58" x14ac:dyDescent="0.3">
      <c r="BF273" s="35">
        <f ca="1"/>
        <v>45586</v>
      </c>
    </row>
    <row r="274" spans="58:58" x14ac:dyDescent="0.3">
      <c r="BF274" s="35">
        <f ca="1"/>
        <v>45586</v>
      </c>
    </row>
    <row r="275" spans="58:58" x14ac:dyDescent="0.3">
      <c r="BF275" s="35">
        <f ca="1"/>
        <v>45586</v>
      </c>
    </row>
    <row r="276" spans="58:58" x14ac:dyDescent="0.3">
      <c r="BF276" s="35">
        <f ca="1"/>
        <v>45589</v>
      </c>
    </row>
    <row r="277" spans="58:58" x14ac:dyDescent="0.3">
      <c r="BF277" s="35">
        <f ca="1"/>
        <v>45590</v>
      </c>
    </row>
    <row r="278" spans="58:58" x14ac:dyDescent="0.3">
      <c r="BF278" s="35">
        <f ca="1"/>
        <v>45590</v>
      </c>
    </row>
    <row r="279" spans="58:58" x14ac:dyDescent="0.3">
      <c r="BF279" s="35">
        <f ca="1"/>
        <v>45591</v>
      </c>
    </row>
    <row r="280" spans="58:58" x14ac:dyDescent="0.3">
      <c r="BF280" s="35">
        <f ca="1"/>
        <v>45591</v>
      </c>
    </row>
    <row r="281" spans="58:58" x14ac:dyDescent="0.3">
      <c r="BF281" s="35">
        <f ca="1"/>
        <v>45592</v>
      </c>
    </row>
    <row r="282" spans="58:58" x14ac:dyDescent="0.3">
      <c r="BF282" s="35">
        <f ca="1"/>
        <v>45593</v>
      </c>
    </row>
    <row r="283" spans="58:58" x14ac:dyDescent="0.3">
      <c r="BF283" s="35">
        <f ca="1"/>
        <v>45593</v>
      </c>
    </row>
    <row r="284" spans="58:58" x14ac:dyDescent="0.3">
      <c r="BF284" s="16">
        <f ca="1"/>
        <v>45594</v>
      </c>
    </row>
    <row r="285" spans="58:58" x14ac:dyDescent="0.3">
      <c r="BF285" s="16">
        <f ca="1"/>
        <v>45594</v>
      </c>
    </row>
    <row r="286" spans="58:58" x14ac:dyDescent="0.3">
      <c r="BF286" s="16">
        <f ca="1"/>
        <v>45595</v>
      </c>
    </row>
    <row r="287" spans="58:58" x14ac:dyDescent="0.3">
      <c r="BF287" s="16">
        <f ca="1"/>
        <v>45596</v>
      </c>
    </row>
    <row r="288" spans="58:58" x14ac:dyDescent="0.3">
      <c r="BF288" s="16">
        <f ca="1"/>
        <v>45596</v>
      </c>
    </row>
    <row r="289" spans="58:58" x14ac:dyDescent="0.3">
      <c r="BF289" s="16">
        <f ca="1"/>
        <v>45597</v>
      </c>
    </row>
    <row r="290" spans="58:58" x14ac:dyDescent="0.3">
      <c r="BF290" s="16">
        <f ca="1"/>
        <v>45598</v>
      </c>
    </row>
    <row r="291" spans="58:58" x14ac:dyDescent="0.3">
      <c r="BF291" s="16">
        <f ca="1"/>
        <v>45599</v>
      </c>
    </row>
    <row r="292" spans="58:58" x14ac:dyDescent="0.3">
      <c r="BF292" s="16">
        <f ca="1"/>
        <v>45599</v>
      </c>
    </row>
    <row r="293" spans="58:58" x14ac:dyDescent="0.3">
      <c r="BF293" s="16">
        <f ca="1"/>
        <v>45603</v>
      </c>
    </row>
    <row r="294" spans="58:58" x14ac:dyDescent="0.3">
      <c r="BF294" s="16">
        <f ca="1"/>
        <v>45603</v>
      </c>
    </row>
    <row r="295" spans="58:58" x14ac:dyDescent="0.3">
      <c r="BF295" s="16">
        <f ca="1"/>
        <v>45607</v>
      </c>
    </row>
    <row r="296" spans="58:58" x14ac:dyDescent="0.3">
      <c r="BF296" s="16">
        <f ca="1"/>
        <v>45607</v>
      </c>
    </row>
    <row r="297" spans="58:58" x14ac:dyDescent="0.3">
      <c r="BF297" s="16">
        <f ca="1"/>
        <v>45609</v>
      </c>
    </row>
    <row r="298" spans="58:58" x14ac:dyDescent="0.3">
      <c r="BF298" s="16">
        <f ca="1"/>
        <v>45609</v>
      </c>
    </row>
    <row r="299" spans="58:58" x14ac:dyDescent="0.3">
      <c r="BF299" s="16">
        <f ca="1"/>
        <v>45609</v>
      </c>
    </row>
    <row r="300" spans="58:58" x14ac:dyDescent="0.3">
      <c r="BF300" s="16">
        <f ca="1"/>
        <v>45610</v>
      </c>
    </row>
    <row r="301" spans="58:58" x14ac:dyDescent="0.3">
      <c r="BF301" s="16">
        <f ca="1"/>
        <v>45611</v>
      </c>
    </row>
    <row r="302" spans="58:58" x14ac:dyDescent="0.3">
      <c r="BF302" s="16">
        <f ca="1"/>
        <v>45616</v>
      </c>
    </row>
    <row r="303" spans="58:58" x14ac:dyDescent="0.3">
      <c r="BF303" s="16">
        <f ca="1"/>
        <v>45618</v>
      </c>
    </row>
    <row r="304" spans="58:58" x14ac:dyDescent="0.3">
      <c r="BF304" s="16">
        <f ca="1"/>
        <v>45619</v>
      </c>
    </row>
    <row r="305" spans="58:58" x14ac:dyDescent="0.3">
      <c r="BF305" s="16">
        <f ca="1"/>
        <v>45619</v>
      </c>
    </row>
    <row r="306" spans="58:58" x14ac:dyDescent="0.3">
      <c r="BF306" s="16">
        <f ca="1"/>
        <v>45620</v>
      </c>
    </row>
    <row r="307" spans="58:58" x14ac:dyDescent="0.3">
      <c r="BF307" s="16">
        <f ca="1"/>
        <v>45620</v>
      </c>
    </row>
    <row r="308" spans="58:58" x14ac:dyDescent="0.3">
      <c r="BF308" s="16">
        <f ca="1"/>
        <v>45620</v>
      </c>
    </row>
    <row r="309" spans="58:58" x14ac:dyDescent="0.3">
      <c r="BF309" s="16">
        <f ca="1"/>
        <v>45621</v>
      </c>
    </row>
    <row r="310" spans="58:58" x14ac:dyDescent="0.3">
      <c r="BF310" s="16">
        <f ca="1"/>
        <v>45622</v>
      </c>
    </row>
    <row r="311" spans="58:58" x14ac:dyDescent="0.3">
      <c r="BF311" s="16">
        <f ca="1"/>
        <v>45622</v>
      </c>
    </row>
    <row r="312" spans="58:58" x14ac:dyDescent="0.3">
      <c r="BF312" s="16">
        <f ca="1"/>
        <v>45622</v>
      </c>
    </row>
    <row r="313" spans="58:58" x14ac:dyDescent="0.3">
      <c r="BF313" s="16">
        <f ca="1"/>
        <v>45623</v>
      </c>
    </row>
    <row r="314" spans="58:58" x14ac:dyDescent="0.3">
      <c r="BF314" s="16">
        <f ca="1"/>
        <v>45623</v>
      </c>
    </row>
    <row r="315" spans="58:58" x14ac:dyDescent="0.3">
      <c r="BF315" s="16">
        <f ca="1"/>
        <v>45624</v>
      </c>
    </row>
    <row r="316" spans="58:58" x14ac:dyDescent="0.3">
      <c r="BF316" s="16">
        <f ca="1"/>
        <v>45624</v>
      </c>
    </row>
    <row r="317" spans="58:58" x14ac:dyDescent="0.3">
      <c r="BF317" s="16">
        <f ca="1"/>
        <v>45627</v>
      </c>
    </row>
    <row r="318" spans="58:58" x14ac:dyDescent="0.3">
      <c r="BF318" s="16">
        <f ca="1"/>
        <v>45627</v>
      </c>
    </row>
    <row r="319" spans="58:58" x14ac:dyDescent="0.3">
      <c r="BF319" s="16">
        <f ca="1"/>
        <v>45628</v>
      </c>
    </row>
    <row r="320" spans="58:58" x14ac:dyDescent="0.3">
      <c r="BF320" s="16">
        <f ca="1"/>
        <v>45629</v>
      </c>
    </row>
    <row r="321" spans="58:58" x14ac:dyDescent="0.3">
      <c r="BF321" s="16">
        <f ca="1"/>
        <v>45630</v>
      </c>
    </row>
    <row r="322" spans="58:58" x14ac:dyDescent="0.3">
      <c r="BF322" s="16">
        <f ca="1"/>
        <v>45631</v>
      </c>
    </row>
    <row r="323" spans="58:58" x14ac:dyDescent="0.3">
      <c r="BF323" s="16">
        <f ca="1"/>
        <v>45632</v>
      </c>
    </row>
    <row r="324" spans="58:58" x14ac:dyDescent="0.3">
      <c r="BF324" s="16">
        <f ca="1"/>
        <v>45633</v>
      </c>
    </row>
    <row r="325" spans="58:58" x14ac:dyDescent="0.3">
      <c r="BF325" s="16">
        <f ca="1"/>
        <v>45635</v>
      </c>
    </row>
    <row r="326" spans="58:58" x14ac:dyDescent="0.3">
      <c r="BF326" s="16">
        <f ca="1"/>
        <v>45638</v>
      </c>
    </row>
    <row r="327" spans="58:58" x14ac:dyDescent="0.3">
      <c r="BF327" s="16">
        <f ca="1"/>
        <v>45639</v>
      </c>
    </row>
    <row r="328" spans="58:58" x14ac:dyDescent="0.3">
      <c r="BF328" s="16">
        <f ca="1"/>
        <v>45640</v>
      </c>
    </row>
    <row r="329" spans="58:58" x14ac:dyDescent="0.3">
      <c r="BF329" s="16">
        <f ca="1"/>
        <v>45640</v>
      </c>
    </row>
    <row r="330" spans="58:58" x14ac:dyDescent="0.3">
      <c r="BF330" s="16">
        <f ca="1"/>
        <v>45641</v>
      </c>
    </row>
    <row r="331" spans="58:58" x14ac:dyDescent="0.3">
      <c r="BF331" s="16">
        <f ca="1"/>
        <v>45642</v>
      </c>
    </row>
    <row r="332" spans="58:58" x14ac:dyDescent="0.3">
      <c r="BF332" s="16">
        <f ca="1"/>
        <v>45644</v>
      </c>
    </row>
    <row r="333" spans="58:58" x14ac:dyDescent="0.3">
      <c r="BF333" s="16">
        <f ca="1"/>
        <v>45644</v>
      </c>
    </row>
    <row r="334" spans="58:58" x14ac:dyDescent="0.3">
      <c r="BF334" s="16">
        <f ca="1"/>
        <v>45646</v>
      </c>
    </row>
    <row r="335" spans="58:58" x14ac:dyDescent="0.3">
      <c r="BF335" s="16">
        <f ca="1"/>
        <v>45646</v>
      </c>
    </row>
    <row r="336" spans="58:58" x14ac:dyDescent="0.3">
      <c r="BF336" s="16">
        <f ca="1"/>
        <v>45649</v>
      </c>
    </row>
    <row r="337" spans="58:58" x14ac:dyDescent="0.3">
      <c r="BF337" s="16">
        <f ca="1"/>
        <v>45650</v>
      </c>
    </row>
    <row r="338" spans="58:58" x14ac:dyDescent="0.3">
      <c r="BF338" s="16">
        <f ca="1"/>
        <v>45651</v>
      </c>
    </row>
    <row r="339" spans="58:58" x14ac:dyDescent="0.3">
      <c r="BF339" s="16">
        <f ca="1"/>
        <v>45651</v>
      </c>
    </row>
    <row r="340" spans="58:58" x14ac:dyDescent="0.3">
      <c r="BF340" s="16">
        <f ca="1"/>
        <v>45652</v>
      </c>
    </row>
    <row r="341" spans="58:58" x14ac:dyDescent="0.3">
      <c r="BF341" s="16">
        <f ca="1"/>
        <v>45652</v>
      </c>
    </row>
    <row r="342" spans="58:58" x14ac:dyDescent="0.3">
      <c r="BF342" s="16">
        <f ca="1"/>
        <v>45652</v>
      </c>
    </row>
    <row r="343" spans="58:58" x14ac:dyDescent="0.3">
      <c r="BF343" s="16">
        <f ca="1"/>
        <v>45652</v>
      </c>
    </row>
    <row r="344" spans="58:58" x14ac:dyDescent="0.3">
      <c r="BF344" s="16">
        <f ca="1"/>
        <v>45657</v>
      </c>
    </row>
  </sheetData>
  <mergeCells count="9">
    <mergeCell ref="C11:O11"/>
    <mergeCell ref="Z11:AE11"/>
    <mergeCell ref="AG11:AS11"/>
    <mergeCell ref="AR5:AS5"/>
    <mergeCell ref="AR6:AS6"/>
    <mergeCell ref="AO6:AQ6"/>
    <mergeCell ref="AR8:AS8"/>
    <mergeCell ref="AO9:AQ9"/>
    <mergeCell ref="AR9:AS9"/>
  </mergeCells>
  <phoneticPr fontId="19" type="noConversion"/>
  <conditionalFormatting sqref="Z12:AE50">
    <cfRule type="expression" dxfId="194" priority="28" stopIfTrue="1">
      <formula>is_total</formula>
    </cfRule>
  </conditionalFormatting>
  <conditionalFormatting sqref="Z13:AE50">
    <cfRule type="expression" dxfId="193" priority="25" stopIfTrue="1">
      <formula>row_id=income_header_row</formula>
    </cfRule>
    <cfRule type="expression" dxfId="192" priority="26" stopIfTrue="1">
      <formula>row_id=expenses_header_row</formula>
    </cfRule>
    <cfRule type="expression" dxfId="191" priority="27" stopIfTrue="1">
      <formula>row_id=savings_header_row</formula>
    </cfRule>
  </conditionalFormatting>
  <conditionalFormatting sqref="AC13:AC50">
    <cfRule type="expression" dxfId="190" priority="29" stopIfTrue="1">
      <formula>AND(OR(is_cat,is_total),out_budget &gt; 0, out_percentage_completed &gt;=1, header_row_id=income_header_row)</formula>
    </cfRule>
    <cfRule type="expression" dxfId="189" priority="30" stopIfTrue="1">
      <formula>AND(OR(is_cat,is_total),out_budget &gt; 0, out_percentage_completed &gt;=1, header_row_id=expenses_header_row)</formula>
    </cfRule>
    <cfRule type="expression" dxfId="188" priority="31" stopIfTrue="1">
      <formula>AND(OR(is_cat,is_total),out_budget &gt; 0, out_percentage_completed &gt;=1, header_row_id=savings_header_row)</formula>
    </cfRule>
    <cfRule type="dataBar" priority="32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{41CF556C-B9AE-4593-80D5-7BF64C7CEBC5}</x14:id>
        </ext>
      </extLst>
    </cfRule>
  </conditionalFormatting>
  <conditionalFormatting sqref="AI14">
    <cfRule type="expression" dxfId="187" priority="24">
      <formula>AJ14&lt;&gt;""</formula>
    </cfRule>
  </conditionalFormatting>
  <conditionalFormatting sqref="AI15">
    <cfRule type="expression" dxfId="186" priority="23">
      <formula>AJ15&lt;&gt;""</formula>
    </cfRule>
  </conditionalFormatting>
  <conditionalFormatting sqref="AI16">
    <cfRule type="expression" dxfId="185" priority="22">
      <formula>AJ16&lt;&gt;""</formula>
    </cfRule>
  </conditionalFormatting>
  <conditionalFormatting sqref="AI17">
    <cfRule type="expression" dxfId="184" priority="21">
      <formula>AJ17&lt;&gt;""</formula>
    </cfRule>
  </conditionalFormatting>
  <conditionalFormatting sqref="AI18">
    <cfRule type="expression" dxfId="183" priority="20">
      <formula>AJ18&lt;&gt;""</formula>
    </cfRule>
  </conditionalFormatting>
  <conditionalFormatting sqref="AI19">
    <cfRule type="expression" dxfId="182" priority="19">
      <formula>AJ19&lt;&gt;""</formula>
    </cfRule>
  </conditionalFormatting>
  <conditionalFormatting sqref="AI29">
    <cfRule type="expression" dxfId="181" priority="18">
      <formula>AJ30&lt;&gt;""</formula>
    </cfRule>
  </conditionalFormatting>
  <conditionalFormatting sqref="AI30">
    <cfRule type="expression" dxfId="180" priority="17">
      <formula>AJ29&lt;&gt;""</formula>
    </cfRule>
  </conditionalFormatting>
  <conditionalFormatting sqref="AI31">
    <cfRule type="expression" dxfId="179" priority="11">
      <formula>AJ31&lt;&gt;""</formula>
    </cfRule>
  </conditionalFormatting>
  <conditionalFormatting sqref="AI32">
    <cfRule type="expression" dxfId="178" priority="10">
      <formula>AJ32&lt;&gt;""</formula>
    </cfRule>
  </conditionalFormatting>
  <conditionalFormatting sqref="AI33">
    <cfRule type="expression" dxfId="177" priority="9">
      <formula>AJ33&lt;&gt;""</formula>
    </cfRule>
  </conditionalFormatting>
  <conditionalFormatting sqref="AI34">
    <cfRule type="expression" dxfId="176" priority="8">
      <formula>AJ34&lt;&gt;""</formula>
    </cfRule>
  </conditionalFormatting>
  <conditionalFormatting sqref="AP29">
    <cfRule type="expression" dxfId="175" priority="1">
      <formula>AQ29&lt;&gt;""</formula>
    </cfRule>
    <cfRule type="expression" dxfId="174" priority="7">
      <formula>AQ29&lt;&gt;""</formula>
    </cfRule>
  </conditionalFormatting>
  <conditionalFormatting sqref="AP30">
    <cfRule type="expression" dxfId="173" priority="6">
      <formula>AQ30&lt;&gt;""</formula>
    </cfRule>
  </conditionalFormatting>
  <conditionalFormatting sqref="AP31">
    <cfRule type="expression" dxfId="172" priority="5">
      <formula>AQ31&lt;&gt;""</formula>
    </cfRule>
  </conditionalFormatting>
  <conditionalFormatting sqref="AP32">
    <cfRule type="expression" dxfId="171" priority="4">
      <formula>AQ32&lt;&gt;""</formula>
    </cfRule>
  </conditionalFormatting>
  <conditionalFormatting sqref="AP33">
    <cfRule type="expression" dxfId="170" priority="3">
      <formula>AQ33&lt;&gt;""</formula>
    </cfRule>
  </conditionalFormatting>
  <conditionalFormatting sqref="AP34">
    <cfRule type="expression" dxfId="169" priority="2">
      <formula>AQ34&lt;&gt;""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CF556C-B9AE-4593-80D5-7BF64C7CEB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AC13:AC50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28B59C3-2CEE-4CF4-B26C-68F1ADC9F758}">
          <x14:formula1>
            <xm:f>INDIRECT('Dropdown Data'!$C$7)</xm:f>
          </x14:formula1>
          <xm:sqref>AR6:AS6</xm:sqref>
        </x14:dataValidation>
        <x14:dataValidation type="list" allowBlank="1" showInputMessage="1" showErrorMessage="1" xr:uid="{7B1BAC9A-A47C-4CA4-8276-1A4815F2FC7F}">
          <x14:formula1>
            <xm:f>INDIRECT('Dropdown Data'!$E$7)</xm:f>
          </x14:formula1>
          <xm:sqref>AR9:AS9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DDF5-0497-4399-8165-7244A52CDAA4}">
  <dimension ref="C1:FO71"/>
  <sheetViews>
    <sheetView tabSelected="1" zoomScale="97" zoomScaleNormal="100" workbookViewId="0">
      <pane xSplit="4" topLeftCell="EJ1" activePane="topRight" state="frozen"/>
      <selection pane="topRight" activeCell="EV9" sqref="EV9"/>
    </sheetView>
  </sheetViews>
  <sheetFormatPr defaultRowHeight="14.4" outlineLevelCol="1" x14ac:dyDescent="0.3"/>
  <cols>
    <col min="1" max="2" width="8.88671875" style="16"/>
    <col min="3" max="3" width="26.6640625" style="16" customWidth="1"/>
    <col min="4" max="4" width="1.21875" style="16" customWidth="1"/>
    <col min="5" max="16" width="10.5546875" style="16" hidden="1" customWidth="1" outlineLevel="1"/>
    <col min="17" max="17" width="8.88671875" style="16" collapsed="1"/>
    <col min="18" max="18" width="1.109375" style="16" customWidth="1"/>
    <col min="19" max="30" width="10.5546875" style="16" hidden="1" customWidth="1" outlineLevel="1"/>
    <col min="31" max="31" width="8.88671875" style="16" collapsed="1"/>
    <col min="32" max="32" width="1.109375" style="16" customWidth="1"/>
    <col min="33" max="44" width="10.5546875" style="16" hidden="1" customWidth="1" outlineLevel="1"/>
    <col min="45" max="45" width="8.88671875" style="16" collapsed="1"/>
    <col min="46" max="46" width="1.109375" style="16" customWidth="1"/>
    <col min="47" max="58" width="10.5546875" style="16" hidden="1" customWidth="1" outlineLevel="1"/>
    <col min="59" max="59" width="8.88671875" style="16" collapsed="1"/>
    <col min="60" max="60" width="1.109375" style="16" customWidth="1"/>
    <col min="61" max="72" width="10.5546875" style="16" hidden="1" customWidth="1" outlineLevel="1"/>
    <col min="73" max="73" width="8.88671875" style="16" collapsed="1"/>
    <col min="74" max="74" width="1.109375" style="16" customWidth="1"/>
    <col min="75" max="86" width="10.5546875" style="16" hidden="1" customWidth="1" outlineLevel="1"/>
    <col min="87" max="87" width="8.88671875" style="16" collapsed="1"/>
    <col min="88" max="88" width="1.109375" style="16" customWidth="1"/>
    <col min="89" max="100" width="10.5546875" style="16" hidden="1" customWidth="1" outlineLevel="1"/>
    <col min="101" max="101" width="8.88671875" style="16" collapsed="1"/>
    <col min="102" max="102" width="1.109375" style="16" customWidth="1"/>
    <col min="103" max="114" width="10.5546875" style="16" hidden="1" customWidth="1" outlineLevel="1"/>
    <col min="115" max="115" width="8.88671875" style="16" collapsed="1"/>
    <col min="116" max="116" width="1.109375" style="16" customWidth="1"/>
    <col min="117" max="128" width="10.5546875" style="16" hidden="1" customWidth="1" outlineLevel="1"/>
    <col min="129" max="129" width="8.88671875" style="16" collapsed="1"/>
    <col min="130" max="130" width="1.109375" style="16" customWidth="1"/>
    <col min="131" max="142" width="10.5546875" style="16" customWidth="1" outlineLevel="1"/>
    <col min="143" max="143" width="8.88671875" style="16"/>
    <col min="144" max="144" width="1.109375" style="16" customWidth="1"/>
    <col min="145" max="156" width="10.5546875" style="16" customWidth="1" outlineLevel="1"/>
    <col min="157" max="157" width="8.88671875" style="16"/>
    <col min="158" max="158" width="1.109375" style="16" customWidth="1"/>
    <col min="159" max="170" width="10.5546875" style="16" customWidth="1" outlineLevel="1"/>
    <col min="171" max="16384" width="8.88671875" style="16"/>
  </cols>
  <sheetData>
    <row r="1" spans="3:171" s="11" customFormat="1" x14ac:dyDescent="0.3"/>
    <row r="2" spans="3:171" s="11" customFormat="1" ht="28.8" customHeight="1" x14ac:dyDescent="0.3">
      <c r="C2" s="12" t="s">
        <v>3</v>
      </c>
    </row>
    <row r="3" spans="3:171" s="11" customFormat="1" ht="7.2" customHeight="1" x14ac:dyDescent="0.3"/>
    <row r="5" spans="3:171" ht="21.6" customHeight="1" x14ac:dyDescent="0.3">
      <c r="C5" s="38" t="s">
        <v>4</v>
      </c>
      <c r="E5" s="105">
        <f>starting_year</f>
        <v>2024</v>
      </c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S5" s="105">
        <f>E5+1</f>
        <v>2025</v>
      </c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G5" s="105">
        <f>S5+1</f>
        <v>2026</v>
      </c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U5" s="105">
        <f>AG5+1</f>
        <v>2027</v>
      </c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I5" s="105">
        <f>AU5+1</f>
        <v>2028</v>
      </c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W5" s="105">
        <f>BI5+1</f>
        <v>2029</v>
      </c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  <c r="CK5" s="105">
        <f>BW5+1</f>
        <v>2030</v>
      </c>
      <c r="CL5" s="105"/>
      <c r="CM5" s="105"/>
      <c r="CN5" s="105"/>
      <c r="CO5" s="105"/>
      <c r="CP5" s="105"/>
      <c r="CQ5" s="105"/>
      <c r="CR5" s="105"/>
      <c r="CS5" s="105"/>
      <c r="CT5" s="105"/>
      <c r="CU5" s="105"/>
      <c r="CV5" s="105"/>
      <c r="CW5" s="105"/>
      <c r="CY5" s="105">
        <f>CK5+1</f>
        <v>2031</v>
      </c>
      <c r="CZ5" s="105"/>
      <c r="DA5" s="105"/>
      <c r="DB5" s="105"/>
      <c r="DC5" s="105"/>
      <c r="DD5" s="105"/>
      <c r="DE5" s="105"/>
      <c r="DF5" s="105"/>
      <c r="DG5" s="105"/>
      <c r="DH5" s="105"/>
      <c r="DI5" s="105"/>
      <c r="DJ5" s="105"/>
      <c r="DK5" s="105"/>
      <c r="DM5" s="105">
        <f>CY5+1</f>
        <v>2032</v>
      </c>
      <c r="DN5" s="105"/>
      <c r="DO5" s="105"/>
      <c r="DP5" s="105"/>
      <c r="DQ5" s="105"/>
      <c r="DR5" s="105"/>
      <c r="DS5" s="105"/>
      <c r="DT5" s="105"/>
      <c r="DU5" s="105"/>
      <c r="DV5" s="105"/>
      <c r="DW5" s="105"/>
      <c r="DX5" s="105"/>
      <c r="DY5" s="105"/>
      <c r="EA5" s="105">
        <f>DM5+1</f>
        <v>2033</v>
      </c>
      <c r="EB5" s="105"/>
      <c r="EC5" s="105"/>
      <c r="ED5" s="105"/>
      <c r="EE5" s="105"/>
      <c r="EF5" s="105"/>
      <c r="EG5" s="105"/>
      <c r="EH5" s="105"/>
      <c r="EI5" s="105"/>
      <c r="EJ5" s="105"/>
      <c r="EK5" s="105"/>
      <c r="EL5" s="105"/>
      <c r="EM5" s="105"/>
      <c r="EO5" s="105">
        <f>EA5+1</f>
        <v>2034</v>
      </c>
      <c r="EP5" s="105"/>
      <c r="EQ5" s="105"/>
      <c r="ER5" s="105"/>
      <c r="ES5" s="105"/>
      <c r="ET5" s="105"/>
      <c r="EU5" s="105"/>
      <c r="EV5" s="105"/>
      <c r="EW5" s="105"/>
      <c r="EX5" s="105"/>
      <c r="EY5" s="105"/>
      <c r="EZ5" s="105"/>
      <c r="FA5" s="105"/>
      <c r="FC5" s="105" t="s">
        <v>7</v>
      </c>
      <c r="FD5" s="105"/>
      <c r="FE5" s="105"/>
      <c r="FF5" s="105"/>
      <c r="FG5" s="105"/>
      <c r="FH5" s="105"/>
      <c r="FI5" s="105"/>
      <c r="FJ5" s="105"/>
      <c r="FK5" s="105"/>
      <c r="FL5" s="105"/>
      <c r="FM5" s="105"/>
      <c r="FN5" s="105"/>
      <c r="FO5" s="105"/>
    </row>
    <row r="6" spans="3:171" x14ac:dyDescent="0.3">
      <c r="E6" s="13" t="str">
        <f ca="1">IF(E7=0, "Jan ✔️ ", "Jan")</f>
        <v xml:space="preserve">Jan ✔️ </v>
      </c>
      <c r="F6" s="13" t="str">
        <f ca="1">IF(F7=0, "Feb ✔️ ", "Feb")</f>
        <v xml:space="preserve">Feb ✔️ </v>
      </c>
      <c r="G6" s="14" t="str">
        <f ca="1">IF(G7=0, "Mar ✔️ ", "Mar")</f>
        <v xml:space="preserve">Mar ✔️ </v>
      </c>
      <c r="H6" s="14" t="str">
        <f ca="1">IF(H7=0, "Apr ✔️ ", "Apr")</f>
        <v xml:space="preserve">Apr ✔️ </v>
      </c>
      <c r="I6" s="14" t="str">
        <f ca="1">IF(I7=0, "May ✔️ ", "May")</f>
        <v xml:space="preserve">May ✔️ </v>
      </c>
      <c r="J6" s="14" t="str">
        <f ca="1">IF(J7=0, "Jun ✔️ ", "Jun")</f>
        <v xml:space="preserve">Jun ✔️ </v>
      </c>
      <c r="K6" s="14" t="str">
        <f ca="1">IF(K7=0, "Jul ✔️ ", "Jul")</f>
        <v xml:space="preserve">Jul ✔️ </v>
      </c>
      <c r="L6" s="14" t="str">
        <f ca="1">IF(L7=0, "Aug ✔️ ", "Aug")</f>
        <v xml:space="preserve">Aug ✔️ </v>
      </c>
      <c r="M6" s="14" t="str">
        <f ca="1">IF(M7=0, "Sep ✔️ ", "Sep")</f>
        <v xml:space="preserve">Sep ✔️ </v>
      </c>
      <c r="N6" s="14" t="str">
        <f ca="1">IF(N7=0, "Oct ✔️ ", "Oct")</f>
        <v xml:space="preserve">Oct ✔️ </v>
      </c>
      <c r="O6" s="14" t="str">
        <f ca="1">IF(O7=0, "Nov ✔️ ", "Nov")</f>
        <v xml:space="preserve">Nov ✔️ </v>
      </c>
      <c r="P6" s="14" t="str">
        <f ca="1">IF(P7=0, "Dec ✔️ ", "Dec")</f>
        <v xml:space="preserve">Dec ✔️ </v>
      </c>
      <c r="Q6" s="14" t="str">
        <f ca="1">IF(F7=0, "Total ✔️ ", "Total")</f>
        <v xml:space="preserve">Total ✔️ </v>
      </c>
      <c r="S6" s="13" t="str">
        <f ca="1">IF(S7=0, "Jan ✔️ ", "Jan")</f>
        <v xml:space="preserve">Jan ✔️ </v>
      </c>
      <c r="T6" s="13" t="str">
        <f ca="1">IF(T7=0, "Feb ✔️ ", "Feb")</f>
        <v xml:space="preserve">Feb ✔️ </v>
      </c>
      <c r="U6" s="14" t="str">
        <f ca="1">IF(U7=0, "Mar ✔️ ", "Mar")</f>
        <v xml:space="preserve">Mar ✔️ </v>
      </c>
      <c r="V6" s="14" t="str">
        <f ca="1">IF(V7=0, "Apr ✔️ ", "Apr")</f>
        <v xml:space="preserve">Apr ✔️ </v>
      </c>
      <c r="W6" s="14" t="str">
        <f ca="1">IF(W7=0, "May ✔️ ", "May")</f>
        <v xml:space="preserve">May ✔️ </v>
      </c>
      <c r="X6" s="14" t="str">
        <f ca="1">IF(X7=0, "Jun ✔️ ", "Jun")</f>
        <v xml:space="preserve">Jun ✔️ </v>
      </c>
      <c r="Y6" s="14" t="str">
        <f ca="1">IF(Y7=0, "Jul ✔️ ", "Jul")</f>
        <v xml:space="preserve">Jul ✔️ </v>
      </c>
      <c r="Z6" s="14" t="str">
        <f ca="1">IF(Z7=0, "Aug ✔️ ", "Aug")</f>
        <v xml:space="preserve">Aug ✔️ </v>
      </c>
      <c r="AA6" s="14" t="str">
        <f ca="1">IF(AA7=0, "Sep ✔️ ", "Sep")</f>
        <v xml:space="preserve">Sep ✔️ </v>
      </c>
      <c r="AB6" s="14" t="str">
        <f ca="1">IF(AB7=0, "Oct ✔️ ", "Oct")</f>
        <v xml:space="preserve">Oct ✔️ </v>
      </c>
      <c r="AC6" s="14" t="str">
        <f ca="1">IF(AC7=0, "Nov ✔️ ", "Nov")</f>
        <v xml:space="preserve">Nov ✔️ </v>
      </c>
      <c r="AD6" s="14" t="str">
        <f ca="1">IF(AD7=0, "Dec ✔️ ", "Dec")</f>
        <v xml:space="preserve">Dec ✔️ </v>
      </c>
      <c r="AE6" s="14" t="str">
        <f ca="1">IF(T7=0, "Total ✔️ ", "Total")</f>
        <v xml:space="preserve">Total ✔️ </v>
      </c>
      <c r="AG6" s="13" t="str">
        <f ca="1">IF(AG7=0, "Jan ✔️ ", "Jan")</f>
        <v xml:space="preserve">Jan ✔️ </v>
      </c>
      <c r="AH6" s="13" t="str">
        <f ca="1">IF(AH7=0, "Feb ✔️ ", "Feb")</f>
        <v xml:space="preserve">Feb ✔️ </v>
      </c>
      <c r="AI6" s="14" t="str">
        <f ca="1">IF(AI7=0, "Mar ✔️ ", "Mar")</f>
        <v xml:space="preserve">Mar ✔️ </v>
      </c>
      <c r="AJ6" s="14" t="str">
        <f ca="1">IF(AJ7=0, "Apr ✔️ ", "Apr")</f>
        <v xml:space="preserve">Apr ✔️ </v>
      </c>
      <c r="AK6" s="14" t="str">
        <f ca="1">IF(AK7=0, "May ✔️ ", "May")</f>
        <v xml:space="preserve">May ✔️ </v>
      </c>
      <c r="AL6" s="14" t="str">
        <f ca="1">IF(AL7=0, "Jun ✔️ ", "Jun")</f>
        <v xml:space="preserve">Jun ✔️ </v>
      </c>
      <c r="AM6" s="14" t="str">
        <f ca="1">IF(AM7=0, "Jul ✔️ ", "Jul")</f>
        <v xml:space="preserve">Jul ✔️ </v>
      </c>
      <c r="AN6" s="14" t="str">
        <f ca="1">IF(AN7=0, "Aug ✔️ ", "Aug")</f>
        <v xml:space="preserve">Aug ✔️ </v>
      </c>
      <c r="AO6" s="14" t="str">
        <f ca="1">IF(AO7=0, "Sep ✔️ ", "Sep")</f>
        <v xml:space="preserve">Sep ✔️ </v>
      </c>
      <c r="AP6" s="14" t="str">
        <f ca="1">IF(AP7=0, "Oct ✔️ ", "Oct")</f>
        <v xml:space="preserve">Oct ✔️ </v>
      </c>
      <c r="AQ6" s="14" t="str">
        <f ca="1">IF(AQ7=0, "Nov ✔️ ", "Nov")</f>
        <v xml:space="preserve">Nov ✔️ </v>
      </c>
      <c r="AR6" s="14" t="str">
        <f ca="1">IF(AR7=0, "Dec ✔️ ", "Dec")</f>
        <v xml:space="preserve">Dec ✔️ </v>
      </c>
      <c r="AS6" s="14" t="str">
        <f ca="1">IF(AH7=0, "Total ✔️ ", "Total")</f>
        <v xml:space="preserve">Total ✔️ </v>
      </c>
      <c r="AU6" s="13" t="str">
        <f ca="1">IF(AU7=0, "Jan ✔️ ", "Jan")</f>
        <v xml:space="preserve">Jan ✔️ </v>
      </c>
      <c r="AV6" s="13" t="str">
        <f ca="1">IF(AV7=0, "Feb ✔️ ", "Feb")</f>
        <v xml:space="preserve">Feb ✔️ </v>
      </c>
      <c r="AW6" s="14" t="str">
        <f ca="1">IF(AW7=0, "Mar ✔️ ", "Mar")</f>
        <v xml:space="preserve">Mar ✔️ </v>
      </c>
      <c r="AX6" s="14" t="str">
        <f ca="1">IF(AX7=0, "Apr ✔️ ", "Apr")</f>
        <v xml:space="preserve">Apr ✔️ </v>
      </c>
      <c r="AY6" s="14" t="str">
        <f ca="1">IF(AY7=0, "May ✔️ ", "May")</f>
        <v xml:space="preserve">May ✔️ </v>
      </c>
      <c r="AZ6" s="14" t="str">
        <f ca="1">IF(AZ7=0, "Jun ✔️ ", "Jun")</f>
        <v xml:space="preserve">Jun ✔️ </v>
      </c>
      <c r="BA6" s="14" t="str">
        <f ca="1">IF(BA7=0, "Jul ✔️ ", "Jul")</f>
        <v xml:space="preserve">Jul ✔️ </v>
      </c>
      <c r="BB6" s="14" t="str">
        <f ca="1">IF(BB7=0, "Aug ✔️ ", "Aug")</f>
        <v xml:space="preserve">Aug ✔️ </v>
      </c>
      <c r="BC6" s="14" t="str">
        <f ca="1">IF(BC7=0, "Sep ✔️ ", "Sep")</f>
        <v xml:space="preserve">Sep ✔️ </v>
      </c>
      <c r="BD6" s="14" t="str">
        <f ca="1">IF(BD7=0, "Oct ✔️ ", "Oct")</f>
        <v xml:space="preserve">Oct ✔️ </v>
      </c>
      <c r="BE6" s="14" t="str">
        <f ca="1">IF(BE7=0, "Nov ✔️ ", "Nov")</f>
        <v xml:space="preserve">Nov ✔️ </v>
      </c>
      <c r="BF6" s="14" t="str">
        <f ca="1">IF(BF7=0, "Dec ✔️ ", "Dec")</f>
        <v xml:space="preserve">Dec ✔️ </v>
      </c>
      <c r="BG6" s="14" t="str">
        <f ca="1">IF(AV7=0, "Total ✔️ ", "Total")</f>
        <v xml:space="preserve">Total ✔️ </v>
      </c>
      <c r="BI6" s="13" t="str">
        <f ca="1">IF(BI7=0, "Jan ✔️ ", "Jan")</f>
        <v xml:space="preserve">Jan ✔️ </v>
      </c>
      <c r="BJ6" s="13" t="str">
        <f ca="1">IF(BJ7=0, "Feb ✔️ ", "Feb")</f>
        <v xml:space="preserve">Feb ✔️ </v>
      </c>
      <c r="BK6" s="14" t="str">
        <f ca="1">IF(BK7=0, "Mar ✔️ ", "Mar")</f>
        <v xml:space="preserve">Mar ✔️ </v>
      </c>
      <c r="BL6" s="14" t="str">
        <f ca="1">IF(BL7=0, "Apr ✔️ ", "Apr")</f>
        <v xml:space="preserve">Apr ✔️ </v>
      </c>
      <c r="BM6" s="14" t="str">
        <f ca="1">IF(BM7=0, "May ✔️ ", "May")</f>
        <v xml:space="preserve">May ✔️ </v>
      </c>
      <c r="BN6" s="14" t="str">
        <f ca="1">IF(BN7=0, "Jun ✔️ ", "Jun")</f>
        <v xml:space="preserve">Jun ✔️ </v>
      </c>
      <c r="BO6" s="14" t="str">
        <f ca="1">IF(BO7=0, "Jul ✔️ ", "Jul")</f>
        <v xml:space="preserve">Jul ✔️ </v>
      </c>
      <c r="BP6" s="14" t="str">
        <f ca="1">IF(BP7=0, "Aug ✔️ ", "Aug")</f>
        <v xml:space="preserve">Aug ✔️ </v>
      </c>
      <c r="BQ6" s="14" t="str">
        <f ca="1">IF(BQ7=0, "Sep ✔️ ", "Sep")</f>
        <v xml:space="preserve">Sep ✔️ </v>
      </c>
      <c r="BR6" s="14" t="str">
        <f ca="1">IF(BR7=0, "Oct ✔️ ", "Oct")</f>
        <v xml:space="preserve">Oct ✔️ </v>
      </c>
      <c r="BS6" s="14" t="str">
        <f ca="1">IF(BS7=0, "Nov ✔️ ", "Nov")</f>
        <v xml:space="preserve">Nov ✔️ </v>
      </c>
      <c r="BT6" s="14" t="str">
        <f ca="1">IF(BT7=0, "Dec ✔️ ", "Dec")</f>
        <v xml:space="preserve">Dec ✔️ </v>
      </c>
      <c r="BU6" s="14" t="str">
        <f ca="1">IF(BJ7=0, "Total ✔️ ", "Total")</f>
        <v xml:space="preserve">Total ✔️ </v>
      </c>
      <c r="BW6" s="13" t="str">
        <f ca="1">IF(BW7=0, "Jan ✔️ ", "Jan")</f>
        <v xml:space="preserve">Jan ✔️ </v>
      </c>
      <c r="BX6" s="13" t="str">
        <f ca="1">IF(BX7=0, "Feb ✔️ ", "Feb")</f>
        <v xml:space="preserve">Feb ✔️ </v>
      </c>
      <c r="BY6" s="14" t="str">
        <f ca="1">IF(BY7=0, "Mar ✔️ ", "Mar")</f>
        <v xml:space="preserve">Mar ✔️ </v>
      </c>
      <c r="BZ6" s="14" t="str">
        <f ca="1">IF(BZ7=0, "Apr ✔️ ", "Apr")</f>
        <v xml:space="preserve">Apr ✔️ </v>
      </c>
      <c r="CA6" s="14" t="str">
        <f ca="1">IF(CA7=0, "May ✔️ ", "May")</f>
        <v xml:space="preserve">May ✔️ </v>
      </c>
      <c r="CB6" s="14" t="str">
        <f ca="1">IF(CB7=0, "Jun ✔️ ", "Jun")</f>
        <v xml:space="preserve">Jun ✔️ </v>
      </c>
      <c r="CC6" s="14" t="str">
        <f ca="1">IF(CC7=0, "Jul ✔️ ", "Jul")</f>
        <v xml:space="preserve">Jul ✔️ </v>
      </c>
      <c r="CD6" s="14" t="str">
        <f ca="1">IF(CD7=0, "Aug ✔️ ", "Aug")</f>
        <v xml:space="preserve">Aug ✔️ </v>
      </c>
      <c r="CE6" s="14" t="str">
        <f ca="1">IF(CE7=0, "Sep ✔️ ", "Sep")</f>
        <v xml:space="preserve">Sep ✔️ </v>
      </c>
      <c r="CF6" s="14" t="str">
        <f ca="1">IF(CF7=0, "Oct ✔️ ", "Oct")</f>
        <v xml:space="preserve">Oct ✔️ </v>
      </c>
      <c r="CG6" s="14" t="str">
        <f ca="1">IF(CG7=0, "Nov ✔️ ", "Nov")</f>
        <v xml:space="preserve">Nov ✔️ </v>
      </c>
      <c r="CH6" s="14" t="str">
        <f ca="1">IF(CH7=0, "Dec ✔️ ", "Dec")</f>
        <v xml:space="preserve">Dec ✔️ </v>
      </c>
      <c r="CI6" s="14" t="str">
        <f ca="1">IF(BX7=0, "Total ✔️ ", "Total")</f>
        <v xml:space="preserve">Total ✔️ </v>
      </c>
      <c r="CK6" s="13" t="str">
        <f ca="1">IF(CK7=0, "Jan ✔️ ", "Jan")</f>
        <v xml:space="preserve">Jan ✔️ </v>
      </c>
      <c r="CL6" s="13" t="str">
        <f ca="1">IF(CL7=0, "Feb ✔️ ", "Feb")</f>
        <v xml:space="preserve">Feb ✔️ </v>
      </c>
      <c r="CM6" s="14" t="str">
        <f ca="1">IF(CM7=0, "Mar ✔️ ", "Mar")</f>
        <v xml:space="preserve">Mar ✔️ </v>
      </c>
      <c r="CN6" s="14" t="str">
        <f ca="1">IF(CN7=0, "Apr ✔️ ", "Apr")</f>
        <v xml:space="preserve">Apr ✔️ </v>
      </c>
      <c r="CO6" s="14" t="str">
        <f ca="1">IF(CO7=0, "May ✔️ ", "May")</f>
        <v xml:space="preserve">May ✔️ </v>
      </c>
      <c r="CP6" s="14" t="str">
        <f ca="1">IF(CP7=0, "Jun ✔️ ", "Jun")</f>
        <v xml:space="preserve">Jun ✔️ </v>
      </c>
      <c r="CQ6" s="14" t="str">
        <f ca="1">IF(CQ7=0, "Jul ✔️ ", "Jul")</f>
        <v xml:space="preserve">Jul ✔️ </v>
      </c>
      <c r="CR6" s="14" t="str">
        <f ca="1">IF(CR7=0, "Aug ✔️ ", "Aug")</f>
        <v xml:space="preserve">Aug ✔️ </v>
      </c>
      <c r="CS6" s="14" t="str">
        <f ca="1">IF(CS7=0, "Sep ✔️ ", "Sep")</f>
        <v xml:space="preserve">Sep ✔️ </v>
      </c>
      <c r="CT6" s="14" t="str">
        <f ca="1">IF(CT7=0, "Oct ✔️ ", "Oct")</f>
        <v xml:space="preserve">Oct ✔️ </v>
      </c>
      <c r="CU6" s="14" t="str">
        <f ca="1">IF(CU7=0, "Nov ✔️ ", "Nov")</f>
        <v xml:space="preserve">Nov ✔️ </v>
      </c>
      <c r="CV6" s="14" t="str">
        <f ca="1">IF(CV7=0, "Dec ✔️ ", "Dec")</f>
        <v xml:space="preserve">Dec ✔️ </v>
      </c>
      <c r="CW6" s="14" t="str">
        <f ca="1">IF(CL7=0, "Total ✔️ ", "Total")</f>
        <v xml:space="preserve">Total ✔️ </v>
      </c>
      <c r="CY6" s="13" t="str">
        <f ca="1">IF(CY7=0, "Jan ✔️ ", "Jan")</f>
        <v xml:space="preserve">Jan ✔️ </v>
      </c>
      <c r="CZ6" s="13" t="str">
        <f ca="1">IF(CZ7=0, "Feb ✔️ ", "Feb")</f>
        <v xml:space="preserve">Feb ✔️ </v>
      </c>
      <c r="DA6" s="14" t="str">
        <f ca="1">IF(DA7=0, "Mar ✔️ ", "Mar")</f>
        <v xml:space="preserve">Mar ✔️ </v>
      </c>
      <c r="DB6" s="14" t="str">
        <f ca="1">IF(DB7=0, "Apr ✔️ ", "Apr")</f>
        <v xml:space="preserve">Apr ✔️ </v>
      </c>
      <c r="DC6" s="14" t="str">
        <f ca="1">IF(DC7=0, "May ✔️ ", "May")</f>
        <v xml:space="preserve">May ✔️ </v>
      </c>
      <c r="DD6" s="14" t="str">
        <f ca="1">IF(DD7=0, "Jun ✔️ ", "Jun")</f>
        <v xml:space="preserve">Jun ✔️ </v>
      </c>
      <c r="DE6" s="14" t="str">
        <f ca="1">IF(DE7=0, "Jul ✔️ ", "Jul")</f>
        <v xml:space="preserve">Jul ✔️ </v>
      </c>
      <c r="DF6" s="14" t="str">
        <f ca="1">IF(DF7=0, "Aug ✔️ ", "Aug")</f>
        <v xml:space="preserve">Aug ✔️ </v>
      </c>
      <c r="DG6" s="14" t="str">
        <f ca="1">IF(DG7=0, "Sep ✔️ ", "Sep")</f>
        <v xml:space="preserve">Sep ✔️ </v>
      </c>
      <c r="DH6" s="14" t="str">
        <f ca="1">IF(DH7=0, "Oct ✔️ ", "Oct")</f>
        <v xml:space="preserve">Oct ✔️ </v>
      </c>
      <c r="DI6" s="14" t="str">
        <f ca="1">IF(DI7=0, "Nov ✔️ ", "Nov")</f>
        <v xml:space="preserve">Nov ✔️ </v>
      </c>
      <c r="DJ6" s="14" t="str">
        <f ca="1">IF(DJ7=0, "Dec ✔️ ", "Dec")</f>
        <v xml:space="preserve">Dec ✔️ </v>
      </c>
      <c r="DK6" s="14" t="str">
        <f ca="1">IF(CZ7=0, "Total ✔️ ", "Total")</f>
        <v xml:space="preserve">Total ✔️ </v>
      </c>
      <c r="DM6" s="13" t="str">
        <f ca="1">IF(DM7=0, "Jan ✔️ ", "Jan")</f>
        <v xml:space="preserve">Jan ✔️ </v>
      </c>
      <c r="DN6" s="13" t="str">
        <f ca="1">IF(DN7=0, "Feb ✔️ ", "Feb")</f>
        <v xml:space="preserve">Feb ✔️ </v>
      </c>
      <c r="DO6" s="14" t="str">
        <f ca="1">IF(DO7=0, "Mar ✔️ ", "Mar")</f>
        <v xml:space="preserve">Mar ✔️ </v>
      </c>
      <c r="DP6" s="14" t="str">
        <f ca="1">IF(DP7=0, "Apr ✔️ ", "Apr")</f>
        <v xml:space="preserve">Apr ✔️ </v>
      </c>
      <c r="DQ6" s="14" t="str">
        <f ca="1">IF(DQ7=0, "May ✔️ ", "May")</f>
        <v xml:space="preserve">May ✔️ </v>
      </c>
      <c r="DR6" s="14" t="str">
        <f ca="1">IF(DR7=0, "Jun ✔️ ", "Jun")</f>
        <v xml:space="preserve">Jun ✔️ </v>
      </c>
      <c r="DS6" s="14" t="str">
        <f ca="1">IF(DS7=0, "Jul ✔️ ", "Jul")</f>
        <v xml:space="preserve">Jul ✔️ </v>
      </c>
      <c r="DT6" s="14" t="str">
        <f ca="1">IF(DT7=0, "Aug ✔️ ", "Aug")</f>
        <v xml:space="preserve">Aug ✔️ </v>
      </c>
      <c r="DU6" s="14" t="str">
        <f ca="1">IF(DU7=0, "Sep ✔️ ", "Sep")</f>
        <v xml:space="preserve">Sep ✔️ </v>
      </c>
      <c r="DV6" s="14" t="str">
        <f ca="1">IF(DV7=0, "Oct ✔️ ", "Oct")</f>
        <v xml:space="preserve">Oct ✔️ </v>
      </c>
      <c r="DW6" s="14" t="str">
        <f ca="1">IF(DW7=0, "Nov ✔️ ", "Nov")</f>
        <v xml:space="preserve">Nov ✔️ </v>
      </c>
      <c r="DX6" s="14" t="str">
        <f ca="1">IF(DX7=0, "Dec ✔️ ", "Dec")</f>
        <v xml:space="preserve">Dec ✔️ </v>
      </c>
      <c r="DY6" s="14" t="str">
        <f ca="1">IF(DN7=0, "Total ✔️ ", "Total")</f>
        <v xml:space="preserve">Total ✔️ </v>
      </c>
      <c r="EA6" s="13" t="str">
        <f ca="1">IF(EA7=0, "Jan ✔️ ", "Jan")</f>
        <v xml:space="preserve">Jan ✔️ </v>
      </c>
      <c r="EB6" s="13" t="str">
        <f ca="1">IF(EB7=0, "Feb ✔️ ", "Feb")</f>
        <v xml:space="preserve">Feb ✔️ </v>
      </c>
      <c r="EC6" s="14" t="str">
        <f ca="1">IF(EC7=0, "Mar ✔️ ", "Mar")</f>
        <v xml:space="preserve">Mar ✔️ </v>
      </c>
      <c r="ED6" s="14" t="str">
        <f ca="1">IF(ED7=0, "Apr ✔️ ", "Apr")</f>
        <v xml:space="preserve">Apr ✔️ </v>
      </c>
      <c r="EE6" s="14" t="str">
        <f ca="1">IF(EE7=0, "May ✔️ ", "May")</f>
        <v xml:space="preserve">May ✔️ </v>
      </c>
      <c r="EF6" s="14" t="str">
        <f ca="1">IF(EF7=0, "Jun ✔️ ", "Jun")</f>
        <v xml:space="preserve">Jun ✔️ </v>
      </c>
      <c r="EG6" s="14" t="str">
        <f ca="1">IF(EG7=0, "Jul ✔️ ", "Jul")</f>
        <v xml:space="preserve">Jul ✔️ </v>
      </c>
      <c r="EH6" s="14" t="str">
        <f ca="1">IF(EH7=0, "Aug ✔️ ", "Aug")</f>
        <v xml:space="preserve">Aug ✔️ </v>
      </c>
      <c r="EI6" s="14" t="str">
        <f ca="1">IF(EI7=0, "Sep ✔️ ", "Sep")</f>
        <v xml:space="preserve">Sep ✔️ </v>
      </c>
      <c r="EJ6" s="14" t="str">
        <f ca="1">IF(EJ7=0, "Oct ✔️ ", "Oct")</f>
        <v xml:space="preserve">Oct ✔️ </v>
      </c>
      <c r="EK6" s="14" t="str">
        <f ca="1">IF(EK7=0, "Nov ✔️ ", "Nov")</f>
        <v xml:space="preserve">Nov ✔️ </v>
      </c>
      <c r="EL6" s="14" t="str">
        <f ca="1">IF(EL7=0, "Dec ✔️ ", "Dec")</f>
        <v xml:space="preserve">Dec ✔️ </v>
      </c>
      <c r="EM6" s="14" t="str">
        <f ca="1">IF(EB7=0, "Total ✔️ ", "Total")</f>
        <v xml:space="preserve">Total ✔️ </v>
      </c>
      <c r="EO6" s="13" t="str">
        <f ca="1">IF(EO7=0, "Jan ✔️ ", "Jan")</f>
        <v xml:space="preserve">Jan ✔️ </v>
      </c>
      <c r="EP6" s="13" t="str">
        <f ca="1">IF(EP7=0, "Feb ✔️ ", "Feb")</f>
        <v xml:space="preserve">Feb ✔️ </v>
      </c>
      <c r="EQ6" s="14" t="str">
        <f ca="1">IF(EQ7=0, "Mar ✔️ ", "Mar")</f>
        <v xml:space="preserve">Mar ✔️ </v>
      </c>
      <c r="ER6" s="14" t="str">
        <f ca="1">IF(ER7=0, "Apr ✔️ ", "Apr")</f>
        <v xml:space="preserve">Apr ✔️ </v>
      </c>
      <c r="ES6" s="14" t="str">
        <f ca="1">IF(ES7=0, "May ✔️ ", "May")</f>
        <v xml:space="preserve">May ✔️ </v>
      </c>
      <c r="ET6" s="14" t="str">
        <f ca="1">IF(ET7=0, "Jun ✔️ ", "Jun")</f>
        <v xml:space="preserve">Jun ✔️ </v>
      </c>
      <c r="EU6" s="14" t="str">
        <f ca="1">IF(EU7=0, "Jul ✔️ ", "Jul")</f>
        <v xml:space="preserve">Jul ✔️ </v>
      </c>
      <c r="EV6" s="14" t="str">
        <f ca="1">IF(EV7=0, "Aug ✔️ ", "Aug")</f>
        <v xml:space="preserve">Aug ✔️ </v>
      </c>
      <c r="EW6" s="14" t="str">
        <f ca="1">IF(EW7=0, "Sep ✔️ ", "Sep")</f>
        <v xml:space="preserve">Sep ✔️ </v>
      </c>
      <c r="EX6" s="14" t="str">
        <f ca="1">IF(EX7=0, "Oct ✔️ ", "Oct")</f>
        <v xml:space="preserve">Oct ✔️ </v>
      </c>
      <c r="EY6" s="14" t="str">
        <f ca="1">IF(EY7=0, "Nov ✔️ ", "Nov")</f>
        <v xml:space="preserve">Nov ✔️ </v>
      </c>
      <c r="EZ6" s="14" t="str">
        <f ca="1">IF(EZ7=0, "Dec ✔️ ", "Dec")</f>
        <v xml:space="preserve">Dec ✔️ </v>
      </c>
      <c r="FA6" s="14" t="str">
        <f ca="1">IF(EP7=0, "Total ✔️ ", "Total")</f>
        <v xml:space="preserve">Total ✔️ </v>
      </c>
      <c r="FC6" s="13" t="str">
        <f ca="1">IF(FC7=0, "Jan ✔️ ", "Jan")</f>
        <v xml:space="preserve">Jan ✔️ </v>
      </c>
      <c r="FD6" s="13" t="str">
        <f ca="1">IF(FD7=0, "Feb ✔️ ", "Feb")</f>
        <v xml:space="preserve">Feb ✔️ </v>
      </c>
      <c r="FE6" s="14" t="str">
        <f ca="1">IF(FE7=0, "Mar ✔️ ", "Mar")</f>
        <v xml:space="preserve">Mar ✔️ </v>
      </c>
      <c r="FF6" s="14" t="str">
        <f ca="1">IF(FF7=0, "Apr ✔️ ", "Apr")</f>
        <v xml:space="preserve">Apr ✔️ </v>
      </c>
      <c r="FG6" s="14" t="str">
        <f ca="1">IF(FG7=0, "May ✔️ ", "May")</f>
        <v xml:space="preserve">May ✔️ </v>
      </c>
      <c r="FH6" s="14" t="str">
        <f ca="1">IF(FH7=0, "Jun ✔️ ", "Jun")</f>
        <v xml:space="preserve">Jun ✔️ </v>
      </c>
      <c r="FI6" s="14" t="str">
        <f ca="1">IF(FI7=0, "Jul ✔️ ", "Jul")</f>
        <v xml:space="preserve">Jul ✔️ </v>
      </c>
      <c r="FJ6" s="14" t="str">
        <f ca="1">IF(FJ7=0, "Aug ✔️ ", "Aug")</f>
        <v xml:space="preserve">Aug ✔️ </v>
      </c>
      <c r="FK6" s="14" t="str">
        <f ca="1">IF(FK7=0, "Sep ✔️ ", "Sep")</f>
        <v xml:space="preserve">Sep ✔️ </v>
      </c>
      <c r="FL6" s="14" t="str">
        <f ca="1">IF(FL7=0, "Oct ✔️ ", "Oct")</f>
        <v xml:space="preserve">Oct ✔️ </v>
      </c>
      <c r="FM6" s="14" t="str">
        <f ca="1">IF(FM7=0, "Nov ✔️ ", "Nov")</f>
        <v xml:space="preserve">Nov ✔️ </v>
      </c>
      <c r="FN6" s="14" t="str">
        <f ca="1">IF(FN7=0, "Dec ✔️ ", "Dec")</f>
        <v xml:space="preserve">Dec ✔️ </v>
      </c>
      <c r="FO6" s="14" t="str">
        <f ca="1">IF(FD7=0, "Total ✔️ ", "Total")</f>
        <v xml:space="preserve">Total ✔️ </v>
      </c>
    </row>
    <row r="7" spans="3:171" x14ac:dyDescent="0.3">
      <c r="C7" s="39" t="s">
        <v>12</v>
      </c>
      <c r="D7" s="118"/>
      <c r="E7" s="124">
        <f ca="1">E20-E58-E71</f>
        <v>0</v>
      </c>
      <c r="F7" s="124">
        <f t="shared" ref="F7:Q7" ca="1" si="0">F20-F58-F71</f>
        <v>0</v>
      </c>
      <c r="G7" s="124">
        <f t="shared" ca="1" si="0"/>
        <v>0</v>
      </c>
      <c r="H7" s="124">
        <f t="shared" ca="1" si="0"/>
        <v>0</v>
      </c>
      <c r="I7" s="124">
        <f t="shared" ca="1" si="0"/>
        <v>0</v>
      </c>
      <c r="J7" s="124">
        <f t="shared" ca="1" si="0"/>
        <v>0</v>
      </c>
      <c r="K7" s="124">
        <f t="shared" ca="1" si="0"/>
        <v>0</v>
      </c>
      <c r="L7" s="124">
        <f t="shared" ca="1" si="0"/>
        <v>0</v>
      </c>
      <c r="M7" s="124">
        <f t="shared" ca="1" si="0"/>
        <v>0</v>
      </c>
      <c r="N7" s="124">
        <f t="shared" ca="1" si="0"/>
        <v>0</v>
      </c>
      <c r="O7" s="124">
        <f t="shared" ca="1" si="0"/>
        <v>0</v>
      </c>
      <c r="P7" s="124">
        <f t="shared" ca="1" si="0"/>
        <v>0</v>
      </c>
      <c r="Q7" s="124">
        <f t="shared" ca="1" si="0"/>
        <v>0</v>
      </c>
      <c r="R7" s="118"/>
      <c r="S7" s="124">
        <f ca="1">S20-S58-S71</f>
        <v>0</v>
      </c>
      <c r="T7" s="124">
        <f ca="1">T20-T58-T71</f>
        <v>0</v>
      </c>
      <c r="U7" s="124">
        <f t="shared" ref="U7:AD7" ca="1" si="1">U20-U58-U71</f>
        <v>0</v>
      </c>
      <c r="V7" s="124">
        <f t="shared" ca="1" si="1"/>
        <v>0</v>
      </c>
      <c r="W7" s="124">
        <f t="shared" ca="1" si="1"/>
        <v>0</v>
      </c>
      <c r="X7" s="124">
        <f t="shared" ca="1" si="1"/>
        <v>0</v>
      </c>
      <c r="Y7" s="124">
        <f t="shared" ca="1" si="1"/>
        <v>0</v>
      </c>
      <c r="Z7" s="124">
        <f t="shared" ca="1" si="1"/>
        <v>0</v>
      </c>
      <c r="AA7" s="124">
        <f t="shared" ca="1" si="1"/>
        <v>0</v>
      </c>
      <c r="AB7" s="124">
        <f t="shared" ca="1" si="1"/>
        <v>0</v>
      </c>
      <c r="AC7" s="124">
        <f t="shared" ca="1" si="1"/>
        <v>0</v>
      </c>
      <c r="AD7" s="124">
        <f t="shared" ca="1" si="1"/>
        <v>0</v>
      </c>
      <c r="AE7" s="124">
        <f ca="1">AE20-AE58-AE71</f>
        <v>0</v>
      </c>
      <c r="AF7" s="118"/>
      <c r="AG7" s="124">
        <f ca="1">AG20-AG58-AG71</f>
        <v>0</v>
      </c>
      <c r="AH7" s="124">
        <f ca="1">AH20-AH58-AH71</f>
        <v>0</v>
      </c>
      <c r="AI7" s="124">
        <f t="shared" ref="AI7:AR7" ca="1" si="2">AI20-AI58-AI71</f>
        <v>0</v>
      </c>
      <c r="AJ7" s="124">
        <f t="shared" ca="1" si="2"/>
        <v>0</v>
      </c>
      <c r="AK7" s="124">
        <f t="shared" ca="1" si="2"/>
        <v>0</v>
      </c>
      <c r="AL7" s="124">
        <f t="shared" ca="1" si="2"/>
        <v>0</v>
      </c>
      <c r="AM7" s="124">
        <f t="shared" ca="1" si="2"/>
        <v>0</v>
      </c>
      <c r="AN7" s="124">
        <f t="shared" ca="1" si="2"/>
        <v>0</v>
      </c>
      <c r="AO7" s="124">
        <f t="shared" ca="1" si="2"/>
        <v>0</v>
      </c>
      <c r="AP7" s="124">
        <f t="shared" ca="1" si="2"/>
        <v>0</v>
      </c>
      <c r="AQ7" s="124">
        <f t="shared" ca="1" si="2"/>
        <v>0</v>
      </c>
      <c r="AR7" s="124">
        <f t="shared" ca="1" si="2"/>
        <v>0</v>
      </c>
      <c r="AS7" s="124">
        <f ca="1">AS20-AS58-AS71</f>
        <v>2.9103830456733704E-11</v>
      </c>
      <c r="AT7" s="118"/>
      <c r="AU7" s="124">
        <f ca="1">AU20-AU58-AU71</f>
        <v>0</v>
      </c>
      <c r="AV7" s="124">
        <f ca="1">AV20-AV36-AV71</f>
        <v>0</v>
      </c>
      <c r="AW7" s="124">
        <f t="shared" ref="AW7:BG7" ca="1" si="3">AW20-AW36-AW71</f>
        <v>0</v>
      </c>
      <c r="AX7" s="124">
        <f t="shared" ca="1" si="3"/>
        <v>0</v>
      </c>
      <c r="AY7" s="124">
        <f t="shared" ca="1" si="3"/>
        <v>0</v>
      </c>
      <c r="AZ7" s="124">
        <f t="shared" ca="1" si="3"/>
        <v>0</v>
      </c>
      <c r="BA7" s="124">
        <f t="shared" ca="1" si="3"/>
        <v>0</v>
      </c>
      <c r="BB7" s="124">
        <f t="shared" ca="1" si="3"/>
        <v>0</v>
      </c>
      <c r="BC7" s="124">
        <f t="shared" ca="1" si="3"/>
        <v>0</v>
      </c>
      <c r="BD7" s="124">
        <f t="shared" ca="1" si="3"/>
        <v>0</v>
      </c>
      <c r="BE7" s="124">
        <f t="shared" ca="1" si="3"/>
        <v>0</v>
      </c>
      <c r="BF7" s="124">
        <f t="shared" ca="1" si="3"/>
        <v>0</v>
      </c>
      <c r="BG7" s="124">
        <f t="shared" ca="1" si="3"/>
        <v>0</v>
      </c>
      <c r="BH7" s="118"/>
      <c r="BI7" s="124">
        <f ca="1">BI20-BI58-BI71</f>
        <v>0</v>
      </c>
      <c r="BJ7" s="124">
        <f t="shared" ref="BJ7:BU7" ca="1" si="4">BJ20-BJ36-BJ71</f>
        <v>0</v>
      </c>
      <c r="BK7" s="124">
        <f t="shared" ca="1" si="4"/>
        <v>0</v>
      </c>
      <c r="BL7" s="124">
        <f t="shared" ca="1" si="4"/>
        <v>0</v>
      </c>
      <c r="BM7" s="124">
        <f t="shared" ca="1" si="4"/>
        <v>0</v>
      </c>
      <c r="BN7" s="124">
        <f t="shared" ca="1" si="4"/>
        <v>0</v>
      </c>
      <c r="BO7" s="124">
        <f t="shared" ca="1" si="4"/>
        <v>0</v>
      </c>
      <c r="BP7" s="124">
        <f t="shared" ca="1" si="4"/>
        <v>0</v>
      </c>
      <c r="BQ7" s="124">
        <f t="shared" ca="1" si="4"/>
        <v>0</v>
      </c>
      <c r="BR7" s="124">
        <f t="shared" ca="1" si="4"/>
        <v>0</v>
      </c>
      <c r="BS7" s="124">
        <f t="shared" ca="1" si="4"/>
        <v>0</v>
      </c>
      <c r="BT7" s="124">
        <f t="shared" ca="1" si="4"/>
        <v>0</v>
      </c>
      <c r="BU7" s="124">
        <f t="shared" ca="1" si="4"/>
        <v>0</v>
      </c>
      <c r="BV7" s="118"/>
      <c r="BW7" s="124">
        <f ca="1">BW20-BW58-BW71</f>
        <v>0</v>
      </c>
      <c r="BX7" s="124">
        <f t="shared" ref="BX7:CI7" ca="1" si="5">BX20-BX36-BX71</f>
        <v>0</v>
      </c>
      <c r="BY7" s="124">
        <f t="shared" ca="1" si="5"/>
        <v>0</v>
      </c>
      <c r="BZ7" s="124">
        <f t="shared" ca="1" si="5"/>
        <v>0</v>
      </c>
      <c r="CA7" s="124">
        <f t="shared" ca="1" si="5"/>
        <v>0</v>
      </c>
      <c r="CB7" s="124">
        <f t="shared" ca="1" si="5"/>
        <v>0</v>
      </c>
      <c r="CC7" s="124">
        <f t="shared" ca="1" si="5"/>
        <v>0</v>
      </c>
      <c r="CD7" s="124">
        <f t="shared" ca="1" si="5"/>
        <v>0</v>
      </c>
      <c r="CE7" s="124">
        <f t="shared" ca="1" si="5"/>
        <v>0</v>
      </c>
      <c r="CF7" s="124">
        <f t="shared" ca="1" si="5"/>
        <v>0</v>
      </c>
      <c r="CG7" s="124">
        <f t="shared" ca="1" si="5"/>
        <v>0</v>
      </c>
      <c r="CH7" s="124">
        <f t="shared" ca="1" si="5"/>
        <v>0</v>
      </c>
      <c r="CI7" s="124">
        <f t="shared" ca="1" si="5"/>
        <v>0</v>
      </c>
      <c r="CJ7" s="118"/>
      <c r="CK7" s="124">
        <f ca="1">CK20-CK58-CK71</f>
        <v>0</v>
      </c>
      <c r="CL7" s="124">
        <f t="shared" ref="CL7:CW7" ca="1" si="6">CL20-CL36-CL71</f>
        <v>0</v>
      </c>
      <c r="CM7" s="124">
        <f t="shared" ca="1" si="6"/>
        <v>0</v>
      </c>
      <c r="CN7" s="124">
        <f t="shared" ca="1" si="6"/>
        <v>0</v>
      </c>
      <c r="CO7" s="124">
        <f t="shared" ca="1" si="6"/>
        <v>0</v>
      </c>
      <c r="CP7" s="124">
        <f t="shared" ca="1" si="6"/>
        <v>0</v>
      </c>
      <c r="CQ7" s="124">
        <f t="shared" ca="1" si="6"/>
        <v>0</v>
      </c>
      <c r="CR7" s="124">
        <f t="shared" ca="1" si="6"/>
        <v>0</v>
      </c>
      <c r="CS7" s="124">
        <f t="shared" ca="1" si="6"/>
        <v>0</v>
      </c>
      <c r="CT7" s="124">
        <f t="shared" ca="1" si="6"/>
        <v>0</v>
      </c>
      <c r="CU7" s="124">
        <f t="shared" ca="1" si="6"/>
        <v>0</v>
      </c>
      <c r="CV7" s="124">
        <f t="shared" ca="1" si="6"/>
        <v>0</v>
      </c>
      <c r="CW7" s="124">
        <f t="shared" ca="1" si="6"/>
        <v>0</v>
      </c>
      <c r="CX7" s="118"/>
      <c r="CY7" s="124">
        <f ca="1">CY20-CY58-CY71</f>
        <v>0</v>
      </c>
      <c r="CZ7" s="124">
        <f t="shared" ref="CZ7:DK7" ca="1" si="7">CZ20-CZ36-CZ71</f>
        <v>0</v>
      </c>
      <c r="DA7" s="124">
        <f t="shared" ca="1" si="7"/>
        <v>0</v>
      </c>
      <c r="DB7" s="124">
        <f t="shared" ca="1" si="7"/>
        <v>0</v>
      </c>
      <c r="DC7" s="124">
        <f t="shared" ca="1" si="7"/>
        <v>0</v>
      </c>
      <c r="DD7" s="124">
        <f t="shared" ca="1" si="7"/>
        <v>0</v>
      </c>
      <c r="DE7" s="124">
        <f t="shared" ca="1" si="7"/>
        <v>0</v>
      </c>
      <c r="DF7" s="124">
        <f t="shared" ca="1" si="7"/>
        <v>0</v>
      </c>
      <c r="DG7" s="124">
        <f t="shared" ca="1" si="7"/>
        <v>0</v>
      </c>
      <c r="DH7" s="124">
        <f t="shared" ca="1" si="7"/>
        <v>0</v>
      </c>
      <c r="DI7" s="124">
        <f t="shared" ca="1" si="7"/>
        <v>0</v>
      </c>
      <c r="DJ7" s="124">
        <f t="shared" ca="1" si="7"/>
        <v>0</v>
      </c>
      <c r="DK7" s="124">
        <f t="shared" ca="1" si="7"/>
        <v>0</v>
      </c>
      <c r="DL7" s="118"/>
      <c r="DM7" s="124">
        <f ca="1">DM20-DM58-DM71</f>
        <v>0</v>
      </c>
      <c r="DN7" s="124">
        <f t="shared" ref="DN7:DY7" ca="1" si="8">DN20-DN36-DN71</f>
        <v>0</v>
      </c>
      <c r="DO7" s="124">
        <f t="shared" ca="1" si="8"/>
        <v>0</v>
      </c>
      <c r="DP7" s="124">
        <f t="shared" ca="1" si="8"/>
        <v>0</v>
      </c>
      <c r="DQ7" s="124">
        <f t="shared" ca="1" si="8"/>
        <v>0</v>
      </c>
      <c r="DR7" s="124">
        <f t="shared" ca="1" si="8"/>
        <v>0</v>
      </c>
      <c r="DS7" s="124">
        <f t="shared" ca="1" si="8"/>
        <v>0</v>
      </c>
      <c r="DT7" s="124">
        <f t="shared" ca="1" si="8"/>
        <v>0</v>
      </c>
      <c r="DU7" s="124">
        <f t="shared" ca="1" si="8"/>
        <v>0</v>
      </c>
      <c r="DV7" s="124">
        <f t="shared" ca="1" si="8"/>
        <v>0</v>
      </c>
      <c r="DW7" s="124">
        <f t="shared" ca="1" si="8"/>
        <v>0</v>
      </c>
      <c r="DX7" s="124">
        <f t="shared" ca="1" si="8"/>
        <v>0</v>
      </c>
      <c r="DY7" s="124">
        <f t="shared" ca="1" si="8"/>
        <v>0</v>
      </c>
      <c r="DZ7" s="118"/>
      <c r="EA7" s="124">
        <f ca="1">EA20-EA58-EA71</f>
        <v>0</v>
      </c>
      <c r="EB7" s="124">
        <f t="shared" ref="EB7:EM7" ca="1" si="9">EB20-EB36-EB71</f>
        <v>0</v>
      </c>
      <c r="EC7" s="124">
        <f t="shared" ca="1" si="9"/>
        <v>0</v>
      </c>
      <c r="ED7" s="124">
        <f t="shared" ca="1" si="9"/>
        <v>0</v>
      </c>
      <c r="EE7" s="124">
        <f t="shared" ca="1" si="9"/>
        <v>0</v>
      </c>
      <c r="EF7" s="124">
        <f t="shared" ca="1" si="9"/>
        <v>0</v>
      </c>
      <c r="EG7" s="124">
        <f t="shared" ca="1" si="9"/>
        <v>0</v>
      </c>
      <c r="EH7" s="124">
        <f t="shared" ca="1" si="9"/>
        <v>0</v>
      </c>
      <c r="EI7" s="124">
        <f t="shared" ca="1" si="9"/>
        <v>0</v>
      </c>
      <c r="EJ7" s="124">
        <f t="shared" ca="1" si="9"/>
        <v>0</v>
      </c>
      <c r="EK7" s="124">
        <f t="shared" ca="1" si="9"/>
        <v>0</v>
      </c>
      <c r="EL7" s="124">
        <f t="shared" ca="1" si="9"/>
        <v>0</v>
      </c>
      <c r="EM7" s="124">
        <f t="shared" ca="1" si="9"/>
        <v>0</v>
      </c>
      <c r="EN7" s="118"/>
      <c r="EO7" s="124">
        <f t="shared" ref="EO7:FA7" ca="1" si="10">EO20-EO58-EO71</f>
        <v>0</v>
      </c>
      <c r="EP7" s="124">
        <f t="shared" ca="1" si="10"/>
        <v>0</v>
      </c>
      <c r="EQ7" s="124">
        <f t="shared" ca="1" si="10"/>
        <v>0</v>
      </c>
      <c r="ER7" s="124">
        <f t="shared" ca="1" si="10"/>
        <v>0</v>
      </c>
      <c r="ES7" s="124">
        <f t="shared" ca="1" si="10"/>
        <v>0</v>
      </c>
      <c r="ET7" s="124">
        <f t="shared" ca="1" si="10"/>
        <v>0</v>
      </c>
      <c r="EU7" s="124">
        <f t="shared" ca="1" si="10"/>
        <v>0</v>
      </c>
      <c r="EV7" s="124">
        <f t="shared" ca="1" si="10"/>
        <v>0</v>
      </c>
      <c r="EW7" s="124">
        <f t="shared" ca="1" si="10"/>
        <v>0</v>
      </c>
      <c r="EX7" s="124">
        <f t="shared" ca="1" si="10"/>
        <v>0</v>
      </c>
      <c r="EY7" s="124">
        <f t="shared" ca="1" si="10"/>
        <v>0</v>
      </c>
      <c r="EZ7" s="124">
        <f t="shared" ca="1" si="10"/>
        <v>0</v>
      </c>
      <c r="FA7" s="124">
        <f ca="1">FA20-FA58-FA71</f>
        <v>0</v>
      </c>
      <c r="FB7" s="118"/>
      <c r="FC7" s="124">
        <f t="shared" ref="FA7:FN7" ca="1" si="11">FC20-FC58-FC71</f>
        <v>0</v>
      </c>
      <c r="FD7" s="124">
        <f t="shared" ca="1" si="11"/>
        <v>0</v>
      </c>
      <c r="FE7" s="124">
        <f t="shared" ca="1" si="11"/>
        <v>0</v>
      </c>
      <c r="FF7" s="124">
        <f t="shared" ca="1" si="11"/>
        <v>0</v>
      </c>
      <c r="FG7" s="124">
        <f t="shared" ca="1" si="11"/>
        <v>0</v>
      </c>
      <c r="FH7" s="124">
        <f t="shared" ca="1" si="11"/>
        <v>0</v>
      </c>
      <c r="FI7" s="124">
        <f t="shared" ca="1" si="11"/>
        <v>0</v>
      </c>
      <c r="FJ7" s="124">
        <f t="shared" ca="1" si="11"/>
        <v>0</v>
      </c>
      <c r="FK7" s="124">
        <f t="shared" ca="1" si="11"/>
        <v>0</v>
      </c>
      <c r="FL7" s="124">
        <f t="shared" ca="1" si="11"/>
        <v>0</v>
      </c>
      <c r="FM7" s="124">
        <f t="shared" ca="1" si="11"/>
        <v>0</v>
      </c>
      <c r="FN7" s="124">
        <f t="shared" ca="1" si="11"/>
        <v>0</v>
      </c>
      <c r="FO7" s="124">
        <f ca="1">FO20-FO58-FO71</f>
        <v>5.8207660913467407E-11</v>
      </c>
    </row>
    <row r="9" spans="3:171" x14ac:dyDescent="0.3">
      <c r="C9" s="3" t="s">
        <v>5</v>
      </c>
      <c r="D9" s="40"/>
      <c r="E9" s="4">
        <f>DATE(E$5,1,1)</f>
        <v>45292</v>
      </c>
      <c r="F9" s="4">
        <f>DATE(E$5,2,1)</f>
        <v>45323</v>
      </c>
      <c r="G9" s="4">
        <f>DATE(E$5,3,1)</f>
        <v>45352</v>
      </c>
      <c r="H9" s="4">
        <f>DATE(E$5,4,1)</f>
        <v>45383</v>
      </c>
      <c r="I9" s="4">
        <f>DATE(E$5,5,1)</f>
        <v>45413</v>
      </c>
      <c r="J9" s="4">
        <f>DATE(E$5,6,1)</f>
        <v>45444</v>
      </c>
      <c r="K9" s="4">
        <f>DATE(E$5,7,1)</f>
        <v>45474</v>
      </c>
      <c r="L9" s="4">
        <f>DATE(E$5,8,1)</f>
        <v>45505</v>
      </c>
      <c r="M9" s="4">
        <f>DATE(E$5,9,1)</f>
        <v>45536</v>
      </c>
      <c r="N9" s="4">
        <f>DATE(E$5,10,1)</f>
        <v>45566</v>
      </c>
      <c r="O9" s="4">
        <f>DATE(E$5,11,1)</f>
        <v>45597</v>
      </c>
      <c r="P9" s="4">
        <f>DATE(E$5,12,1)</f>
        <v>45627</v>
      </c>
      <c r="Q9" s="5">
        <f>E$5</f>
        <v>2024</v>
      </c>
      <c r="R9" s="41"/>
      <c r="S9" s="4">
        <f>DATE(S$5,1,1)</f>
        <v>45658</v>
      </c>
      <c r="T9" s="4">
        <f>DATE(S$5,2,1)</f>
        <v>45689</v>
      </c>
      <c r="U9" s="4">
        <f>DATE(S$5,3,1)</f>
        <v>45717</v>
      </c>
      <c r="V9" s="4">
        <f>DATE(S$5,4,1)</f>
        <v>45748</v>
      </c>
      <c r="W9" s="4">
        <f>DATE(S$5,5,1)</f>
        <v>45778</v>
      </c>
      <c r="X9" s="4">
        <f>DATE(S$5,6,1)</f>
        <v>45809</v>
      </c>
      <c r="Y9" s="4">
        <f>DATE(S$5,7,1)</f>
        <v>45839</v>
      </c>
      <c r="Z9" s="4">
        <f>DATE(S$5,8,1)</f>
        <v>45870</v>
      </c>
      <c r="AA9" s="4">
        <f>DATE(S$5,9,1)</f>
        <v>45901</v>
      </c>
      <c r="AB9" s="4">
        <f>DATE(S$5,10,1)</f>
        <v>45931</v>
      </c>
      <c r="AC9" s="4">
        <f>DATE(S$5,11,1)</f>
        <v>45962</v>
      </c>
      <c r="AD9" s="4">
        <f>DATE(S$5,12,1)</f>
        <v>45992</v>
      </c>
      <c r="AE9" s="5">
        <f>S$5</f>
        <v>2025</v>
      </c>
      <c r="AF9" s="41"/>
      <c r="AG9" s="4">
        <f>DATE(AG$5,1,1)</f>
        <v>46023</v>
      </c>
      <c r="AH9" s="4">
        <f>DATE(AG$5,2,1)</f>
        <v>46054</v>
      </c>
      <c r="AI9" s="4">
        <f>DATE(AG$5,3,1)</f>
        <v>46082</v>
      </c>
      <c r="AJ9" s="4">
        <f>DATE(AG$5,4,1)</f>
        <v>46113</v>
      </c>
      <c r="AK9" s="4">
        <f>DATE(AG$5,5,1)</f>
        <v>46143</v>
      </c>
      <c r="AL9" s="4">
        <f>DATE(AG$5,6,1)</f>
        <v>46174</v>
      </c>
      <c r="AM9" s="4">
        <f>DATE(AG$5,7,1)</f>
        <v>46204</v>
      </c>
      <c r="AN9" s="4">
        <f>DATE(AG$5,8,1)</f>
        <v>46235</v>
      </c>
      <c r="AO9" s="4">
        <f>DATE(AG$5,9,1)</f>
        <v>46266</v>
      </c>
      <c r="AP9" s="4">
        <f>DATE(AG$5,10,1)</f>
        <v>46296</v>
      </c>
      <c r="AQ9" s="4">
        <f>DATE(AG$5,11,1)</f>
        <v>46327</v>
      </c>
      <c r="AR9" s="4">
        <f>DATE(AG$5,12,1)</f>
        <v>46357</v>
      </c>
      <c r="AS9" s="5">
        <f>AG$5</f>
        <v>2026</v>
      </c>
      <c r="AT9" s="41"/>
      <c r="AU9" s="4">
        <f>DATE(AU$5,1,1)</f>
        <v>46388</v>
      </c>
      <c r="AV9" s="4">
        <f>DATE(AU$5,2,1)</f>
        <v>46419</v>
      </c>
      <c r="AW9" s="4">
        <f>DATE(AU$5,3,1)</f>
        <v>46447</v>
      </c>
      <c r="AX9" s="4">
        <f>DATE(AU$5,4,1)</f>
        <v>46478</v>
      </c>
      <c r="AY9" s="4">
        <f>DATE(AU$5,5,1)</f>
        <v>46508</v>
      </c>
      <c r="AZ9" s="4">
        <f>DATE(AU$5,6,1)</f>
        <v>46539</v>
      </c>
      <c r="BA9" s="4">
        <f>DATE(AU$5,7,1)</f>
        <v>46569</v>
      </c>
      <c r="BB9" s="4">
        <f>DATE(AU$5,8,1)</f>
        <v>46600</v>
      </c>
      <c r="BC9" s="4">
        <f>DATE(AU$5,9,1)</f>
        <v>46631</v>
      </c>
      <c r="BD9" s="4">
        <f>DATE(AU$5,10,1)</f>
        <v>46661</v>
      </c>
      <c r="BE9" s="4">
        <f>DATE(AU$5,11,1)</f>
        <v>46692</v>
      </c>
      <c r="BF9" s="4">
        <f>DATE(AU$5,12,1)</f>
        <v>46722</v>
      </c>
      <c r="BG9" s="5">
        <f>AU$5</f>
        <v>2027</v>
      </c>
      <c r="BH9" s="41"/>
      <c r="BI9" s="4">
        <f>DATE(BI$5,1,1)</f>
        <v>46753</v>
      </c>
      <c r="BJ9" s="4">
        <f>DATE(BI$5,2,1)</f>
        <v>46784</v>
      </c>
      <c r="BK9" s="4">
        <f>DATE(BI$5,3,1)</f>
        <v>46813</v>
      </c>
      <c r="BL9" s="4">
        <f>DATE(BI$5,4,1)</f>
        <v>46844</v>
      </c>
      <c r="BM9" s="4">
        <f>DATE(BI$5,5,1)</f>
        <v>46874</v>
      </c>
      <c r="BN9" s="4">
        <f>DATE(BI$5,6,1)</f>
        <v>46905</v>
      </c>
      <c r="BO9" s="4">
        <f>DATE(BI$5,7,1)</f>
        <v>46935</v>
      </c>
      <c r="BP9" s="4">
        <f>DATE(BI$5,8,1)</f>
        <v>46966</v>
      </c>
      <c r="BQ9" s="4">
        <f>DATE(BI$5,9,1)</f>
        <v>46997</v>
      </c>
      <c r="BR9" s="4">
        <f>DATE(BI$5,10,1)</f>
        <v>47027</v>
      </c>
      <c r="BS9" s="4">
        <f>DATE(BI$5,11,1)</f>
        <v>47058</v>
      </c>
      <c r="BT9" s="4">
        <f>DATE(BI$5,12,1)</f>
        <v>47088</v>
      </c>
      <c r="BU9" s="5">
        <f>BI$5</f>
        <v>2028</v>
      </c>
      <c r="BV9" s="41"/>
      <c r="BW9" s="4">
        <f>DATE(BW$5,1,1)</f>
        <v>47119</v>
      </c>
      <c r="BX9" s="4">
        <f>DATE(BW$5,2,1)</f>
        <v>47150</v>
      </c>
      <c r="BY9" s="4">
        <f>DATE(BW$5,3,1)</f>
        <v>47178</v>
      </c>
      <c r="BZ9" s="4">
        <f>DATE(BW$5,4,1)</f>
        <v>47209</v>
      </c>
      <c r="CA9" s="4">
        <f>DATE(BW$5,5,1)</f>
        <v>47239</v>
      </c>
      <c r="CB9" s="4">
        <f>DATE(BW$5,6,1)</f>
        <v>47270</v>
      </c>
      <c r="CC9" s="4">
        <f>DATE(BW$5,7,1)</f>
        <v>47300</v>
      </c>
      <c r="CD9" s="4">
        <f>DATE(BW$5,8,1)</f>
        <v>47331</v>
      </c>
      <c r="CE9" s="4">
        <f>DATE(BW$5,9,1)</f>
        <v>47362</v>
      </c>
      <c r="CF9" s="4">
        <f>DATE(BW$5,10,1)</f>
        <v>47392</v>
      </c>
      <c r="CG9" s="4">
        <f>DATE(BW$5,11,1)</f>
        <v>47423</v>
      </c>
      <c r="CH9" s="4">
        <f>DATE(BW$5,12,1)</f>
        <v>47453</v>
      </c>
      <c r="CI9" s="5">
        <f>BW$5</f>
        <v>2029</v>
      </c>
      <c r="CJ9" s="41"/>
      <c r="CK9" s="4">
        <f>DATE(CK$5,1,1)</f>
        <v>47484</v>
      </c>
      <c r="CL9" s="4">
        <f>DATE(CK$5,2,1)</f>
        <v>47515</v>
      </c>
      <c r="CM9" s="4">
        <f>DATE(CK$5,3,1)</f>
        <v>47543</v>
      </c>
      <c r="CN9" s="4">
        <f>DATE(CK$5,4,1)</f>
        <v>47574</v>
      </c>
      <c r="CO9" s="4">
        <f>DATE(CK$5,5,1)</f>
        <v>47604</v>
      </c>
      <c r="CP9" s="4">
        <f>DATE(CK$5,6,1)</f>
        <v>47635</v>
      </c>
      <c r="CQ9" s="4">
        <f>DATE(CK$5,7,1)</f>
        <v>47665</v>
      </c>
      <c r="CR9" s="4">
        <f>DATE(CK$5,8,1)</f>
        <v>47696</v>
      </c>
      <c r="CS9" s="4">
        <f>DATE(CK$5,9,1)</f>
        <v>47727</v>
      </c>
      <c r="CT9" s="4">
        <f>DATE(CK$5,10,1)</f>
        <v>47757</v>
      </c>
      <c r="CU9" s="4">
        <f>DATE(CK$5,11,1)</f>
        <v>47788</v>
      </c>
      <c r="CV9" s="4">
        <f>DATE(CK$5,12,1)</f>
        <v>47818</v>
      </c>
      <c r="CW9" s="5">
        <f>CK$5</f>
        <v>2030</v>
      </c>
      <c r="CX9" s="41"/>
      <c r="CY9" s="4">
        <f>DATE(CY$5,1,1)</f>
        <v>47849</v>
      </c>
      <c r="CZ9" s="4">
        <f>DATE(CY$5,2,1)</f>
        <v>47880</v>
      </c>
      <c r="DA9" s="4">
        <f>DATE(CY$5,3,1)</f>
        <v>47908</v>
      </c>
      <c r="DB9" s="4">
        <f>DATE(CY$5,4,1)</f>
        <v>47939</v>
      </c>
      <c r="DC9" s="4">
        <f>DATE(CY$5,5,1)</f>
        <v>47969</v>
      </c>
      <c r="DD9" s="4">
        <f>DATE(CY$5,6,1)</f>
        <v>48000</v>
      </c>
      <c r="DE9" s="4">
        <f>DATE(CY$5,7,1)</f>
        <v>48030</v>
      </c>
      <c r="DF9" s="4">
        <f>DATE(CY$5,8,1)</f>
        <v>48061</v>
      </c>
      <c r="DG9" s="4">
        <f>DATE(CY$5,9,1)</f>
        <v>48092</v>
      </c>
      <c r="DH9" s="4">
        <f>DATE(CY$5,10,1)</f>
        <v>48122</v>
      </c>
      <c r="DI9" s="4">
        <f>DATE(CY$5,11,1)</f>
        <v>48153</v>
      </c>
      <c r="DJ9" s="4">
        <f>DATE(CY$5,12,1)</f>
        <v>48183</v>
      </c>
      <c r="DK9" s="5">
        <f>CY$5</f>
        <v>2031</v>
      </c>
      <c r="DL9" s="41"/>
      <c r="DM9" s="4">
        <f>DATE(DM$5,1,1)</f>
        <v>48214</v>
      </c>
      <c r="DN9" s="4">
        <f>DATE(DM$5,2,1)</f>
        <v>48245</v>
      </c>
      <c r="DO9" s="4">
        <f>DATE(DM$5,3,1)</f>
        <v>48274</v>
      </c>
      <c r="DP9" s="4">
        <f>DATE(DM$5,4,1)</f>
        <v>48305</v>
      </c>
      <c r="DQ9" s="4">
        <f>DATE(DM$5,5,1)</f>
        <v>48335</v>
      </c>
      <c r="DR9" s="4">
        <f>DATE(DM$5,6,1)</f>
        <v>48366</v>
      </c>
      <c r="DS9" s="4">
        <f>DATE(DM$5,7,1)</f>
        <v>48396</v>
      </c>
      <c r="DT9" s="4">
        <f>DATE(DM$5,8,1)</f>
        <v>48427</v>
      </c>
      <c r="DU9" s="4">
        <f>DATE(DM$5,9,1)</f>
        <v>48458</v>
      </c>
      <c r="DV9" s="4">
        <f>DATE(DM$5,10,1)</f>
        <v>48488</v>
      </c>
      <c r="DW9" s="4">
        <f>DATE(DM$5,11,1)</f>
        <v>48519</v>
      </c>
      <c r="DX9" s="4">
        <f>DATE(DM$5,12,1)</f>
        <v>48549</v>
      </c>
      <c r="DY9" s="5">
        <f>DM$5</f>
        <v>2032</v>
      </c>
      <c r="DZ9" s="41"/>
      <c r="EA9" s="4">
        <f>DATE(EA$5,1,1)</f>
        <v>48580</v>
      </c>
      <c r="EB9" s="4">
        <f>DATE(EA$5,2,1)</f>
        <v>48611</v>
      </c>
      <c r="EC9" s="4">
        <f>DATE(EA$5,3,1)</f>
        <v>48639</v>
      </c>
      <c r="ED9" s="4">
        <f>DATE(EA$5,4,1)</f>
        <v>48670</v>
      </c>
      <c r="EE9" s="4">
        <f>DATE(EA$5,5,1)</f>
        <v>48700</v>
      </c>
      <c r="EF9" s="4">
        <f>DATE(EA$5,6,1)</f>
        <v>48731</v>
      </c>
      <c r="EG9" s="4">
        <f>DATE(EA$5,7,1)</f>
        <v>48761</v>
      </c>
      <c r="EH9" s="4">
        <f>DATE(EA$5,8,1)</f>
        <v>48792</v>
      </c>
      <c r="EI9" s="4">
        <f>DATE(EA$5,9,1)</f>
        <v>48823</v>
      </c>
      <c r="EJ9" s="4">
        <f>DATE(EA$5,10,1)</f>
        <v>48853</v>
      </c>
      <c r="EK9" s="4">
        <f>DATE(EA$5,11,1)</f>
        <v>48884</v>
      </c>
      <c r="EL9" s="4">
        <f>DATE(EA$5,12,1)</f>
        <v>48914</v>
      </c>
      <c r="EM9" s="5">
        <f>EA$5</f>
        <v>2033</v>
      </c>
      <c r="EN9" s="41"/>
      <c r="EO9" s="4">
        <f>DATE(EO$5,1,1)</f>
        <v>48945</v>
      </c>
      <c r="EP9" s="4">
        <f>DATE(EO$5,2,1)</f>
        <v>48976</v>
      </c>
      <c r="EQ9" s="4">
        <f>DATE(EO$5,3,1)</f>
        <v>49004</v>
      </c>
      <c r="ER9" s="4">
        <f>DATE(EO$5,4,1)</f>
        <v>49035</v>
      </c>
      <c r="ES9" s="4">
        <f>DATE(EO$5,5,1)</f>
        <v>49065</v>
      </c>
      <c r="ET9" s="4">
        <f>DATE(EO$5,6,1)</f>
        <v>49096</v>
      </c>
      <c r="EU9" s="4">
        <f>DATE(EO$5,7,1)</f>
        <v>49126</v>
      </c>
      <c r="EV9" s="4">
        <f>DATE(EO$5,8,1)</f>
        <v>49157</v>
      </c>
      <c r="EW9" s="4">
        <f>DATE(EO$5,9,1)</f>
        <v>49188</v>
      </c>
      <c r="EX9" s="4">
        <f>DATE(EO$5,10,1)</f>
        <v>49218</v>
      </c>
      <c r="EY9" s="4">
        <f>DATE(EO$5,11,1)</f>
        <v>49249</v>
      </c>
      <c r="EZ9" s="4">
        <f>DATE(EO$5,12,1)</f>
        <v>49279</v>
      </c>
      <c r="FA9" s="5">
        <f>EO$5</f>
        <v>2034</v>
      </c>
      <c r="FB9" s="41"/>
      <c r="FC9" s="4">
        <f>EO9</f>
        <v>48945</v>
      </c>
      <c r="FD9" s="4">
        <f t="shared" ref="FD9:FN9" si="12">EP9</f>
        <v>48976</v>
      </c>
      <c r="FE9" s="4">
        <f t="shared" si="12"/>
        <v>49004</v>
      </c>
      <c r="FF9" s="4">
        <f t="shared" si="12"/>
        <v>49035</v>
      </c>
      <c r="FG9" s="4">
        <f t="shared" si="12"/>
        <v>49065</v>
      </c>
      <c r="FH9" s="4">
        <f t="shared" si="12"/>
        <v>49096</v>
      </c>
      <c r="FI9" s="4">
        <f t="shared" si="12"/>
        <v>49126</v>
      </c>
      <c r="FJ9" s="4">
        <f t="shared" si="12"/>
        <v>49157</v>
      </c>
      <c r="FK9" s="4">
        <f t="shared" si="12"/>
        <v>49188</v>
      </c>
      <c r="FL9" s="4">
        <f t="shared" si="12"/>
        <v>49218</v>
      </c>
      <c r="FM9" s="4">
        <f t="shared" si="12"/>
        <v>49249</v>
      </c>
      <c r="FN9" s="4">
        <f t="shared" si="12"/>
        <v>49279</v>
      </c>
      <c r="FO9" s="5" t="str">
        <f>FC$5</f>
        <v>Total</v>
      </c>
    </row>
    <row r="10" spans="3:171" x14ac:dyDescent="0.3">
      <c r="C10" s="1" t="s">
        <v>93</v>
      </c>
      <c r="D10" s="116">
        <v>3237.3</v>
      </c>
      <c r="E10" s="116">
        <v>3100</v>
      </c>
      <c r="F10" s="116">
        <v>3100</v>
      </c>
      <c r="G10" s="116">
        <v>3100</v>
      </c>
      <c r="H10" s="116">
        <v>3100</v>
      </c>
      <c r="I10" s="116">
        <v>3100</v>
      </c>
      <c r="J10" s="116">
        <v>3100</v>
      </c>
      <c r="K10" s="116">
        <v>3100</v>
      </c>
      <c r="L10" s="116">
        <v>3100</v>
      </c>
      <c r="M10" s="116">
        <v>3100</v>
      </c>
      <c r="N10" s="116">
        <v>3100</v>
      </c>
      <c r="O10" s="116">
        <v>3100</v>
      </c>
      <c r="P10" s="116">
        <v>3100</v>
      </c>
      <c r="Q10" s="117">
        <f>SUM(E10:P10)</f>
        <v>37200</v>
      </c>
      <c r="R10" s="118"/>
      <c r="S10" s="116">
        <v>3255</v>
      </c>
      <c r="T10" s="116">
        <v>3255</v>
      </c>
      <c r="U10" s="116">
        <v>3255</v>
      </c>
      <c r="V10" s="116">
        <v>3255</v>
      </c>
      <c r="W10" s="116">
        <v>3255</v>
      </c>
      <c r="X10" s="116">
        <v>3255</v>
      </c>
      <c r="Y10" s="116">
        <v>3255</v>
      </c>
      <c r="Z10" s="116">
        <v>3255</v>
      </c>
      <c r="AA10" s="116">
        <v>3255</v>
      </c>
      <c r="AB10" s="116">
        <v>3255</v>
      </c>
      <c r="AC10" s="116">
        <v>3255</v>
      </c>
      <c r="AD10" s="116">
        <v>3255</v>
      </c>
      <c r="AE10" s="117">
        <f>SUM(S10:AD10)</f>
        <v>39060</v>
      </c>
      <c r="AF10" s="118"/>
      <c r="AG10" s="116">
        <v>3417.75</v>
      </c>
      <c r="AH10" s="116">
        <v>3417.75</v>
      </c>
      <c r="AI10" s="116">
        <v>3417.75</v>
      </c>
      <c r="AJ10" s="116">
        <v>3417.75</v>
      </c>
      <c r="AK10" s="116">
        <v>3417.75</v>
      </c>
      <c r="AL10" s="116">
        <v>3417.75</v>
      </c>
      <c r="AM10" s="116">
        <v>3417.75</v>
      </c>
      <c r="AN10" s="116">
        <v>3417.75</v>
      </c>
      <c r="AO10" s="116">
        <v>3417.75</v>
      </c>
      <c r="AP10" s="116">
        <v>3417.75</v>
      </c>
      <c r="AQ10" s="116">
        <v>3417.75</v>
      </c>
      <c r="AR10" s="116">
        <v>3417.75</v>
      </c>
      <c r="AS10" s="117">
        <f>SUM(AG10:AR10)</f>
        <v>41013</v>
      </c>
      <c r="AT10" s="118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7">
        <f>SUM(AU10:BF10)</f>
        <v>0</v>
      </c>
      <c r="BH10" s="118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7">
        <f>SUM(BI10:BT10)</f>
        <v>0</v>
      </c>
      <c r="BV10" s="118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7">
        <f>SUM(BW10:CH10)</f>
        <v>0</v>
      </c>
      <c r="CJ10" s="118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7">
        <f>SUM(CK10:CV10)</f>
        <v>0</v>
      </c>
      <c r="CX10" s="118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7">
        <f>SUM(CY10:DJ10)</f>
        <v>0</v>
      </c>
      <c r="DL10" s="118"/>
      <c r="DM10" s="116"/>
      <c r="DN10" s="116"/>
      <c r="DO10" s="116"/>
      <c r="DP10" s="116"/>
      <c r="DQ10" s="116"/>
      <c r="DR10" s="116"/>
      <c r="DS10" s="116"/>
      <c r="DT10" s="116"/>
      <c r="DU10" s="116"/>
      <c r="DV10" s="116"/>
      <c r="DW10" s="116"/>
      <c r="DX10" s="116"/>
      <c r="DY10" s="117">
        <f>SUM(DM10:DX10)</f>
        <v>0</v>
      </c>
      <c r="DZ10" s="118"/>
      <c r="EA10" s="116"/>
      <c r="EB10" s="116"/>
      <c r="EC10" s="116"/>
      <c r="ED10" s="116"/>
      <c r="EE10" s="116"/>
      <c r="EF10" s="116"/>
      <c r="EG10" s="116"/>
      <c r="EH10" s="116"/>
      <c r="EI10" s="116"/>
      <c r="EJ10" s="116"/>
      <c r="EK10" s="116"/>
      <c r="EL10" s="116"/>
      <c r="EM10" s="117">
        <f>SUM(EA10:EL10)</f>
        <v>0</v>
      </c>
      <c r="EN10" s="118"/>
      <c r="EO10" s="116"/>
      <c r="EP10" s="116"/>
      <c r="EQ10" s="116"/>
      <c r="ER10" s="116"/>
      <c r="ES10" s="116"/>
      <c r="ET10" s="116"/>
      <c r="EU10" s="116"/>
      <c r="EV10" s="116"/>
      <c r="EW10" s="116"/>
      <c r="EX10" s="116"/>
      <c r="EY10" s="116"/>
      <c r="EZ10" s="116"/>
      <c r="FA10" s="117">
        <f>SUM(EO10:EZ10)</f>
        <v>0</v>
      </c>
      <c r="FB10" s="118"/>
      <c r="FC10" s="119">
        <f t="shared" ref="FC10:FM19" si="13">SUM(E10,S10,AG10,AU10,BI10,BW10,CK10,CY10,DM10,EA10,EO10)</f>
        <v>9772.75</v>
      </c>
      <c r="FD10" s="119">
        <f t="shared" si="13"/>
        <v>9772.75</v>
      </c>
      <c r="FE10" s="119">
        <f t="shared" si="13"/>
        <v>9772.75</v>
      </c>
      <c r="FF10" s="119">
        <f t="shared" si="13"/>
        <v>9772.75</v>
      </c>
      <c r="FG10" s="119">
        <f t="shared" si="13"/>
        <v>9772.75</v>
      </c>
      <c r="FH10" s="119">
        <f t="shared" si="13"/>
        <v>9772.75</v>
      </c>
      <c r="FI10" s="119">
        <f t="shared" si="13"/>
        <v>9772.75</v>
      </c>
      <c r="FJ10" s="119">
        <f t="shared" si="13"/>
        <v>9772.75</v>
      </c>
      <c r="FK10" s="119">
        <f t="shared" si="13"/>
        <v>9772.75</v>
      </c>
      <c r="FL10" s="119">
        <f t="shared" si="13"/>
        <v>9772.75</v>
      </c>
      <c r="FM10" s="119">
        <f t="shared" si="13"/>
        <v>9772.75</v>
      </c>
      <c r="FN10" s="119">
        <f>SUM(P10,AD10,AR10,BF10,BT10,CH10,CV10,DJ10,DX10,EL10,EZ10)</f>
        <v>9772.75</v>
      </c>
      <c r="FO10" s="117">
        <f>SUM(Q10,AE10,AS10,BG10,BU10,CI10,CW10,DK10,DY10,EM10,FA10)</f>
        <v>117273</v>
      </c>
    </row>
    <row r="11" spans="3:171" x14ac:dyDescent="0.3">
      <c r="C11" s="1" t="s">
        <v>95</v>
      </c>
      <c r="D11" s="116">
        <v>3237.3</v>
      </c>
      <c r="E11" s="116">
        <v>313</v>
      </c>
      <c r="F11" s="116">
        <v>313</v>
      </c>
      <c r="G11" s="116">
        <v>313</v>
      </c>
      <c r="H11" s="116">
        <v>313</v>
      </c>
      <c r="I11" s="116">
        <v>313</v>
      </c>
      <c r="J11" s="116">
        <v>313</v>
      </c>
      <c r="K11" s="116">
        <v>313</v>
      </c>
      <c r="L11" s="116">
        <v>313</v>
      </c>
      <c r="M11" s="116">
        <v>313</v>
      </c>
      <c r="N11" s="116">
        <v>313</v>
      </c>
      <c r="O11" s="116">
        <v>313</v>
      </c>
      <c r="P11" s="116">
        <v>313</v>
      </c>
      <c r="Q11" s="117">
        <f t="shared" ref="Q11:Q20" si="14">SUM(E11:P11)</f>
        <v>3756</v>
      </c>
      <c r="R11" s="118"/>
      <c r="S11" s="116">
        <v>328.65000000000003</v>
      </c>
      <c r="T11" s="116">
        <v>328.65000000000003</v>
      </c>
      <c r="U11" s="116">
        <v>328.65000000000003</v>
      </c>
      <c r="V11" s="116">
        <v>328.65000000000003</v>
      </c>
      <c r="W11" s="116">
        <v>328.65000000000003</v>
      </c>
      <c r="X11" s="116">
        <v>328.65000000000003</v>
      </c>
      <c r="Y11" s="116">
        <v>328.65000000000003</v>
      </c>
      <c r="Z11" s="116">
        <v>328.65000000000003</v>
      </c>
      <c r="AA11" s="116">
        <v>328.65000000000003</v>
      </c>
      <c r="AB11" s="116">
        <v>328.65000000000003</v>
      </c>
      <c r="AC11" s="116">
        <v>328.65000000000003</v>
      </c>
      <c r="AD11" s="116">
        <v>328.65000000000003</v>
      </c>
      <c r="AE11" s="117">
        <f t="shared" ref="AE11:AE20" si="15">SUM(S11:AD11)</f>
        <v>3943.8000000000006</v>
      </c>
      <c r="AF11" s="118"/>
      <c r="AG11" s="116">
        <v>345.08250000000004</v>
      </c>
      <c r="AH11" s="116">
        <v>345.08250000000004</v>
      </c>
      <c r="AI11" s="116">
        <v>345.08250000000004</v>
      </c>
      <c r="AJ11" s="116">
        <v>345.08250000000004</v>
      </c>
      <c r="AK11" s="116">
        <v>345.08250000000004</v>
      </c>
      <c r="AL11" s="116">
        <v>345.08250000000004</v>
      </c>
      <c r="AM11" s="116">
        <v>345.08250000000004</v>
      </c>
      <c r="AN11" s="116">
        <v>345.08250000000004</v>
      </c>
      <c r="AO11" s="116">
        <v>345.08250000000004</v>
      </c>
      <c r="AP11" s="116">
        <v>345.08250000000004</v>
      </c>
      <c r="AQ11" s="116">
        <v>345.08250000000004</v>
      </c>
      <c r="AR11" s="116">
        <v>345.08250000000004</v>
      </c>
      <c r="AS11" s="117">
        <f t="shared" ref="AS11:AS20" si="16">SUM(AG11:AR11)</f>
        <v>4140.9900000000007</v>
      </c>
      <c r="AT11" s="118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7">
        <f t="shared" ref="BG11:BG20" si="17">SUM(AU11:BF11)</f>
        <v>0</v>
      </c>
      <c r="BH11" s="118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7">
        <f t="shared" ref="BU11:BU20" si="18">SUM(BI11:BT11)</f>
        <v>0</v>
      </c>
      <c r="BV11" s="118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7">
        <f t="shared" ref="CI11:CI20" si="19">SUM(BW11:CH11)</f>
        <v>0</v>
      </c>
      <c r="CJ11" s="118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7">
        <f t="shared" ref="CW11:CW20" si="20">SUM(CK11:CV11)</f>
        <v>0</v>
      </c>
      <c r="CX11" s="118"/>
      <c r="CY11" s="116"/>
      <c r="CZ11" s="116"/>
      <c r="DA11" s="116"/>
      <c r="DB11" s="116"/>
      <c r="DC11" s="116"/>
      <c r="DD11" s="116"/>
      <c r="DE11" s="116"/>
      <c r="DF11" s="116"/>
      <c r="DG11" s="116"/>
      <c r="DH11" s="116"/>
      <c r="DI11" s="116"/>
      <c r="DJ11" s="116"/>
      <c r="DK11" s="117">
        <f t="shared" ref="DK11:DK20" si="21">SUM(CY11:DJ11)</f>
        <v>0</v>
      </c>
      <c r="DL11" s="118"/>
      <c r="DM11" s="116"/>
      <c r="DN11" s="116"/>
      <c r="DO11" s="116"/>
      <c r="DP11" s="116"/>
      <c r="DQ11" s="116"/>
      <c r="DR11" s="116"/>
      <c r="DS11" s="116"/>
      <c r="DT11" s="116"/>
      <c r="DU11" s="116"/>
      <c r="DV11" s="116"/>
      <c r="DW11" s="116"/>
      <c r="DX11" s="116"/>
      <c r="DY11" s="117">
        <f t="shared" ref="DY11:DY20" si="22">SUM(DM11:DX11)</f>
        <v>0</v>
      </c>
      <c r="DZ11" s="118"/>
      <c r="EA11" s="116"/>
      <c r="EB11" s="116"/>
      <c r="EC11" s="116"/>
      <c r="ED11" s="116"/>
      <c r="EE11" s="116"/>
      <c r="EF11" s="116"/>
      <c r="EG11" s="116"/>
      <c r="EH11" s="116"/>
      <c r="EI11" s="116"/>
      <c r="EJ11" s="116"/>
      <c r="EK11" s="116"/>
      <c r="EL11" s="116"/>
      <c r="EM11" s="117">
        <f t="shared" ref="EM11:EM20" si="23">SUM(EA11:EL11)</f>
        <v>0</v>
      </c>
      <c r="EN11" s="118"/>
      <c r="EO11" s="116"/>
      <c r="EP11" s="116"/>
      <c r="EQ11" s="116"/>
      <c r="ER11" s="116"/>
      <c r="ES11" s="116"/>
      <c r="ET11" s="116"/>
      <c r="EU11" s="116"/>
      <c r="EV11" s="116"/>
      <c r="EW11" s="116"/>
      <c r="EX11" s="116"/>
      <c r="EY11" s="116"/>
      <c r="EZ11" s="116"/>
      <c r="FA11" s="117">
        <f t="shared" ref="FA11:FA20" si="24">SUM(EO11:EZ11)</f>
        <v>0</v>
      </c>
      <c r="FB11" s="118"/>
      <c r="FC11" s="119">
        <f t="shared" si="13"/>
        <v>986.73250000000007</v>
      </c>
      <c r="FD11" s="119">
        <f t="shared" si="13"/>
        <v>986.73250000000007</v>
      </c>
      <c r="FE11" s="119">
        <f t="shared" si="13"/>
        <v>986.73250000000007</v>
      </c>
      <c r="FF11" s="119">
        <f t="shared" si="13"/>
        <v>986.73250000000007</v>
      </c>
      <c r="FG11" s="119">
        <f t="shared" si="13"/>
        <v>986.73250000000007</v>
      </c>
      <c r="FH11" s="119">
        <f t="shared" si="13"/>
        <v>986.73250000000007</v>
      </c>
      <c r="FI11" s="119">
        <f t="shared" si="13"/>
        <v>986.73250000000007</v>
      </c>
      <c r="FJ11" s="119">
        <f t="shared" si="13"/>
        <v>986.73250000000007</v>
      </c>
      <c r="FK11" s="119">
        <f t="shared" si="13"/>
        <v>986.73250000000007</v>
      </c>
      <c r="FL11" s="119">
        <f t="shared" si="13"/>
        <v>986.73250000000007</v>
      </c>
      <c r="FM11" s="119">
        <f t="shared" si="13"/>
        <v>986.73250000000007</v>
      </c>
      <c r="FN11" s="119">
        <f t="shared" ref="FN11:FN19" si="25">SUM(P11,AD11,AR11,BF11,BT11,CH11,CV11,DJ11,DX11,EL11,EZ11)</f>
        <v>986.73250000000007</v>
      </c>
      <c r="FO11" s="117">
        <f t="shared" ref="FO11:FO20" si="26">SUM(FC11:FN11)</f>
        <v>11840.79</v>
      </c>
    </row>
    <row r="12" spans="3:171" x14ac:dyDescent="0.3">
      <c r="C12" s="1" t="s">
        <v>94</v>
      </c>
      <c r="D12" s="116">
        <v>3237.3</v>
      </c>
      <c r="E12" s="116">
        <v>1150</v>
      </c>
      <c r="F12" s="116">
        <v>1150</v>
      </c>
      <c r="G12" s="116">
        <v>1150</v>
      </c>
      <c r="H12" s="116">
        <v>1150</v>
      </c>
      <c r="I12" s="116">
        <v>1150</v>
      </c>
      <c r="J12" s="116">
        <v>1150</v>
      </c>
      <c r="K12" s="116">
        <v>1150</v>
      </c>
      <c r="L12" s="116">
        <v>1150</v>
      </c>
      <c r="M12" s="116">
        <v>1150</v>
      </c>
      <c r="N12" s="116">
        <v>1150</v>
      </c>
      <c r="O12" s="116">
        <v>1150</v>
      </c>
      <c r="P12" s="116">
        <v>1150</v>
      </c>
      <c r="Q12" s="117">
        <f t="shared" si="14"/>
        <v>13800</v>
      </c>
      <c r="R12" s="118"/>
      <c r="S12" s="116">
        <v>1207.5</v>
      </c>
      <c r="T12" s="116">
        <v>1207.5</v>
      </c>
      <c r="U12" s="116">
        <v>1207.5</v>
      </c>
      <c r="V12" s="116">
        <v>1207.5</v>
      </c>
      <c r="W12" s="116">
        <v>1207.5</v>
      </c>
      <c r="X12" s="116">
        <v>1207.5</v>
      </c>
      <c r="Y12" s="116">
        <v>1207.5</v>
      </c>
      <c r="Z12" s="116">
        <v>1207.5</v>
      </c>
      <c r="AA12" s="116">
        <v>1207.5</v>
      </c>
      <c r="AB12" s="116">
        <v>1207.5</v>
      </c>
      <c r="AC12" s="116">
        <v>1207.5</v>
      </c>
      <c r="AD12" s="116">
        <v>1207.5</v>
      </c>
      <c r="AE12" s="117">
        <f t="shared" si="15"/>
        <v>14490</v>
      </c>
      <c r="AF12" s="118"/>
      <c r="AG12" s="116">
        <v>1267.875</v>
      </c>
      <c r="AH12" s="116">
        <v>1267.875</v>
      </c>
      <c r="AI12" s="116">
        <v>1267.875</v>
      </c>
      <c r="AJ12" s="116">
        <v>1267.875</v>
      </c>
      <c r="AK12" s="116">
        <v>1267.875</v>
      </c>
      <c r="AL12" s="116">
        <v>1267.875</v>
      </c>
      <c r="AM12" s="116">
        <v>1267.875</v>
      </c>
      <c r="AN12" s="116">
        <v>1267.875</v>
      </c>
      <c r="AO12" s="116">
        <v>1267.875</v>
      </c>
      <c r="AP12" s="116">
        <v>1267.875</v>
      </c>
      <c r="AQ12" s="116">
        <v>1267.875</v>
      </c>
      <c r="AR12" s="116">
        <v>1267.875</v>
      </c>
      <c r="AS12" s="117">
        <f t="shared" si="16"/>
        <v>15214.5</v>
      </c>
      <c r="AT12" s="118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7">
        <f t="shared" si="17"/>
        <v>0</v>
      </c>
      <c r="BH12" s="118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7">
        <f t="shared" si="18"/>
        <v>0</v>
      </c>
      <c r="BV12" s="118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7">
        <f t="shared" si="19"/>
        <v>0</v>
      </c>
      <c r="CJ12" s="118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7">
        <f t="shared" si="20"/>
        <v>0</v>
      </c>
      <c r="CX12" s="118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7">
        <f t="shared" si="21"/>
        <v>0</v>
      </c>
      <c r="DL12" s="118"/>
      <c r="DM12" s="116"/>
      <c r="DN12" s="116"/>
      <c r="DO12" s="116"/>
      <c r="DP12" s="116"/>
      <c r="DQ12" s="116"/>
      <c r="DR12" s="116"/>
      <c r="DS12" s="116"/>
      <c r="DT12" s="116"/>
      <c r="DU12" s="116"/>
      <c r="DV12" s="116"/>
      <c r="DW12" s="116"/>
      <c r="DX12" s="116"/>
      <c r="DY12" s="117">
        <f t="shared" si="22"/>
        <v>0</v>
      </c>
      <c r="DZ12" s="118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7">
        <f t="shared" si="23"/>
        <v>0</v>
      </c>
      <c r="EN12" s="118"/>
      <c r="EO12" s="116"/>
      <c r="EP12" s="116"/>
      <c r="EQ12" s="116"/>
      <c r="ER12" s="116"/>
      <c r="ES12" s="116"/>
      <c r="ET12" s="116"/>
      <c r="EU12" s="116"/>
      <c r="EV12" s="116"/>
      <c r="EW12" s="116"/>
      <c r="EX12" s="116"/>
      <c r="EY12" s="116"/>
      <c r="EZ12" s="116"/>
      <c r="FA12" s="117">
        <f t="shared" si="24"/>
        <v>0</v>
      </c>
      <c r="FB12" s="118"/>
      <c r="FC12" s="119">
        <f t="shared" si="13"/>
        <v>3625.375</v>
      </c>
      <c r="FD12" s="119">
        <f t="shared" si="13"/>
        <v>3625.375</v>
      </c>
      <c r="FE12" s="119">
        <f t="shared" si="13"/>
        <v>3625.375</v>
      </c>
      <c r="FF12" s="119">
        <f t="shared" si="13"/>
        <v>3625.375</v>
      </c>
      <c r="FG12" s="119">
        <f t="shared" si="13"/>
        <v>3625.375</v>
      </c>
      <c r="FH12" s="119">
        <f t="shared" si="13"/>
        <v>3625.375</v>
      </c>
      <c r="FI12" s="119">
        <f t="shared" si="13"/>
        <v>3625.375</v>
      </c>
      <c r="FJ12" s="119">
        <f t="shared" si="13"/>
        <v>3625.375</v>
      </c>
      <c r="FK12" s="119">
        <f t="shared" si="13"/>
        <v>3625.375</v>
      </c>
      <c r="FL12" s="119">
        <f t="shared" si="13"/>
        <v>3625.375</v>
      </c>
      <c r="FM12" s="119">
        <f t="shared" si="13"/>
        <v>3625.375</v>
      </c>
      <c r="FN12" s="119">
        <f t="shared" si="25"/>
        <v>3625.375</v>
      </c>
      <c r="FO12" s="117">
        <f t="shared" si="26"/>
        <v>43504.5</v>
      </c>
    </row>
    <row r="13" spans="3:171" ht="14.4" customHeight="1" x14ac:dyDescent="0.3">
      <c r="C13" s="42" t="s">
        <v>107</v>
      </c>
      <c r="D13" s="120"/>
      <c r="E13" s="116">
        <v>200</v>
      </c>
      <c r="F13" s="116">
        <v>200</v>
      </c>
      <c r="G13" s="116">
        <v>200</v>
      </c>
      <c r="H13" s="116">
        <v>200</v>
      </c>
      <c r="I13" s="116">
        <v>200</v>
      </c>
      <c r="J13" s="116">
        <v>200</v>
      </c>
      <c r="K13" s="116">
        <v>200</v>
      </c>
      <c r="L13" s="116">
        <v>200</v>
      </c>
      <c r="M13" s="116">
        <v>200</v>
      </c>
      <c r="N13" s="116">
        <v>200</v>
      </c>
      <c r="O13" s="116">
        <v>200</v>
      </c>
      <c r="P13" s="116">
        <v>200</v>
      </c>
      <c r="Q13" s="117">
        <f t="shared" si="14"/>
        <v>2400</v>
      </c>
      <c r="R13" s="118"/>
      <c r="S13" s="116">
        <v>210</v>
      </c>
      <c r="T13" s="116">
        <v>210</v>
      </c>
      <c r="U13" s="116">
        <v>210</v>
      </c>
      <c r="V13" s="116">
        <v>210</v>
      </c>
      <c r="W13" s="116">
        <v>210</v>
      </c>
      <c r="X13" s="116">
        <v>210</v>
      </c>
      <c r="Y13" s="116">
        <v>210</v>
      </c>
      <c r="Z13" s="116">
        <v>210</v>
      </c>
      <c r="AA13" s="116">
        <v>210</v>
      </c>
      <c r="AB13" s="116">
        <v>210</v>
      </c>
      <c r="AC13" s="116">
        <v>210</v>
      </c>
      <c r="AD13" s="116">
        <v>210</v>
      </c>
      <c r="AE13" s="117">
        <f t="shared" si="15"/>
        <v>2520</v>
      </c>
      <c r="AF13" s="118"/>
      <c r="AG13" s="116">
        <v>220.5</v>
      </c>
      <c r="AH13" s="116">
        <v>220.5</v>
      </c>
      <c r="AI13" s="116">
        <v>220.5</v>
      </c>
      <c r="AJ13" s="116">
        <v>220.5</v>
      </c>
      <c r="AK13" s="116">
        <v>220.5</v>
      </c>
      <c r="AL13" s="116">
        <v>220.5</v>
      </c>
      <c r="AM13" s="116">
        <v>220.5</v>
      </c>
      <c r="AN13" s="116">
        <v>220.5</v>
      </c>
      <c r="AO13" s="116">
        <v>220.5</v>
      </c>
      <c r="AP13" s="116">
        <v>220.5</v>
      </c>
      <c r="AQ13" s="116">
        <v>220.5</v>
      </c>
      <c r="AR13" s="116">
        <v>220.5</v>
      </c>
      <c r="AS13" s="117">
        <f t="shared" si="16"/>
        <v>2646</v>
      </c>
      <c r="AT13" s="118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7">
        <f t="shared" si="17"/>
        <v>0</v>
      </c>
      <c r="BH13" s="118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7">
        <f t="shared" si="18"/>
        <v>0</v>
      </c>
      <c r="BV13" s="118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7">
        <f t="shared" si="19"/>
        <v>0</v>
      </c>
      <c r="CJ13" s="118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7">
        <f t="shared" si="20"/>
        <v>0</v>
      </c>
      <c r="CX13" s="118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7">
        <f t="shared" si="21"/>
        <v>0</v>
      </c>
      <c r="DL13" s="118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7">
        <f t="shared" si="22"/>
        <v>0</v>
      </c>
      <c r="DZ13" s="118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7">
        <f t="shared" si="23"/>
        <v>0</v>
      </c>
      <c r="EN13" s="118"/>
      <c r="EO13" s="116"/>
      <c r="EP13" s="116"/>
      <c r="EQ13" s="116"/>
      <c r="ER13" s="116"/>
      <c r="ES13" s="116"/>
      <c r="ET13" s="116"/>
      <c r="EU13" s="116"/>
      <c r="EV13" s="116"/>
      <c r="EW13" s="116"/>
      <c r="EX13" s="116"/>
      <c r="EY13" s="116"/>
      <c r="EZ13" s="116"/>
      <c r="FA13" s="117">
        <f t="shared" si="24"/>
        <v>0</v>
      </c>
      <c r="FB13" s="118"/>
      <c r="FC13" s="119">
        <f t="shared" si="13"/>
        <v>630.5</v>
      </c>
      <c r="FD13" s="119">
        <f t="shared" si="13"/>
        <v>630.5</v>
      </c>
      <c r="FE13" s="119">
        <f t="shared" si="13"/>
        <v>630.5</v>
      </c>
      <c r="FF13" s="119">
        <f t="shared" si="13"/>
        <v>630.5</v>
      </c>
      <c r="FG13" s="119">
        <f t="shared" si="13"/>
        <v>630.5</v>
      </c>
      <c r="FH13" s="119">
        <f t="shared" si="13"/>
        <v>630.5</v>
      </c>
      <c r="FI13" s="119">
        <f t="shared" si="13"/>
        <v>630.5</v>
      </c>
      <c r="FJ13" s="119">
        <f t="shared" si="13"/>
        <v>630.5</v>
      </c>
      <c r="FK13" s="119">
        <f t="shared" si="13"/>
        <v>630.5</v>
      </c>
      <c r="FL13" s="119">
        <f t="shared" si="13"/>
        <v>630.5</v>
      </c>
      <c r="FM13" s="119">
        <f t="shared" si="13"/>
        <v>630.5</v>
      </c>
      <c r="FN13" s="119">
        <f t="shared" si="25"/>
        <v>630.5</v>
      </c>
      <c r="FO13" s="117">
        <f t="shared" si="26"/>
        <v>7566</v>
      </c>
    </row>
    <row r="14" spans="3:171" ht="14.4" customHeight="1" x14ac:dyDescent="0.3">
      <c r="C14" s="42" t="s">
        <v>6</v>
      </c>
      <c r="D14" s="121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7">
        <f t="shared" si="14"/>
        <v>0</v>
      </c>
      <c r="R14" s="118"/>
      <c r="S14" s="116">
        <f t="shared" ref="S14:T19" si="27">E14 * 1.05</f>
        <v>0</v>
      </c>
      <c r="T14" s="116">
        <f t="shared" si="27"/>
        <v>0</v>
      </c>
      <c r="U14" s="116">
        <f t="shared" ref="U14:AD19" si="28">G14 * 1.05</f>
        <v>0</v>
      </c>
      <c r="V14" s="116">
        <f t="shared" si="28"/>
        <v>0</v>
      </c>
      <c r="W14" s="116">
        <f t="shared" si="28"/>
        <v>0</v>
      </c>
      <c r="X14" s="116">
        <f t="shared" si="28"/>
        <v>0</v>
      </c>
      <c r="Y14" s="116">
        <f t="shared" si="28"/>
        <v>0</v>
      </c>
      <c r="Z14" s="116">
        <f t="shared" si="28"/>
        <v>0</v>
      </c>
      <c r="AA14" s="116">
        <f t="shared" si="28"/>
        <v>0</v>
      </c>
      <c r="AB14" s="116">
        <f t="shared" si="28"/>
        <v>0</v>
      </c>
      <c r="AC14" s="116">
        <f t="shared" si="28"/>
        <v>0</v>
      </c>
      <c r="AD14" s="116">
        <f t="shared" si="28"/>
        <v>0</v>
      </c>
      <c r="AE14" s="117">
        <f t="shared" si="15"/>
        <v>0</v>
      </c>
      <c r="AF14" s="118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7">
        <f t="shared" si="16"/>
        <v>0</v>
      </c>
      <c r="AT14" s="118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7">
        <f t="shared" si="17"/>
        <v>0</v>
      </c>
      <c r="BH14" s="118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7">
        <f t="shared" si="18"/>
        <v>0</v>
      </c>
      <c r="BV14" s="118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7">
        <f t="shared" si="19"/>
        <v>0</v>
      </c>
      <c r="CJ14" s="118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7">
        <f t="shared" si="20"/>
        <v>0</v>
      </c>
      <c r="CX14" s="118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7">
        <f t="shared" si="21"/>
        <v>0</v>
      </c>
      <c r="DL14" s="118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7">
        <f t="shared" si="22"/>
        <v>0</v>
      </c>
      <c r="DZ14" s="118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7">
        <f t="shared" si="23"/>
        <v>0</v>
      </c>
      <c r="EN14" s="118"/>
      <c r="EO14" s="116"/>
      <c r="EP14" s="116"/>
      <c r="EQ14" s="116"/>
      <c r="ER14" s="116"/>
      <c r="ES14" s="116"/>
      <c r="ET14" s="116"/>
      <c r="EU14" s="116"/>
      <c r="EV14" s="116"/>
      <c r="EW14" s="116"/>
      <c r="EX14" s="116"/>
      <c r="EY14" s="116"/>
      <c r="EZ14" s="116"/>
      <c r="FA14" s="117">
        <f t="shared" si="24"/>
        <v>0</v>
      </c>
      <c r="FB14" s="118"/>
      <c r="FC14" s="119">
        <f t="shared" si="13"/>
        <v>0</v>
      </c>
      <c r="FD14" s="119">
        <f t="shared" si="13"/>
        <v>0</v>
      </c>
      <c r="FE14" s="119">
        <f t="shared" si="13"/>
        <v>0</v>
      </c>
      <c r="FF14" s="119">
        <f t="shared" si="13"/>
        <v>0</v>
      </c>
      <c r="FG14" s="119">
        <f t="shared" si="13"/>
        <v>0</v>
      </c>
      <c r="FH14" s="119">
        <f t="shared" si="13"/>
        <v>0</v>
      </c>
      <c r="FI14" s="119">
        <f t="shared" si="13"/>
        <v>0</v>
      </c>
      <c r="FJ14" s="119">
        <f t="shared" si="13"/>
        <v>0</v>
      </c>
      <c r="FK14" s="119">
        <f t="shared" si="13"/>
        <v>0</v>
      </c>
      <c r="FL14" s="119">
        <f t="shared" si="13"/>
        <v>0</v>
      </c>
      <c r="FM14" s="119">
        <f t="shared" si="13"/>
        <v>0</v>
      </c>
      <c r="FN14" s="119">
        <f t="shared" si="25"/>
        <v>0</v>
      </c>
      <c r="FO14" s="117">
        <f t="shared" si="26"/>
        <v>0</v>
      </c>
    </row>
    <row r="15" spans="3:171" ht="14.4" customHeight="1" x14ac:dyDescent="0.3">
      <c r="C15" s="1" t="s">
        <v>6</v>
      </c>
      <c r="D15" s="121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7">
        <f t="shared" si="14"/>
        <v>0</v>
      </c>
      <c r="R15" s="118"/>
      <c r="S15" s="116">
        <f t="shared" si="27"/>
        <v>0</v>
      </c>
      <c r="T15" s="116">
        <f t="shared" si="27"/>
        <v>0</v>
      </c>
      <c r="U15" s="116">
        <f t="shared" si="28"/>
        <v>0</v>
      </c>
      <c r="V15" s="116">
        <f t="shared" si="28"/>
        <v>0</v>
      </c>
      <c r="W15" s="116">
        <f t="shared" si="28"/>
        <v>0</v>
      </c>
      <c r="X15" s="116">
        <f t="shared" si="28"/>
        <v>0</v>
      </c>
      <c r="Y15" s="116">
        <f t="shared" si="28"/>
        <v>0</v>
      </c>
      <c r="Z15" s="116">
        <f t="shared" si="28"/>
        <v>0</v>
      </c>
      <c r="AA15" s="116">
        <f t="shared" si="28"/>
        <v>0</v>
      </c>
      <c r="AB15" s="116">
        <f t="shared" si="28"/>
        <v>0</v>
      </c>
      <c r="AC15" s="116">
        <f t="shared" si="28"/>
        <v>0</v>
      </c>
      <c r="AD15" s="116">
        <f t="shared" si="28"/>
        <v>0</v>
      </c>
      <c r="AE15" s="117">
        <f t="shared" si="15"/>
        <v>0</v>
      </c>
      <c r="AF15" s="118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7">
        <f t="shared" si="16"/>
        <v>0</v>
      </c>
      <c r="AT15" s="118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7">
        <f t="shared" si="17"/>
        <v>0</v>
      </c>
      <c r="BH15" s="118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7">
        <f t="shared" si="18"/>
        <v>0</v>
      </c>
      <c r="BV15" s="118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7">
        <f t="shared" si="19"/>
        <v>0</v>
      </c>
      <c r="CJ15" s="118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7">
        <f t="shared" si="20"/>
        <v>0</v>
      </c>
      <c r="CX15" s="118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7">
        <f t="shared" si="21"/>
        <v>0</v>
      </c>
      <c r="DL15" s="118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7">
        <f t="shared" si="22"/>
        <v>0</v>
      </c>
      <c r="DZ15" s="118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7">
        <f t="shared" si="23"/>
        <v>0</v>
      </c>
      <c r="EN15" s="118"/>
      <c r="EO15" s="116"/>
      <c r="EP15" s="116"/>
      <c r="EQ15" s="116"/>
      <c r="ER15" s="116"/>
      <c r="ES15" s="116"/>
      <c r="ET15" s="116"/>
      <c r="EU15" s="116"/>
      <c r="EV15" s="116"/>
      <c r="EW15" s="116"/>
      <c r="EX15" s="116"/>
      <c r="EY15" s="116"/>
      <c r="EZ15" s="116"/>
      <c r="FA15" s="117">
        <f t="shared" si="24"/>
        <v>0</v>
      </c>
      <c r="FB15" s="118"/>
      <c r="FC15" s="119">
        <f t="shared" si="13"/>
        <v>0</v>
      </c>
      <c r="FD15" s="119">
        <f t="shared" si="13"/>
        <v>0</v>
      </c>
      <c r="FE15" s="119">
        <f t="shared" si="13"/>
        <v>0</v>
      </c>
      <c r="FF15" s="119">
        <f t="shared" si="13"/>
        <v>0</v>
      </c>
      <c r="FG15" s="119">
        <f t="shared" si="13"/>
        <v>0</v>
      </c>
      <c r="FH15" s="119">
        <f t="shared" si="13"/>
        <v>0</v>
      </c>
      <c r="FI15" s="119">
        <f t="shared" si="13"/>
        <v>0</v>
      </c>
      <c r="FJ15" s="119">
        <f t="shared" si="13"/>
        <v>0</v>
      </c>
      <c r="FK15" s="119">
        <f t="shared" si="13"/>
        <v>0</v>
      </c>
      <c r="FL15" s="119">
        <f t="shared" si="13"/>
        <v>0</v>
      </c>
      <c r="FM15" s="119">
        <f t="shared" si="13"/>
        <v>0</v>
      </c>
      <c r="FN15" s="119">
        <f t="shared" si="25"/>
        <v>0</v>
      </c>
      <c r="FO15" s="117">
        <f t="shared" si="26"/>
        <v>0</v>
      </c>
    </row>
    <row r="16" spans="3:171" ht="14.4" customHeight="1" x14ac:dyDescent="0.3">
      <c r="C16" s="1" t="s">
        <v>6</v>
      </c>
      <c r="D16" s="121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7">
        <f t="shared" si="14"/>
        <v>0</v>
      </c>
      <c r="R16" s="118"/>
      <c r="S16" s="116">
        <f t="shared" si="27"/>
        <v>0</v>
      </c>
      <c r="T16" s="116">
        <f t="shared" si="27"/>
        <v>0</v>
      </c>
      <c r="U16" s="116">
        <f t="shared" si="28"/>
        <v>0</v>
      </c>
      <c r="V16" s="116">
        <f t="shared" si="28"/>
        <v>0</v>
      </c>
      <c r="W16" s="116">
        <f t="shared" si="28"/>
        <v>0</v>
      </c>
      <c r="X16" s="116">
        <f t="shared" si="28"/>
        <v>0</v>
      </c>
      <c r="Y16" s="116">
        <f t="shared" si="28"/>
        <v>0</v>
      </c>
      <c r="Z16" s="116">
        <f t="shared" si="28"/>
        <v>0</v>
      </c>
      <c r="AA16" s="116">
        <f t="shared" si="28"/>
        <v>0</v>
      </c>
      <c r="AB16" s="116">
        <f t="shared" si="28"/>
        <v>0</v>
      </c>
      <c r="AC16" s="116">
        <f t="shared" si="28"/>
        <v>0</v>
      </c>
      <c r="AD16" s="116">
        <f t="shared" si="28"/>
        <v>0</v>
      </c>
      <c r="AE16" s="117">
        <f t="shared" si="15"/>
        <v>0</v>
      </c>
      <c r="AF16" s="118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7">
        <f t="shared" si="16"/>
        <v>0</v>
      </c>
      <c r="AT16" s="118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7">
        <f t="shared" si="17"/>
        <v>0</v>
      </c>
      <c r="BH16" s="118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7">
        <f t="shared" si="18"/>
        <v>0</v>
      </c>
      <c r="BV16" s="118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7">
        <f t="shared" si="19"/>
        <v>0</v>
      </c>
      <c r="CJ16" s="118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7">
        <f t="shared" si="20"/>
        <v>0</v>
      </c>
      <c r="CX16" s="118"/>
      <c r="CY16" s="116"/>
      <c r="CZ16" s="116"/>
      <c r="DA16" s="116"/>
      <c r="DB16" s="116"/>
      <c r="DC16" s="116"/>
      <c r="DD16" s="116"/>
      <c r="DE16" s="116"/>
      <c r="DF16" s="116"/>
      <c r="DG16" s="116"/>
      <c r="DH16" s="116"/>
      <c r="DI16" s="116"/>
      <c r="DJ16" s="116"/>
      <c r="DK16" s="117">
        <f t="shared" si="21"/>
        <v>0</v>
      </c>
      <c r="DL16" s="118"/>
      <c r="DM16" s="116"/>
      <c r="DN16" s="116"/>
      <c r="DO16" s="116"/>
      <c r="DP16" s="116"/>
      <c r="DQ16" s="116"/>
      <c r="DR16" s="116"/>
      <c r="DS16" s="116"/>
      <c r="DT16" s="116"/>
      <c r="DU16" s="116"/>
      <c r="DV16" s="116"/>
      <c r="DW16" s="116"/>
      <c r="DX16" s="116"/>
      <c r="DY16" s="117">
        <f t="shared" si="22"/>
        <v>0</v>
      </c>
      <c r="DZ16" s="118"/>
      <c r="EA16" s="116"/>
      <c r="EB16" s="116"/>
      <c r="EC16" s="116"/>
      <c r="ED16" s="116"/>
      <c r="EE16" s="116"/>
      <c r="EF16" s="116"/>
      <c r="EG16" s="116"/>
      <c r="EH16" s="116"/>
      <c r="EI16" s="116"/>
      <c r="EJ16" s="116"/>
      <c r="EK16" s="116"/>
      <c r="EL16" s="116"/>
      <c r="EM16" s="117">
        <f t="shared" si="23"/>
        <v>0</v>
      </c>
      <c r="EN16" s="118"/>
      <c r="EO16" s="116"/>
      <c r="EP16" s="116"/>
      <c r="EQ16" s="116"/>
      <c r="ER16" s="116"/>
      <c r="ES16" s="116"/>
      <c r="ET16" s="116"/>
      <c r="EU16" s="116"/>
      <c r="EV16" s="116"/>
      <c r="EW16" s="116"/>
      <c r="EX16" s="116"/>
      <c r="EY16" s="116"/>
      <c r="EZ16" s="116"/>
      <c r="FA16" s="117">
        <f t="shared" si="24"/>
        <v>0</v>
      </c>
      <c r="FB16" s="118"/>
      <c r="FC16" s="119">
        <f t="shared" si="13"/>
        <v>0</v>
      </c>
      <c r="FD16" s="119">
        <f t="shared" si="13"/>
        <v>0</v>
      </c>
      <c r="FE16" s="119">
        <f t="shared" si="13"/>
        <v>0</v>
      </c>
      <c r="FF16" s="119">
        <f t="shared" si="13"/>
        <v>0</v>
      </c>
      <c r="FG16" s="119">
        <f t="shared" si="13"/>
        <v>0</v>
      </c>
      <c r="FH16" s="119">
        <f t="shared" si="13"/>
        <v>0</v>
      </c>
      <c r="FI16" s="119">
        <f t="shared" si="13"/>
        <v>0</v>
      </c>
      <c r="FJ16" s="119">
        <f t="shared" si="13"/>
        <v>0</v>
      </c>
      <c r="FK16" s="119">
        <f t="shared" si="13"/>
        <v>0</v>
      </c>
      <c r="FL16" s="119">
        <f t="shared" si="13"/>
        <v>0</v>
      </c>
      <c r="FM16" s="119">
        <f t="shared" si="13"/>
        <v>0</v>
      </c>
      <c r="FN16" s="119">
        <f t="shared" si="25"/>
        <v>0</v>
      </c>
      <c r="FO16" s="117">
        <f t="shared" si="26"/>
        <v>0</v>
      </c>
    </row>
    <row r="17" spans="3:171" ht="14.4" customHeight="1" x14ac:dyDescent="0.3">
      <c r="C17" s="1" t="s">
        <v>6</v>
      </c>
      <c r="D17" s="121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7">
        <f t="shared" si="14"/>
        <v>0</v>
      </c>
      <c r="R17" s="118"/>
      <c r="S17" s="116">
        <f t="shared" si="27"/>
        <v>0</v>
      </c>
      <c r="T17" s="116">
        <f t="shared" si="27"/>
        <v>0</v>
      </c>
      <c r="U17" s="116">
        <f t="shared" si="28"/>
        <v>0</v>
      </c>
      <c r="V17" s="116">
        <f t="shared" si="28"/>
        <v>0</v>
      </c>
      <c r="W17" s="116">
        <f t="shared" si="28"/>
        <v>0</v>
      </c>
      <c r="X17" s="116">
        <f t="shared" si="28"/>
        <v>0</v>
      </c>
      <c r="Y17" s="116">
        <f t="shared" si="28"/>
        <v>0</v>
      </c>
      <c r="Z17" s="116">
        <f t="shared" si="28"/>
        <v>0</v>
      </c>
      <c r="AA17" s="116">
        <f t="shared" si="28"/>
        <v>0</v>
      </c>
      <c r="AB17" s="116">
        <f t="shared" si="28"/>
        <v>0</v>
      </c>
      <c r="AC17" s="116">
        <f t="shared" si="28"/>
        <v>0</v>
      </c>
      <c r="AD17" s="116">
        <f t="shared" si="28"/>
        <v>0</v>
      </c>
      <c r="AE17" s="117">
        <f t="shared" si="15"/>
        <v>0</v>
      </c>
      <c r="AF17" s="118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7">
        <f t="shared" si="16"/>
        <v>0</v>
      </c>
      <c r="AT17" s="118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7">
        <f t="shared" si="17"/>
        <v>0</v>
      </c>
      <c r="BH17" s="118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7">
        <f t="shared" si="18"/>
        <v>0</v>
      </c>
      <c r="BV17" s="118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7">
        <f t="shared" si="19"/>
        <v>0</v>
      </c>
      <c r="CJ17" s="118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7">
        <f t="shared" si="20"/>
        <v>0</v>
      </c>
      <c r="CX17" s="118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7">
        <f t="shared" si="21"/>
        <v>0</v>
      </c>
      <c r="DL17" s="118"/>
      <c r="DM17" s="116"/>
      <c r="DN17" s="116"/>
      <c r="DO17" s="116"/>
      <c r="DP17" s="116"/>
      <c r="DQ17" s="116"/>
      <c r="DR17" s="116"/>
      <c r="DS17" s="116"/>
      <c r="DT17" s="116"/>
      <c r="DU17" s="116"/>
      <c r="DV17" s="116"/>
      <c r="DW17" s="116"/>
      <c r="DX17" s="116"/>
      <c r="DY17" s="117">
        <f t="shared" si="22"/>
        <v>0</v>
      </c>
      <c r="DZ17" s="118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7">
        <f t="shared" si="23"/>
        <v>0</v>
      </c>
      <c r="EN17" s="118"/>
      <c r="EO17" s="116"/>
      <c r="EP17" s="116"/>
      <c r="EQ17" s="116"/>
      <c r="ER17" s="116"/>
      <c r="ES17" s="116"/>
      <c r="ET17" s="116"/>
      <c r="EU17" s="116"/>
      <c r="EV17" s="116"/>
      <c r="EW17" s="116"/>
      <c r="EX17" s="116"/>
      <c r="EY17" s="116"/>
      <c r="EZ17" s="116"/>
      <c r="FA17" s="117">
        <f t="shared" si="24"/>
        <v>0</v>
      </c>
      <c r="FB17" s="118"/>
      <c r="FC17" s="119">
        <f t="shared" si="13"/>
        <v>0</v>
      </c>
      <c r="FD17" s="119">
        <f t="shared" si="13"/>
        <v>0</v>
      </c>
      <c r="FE17" s="119">
        <f t="shared" si="13"/>
        <v>0</v>
      </c>
      <c r="FF17" s="119">
        <f t="shared" si="13"/>
        <v>0</v>
      </c>
      <c r="FG17" s="119">
        <f t="shared" si="13"/>
        <v>0</v>
      </c>
      <c r="FH17" s="119">
        <f t="shared" si="13"/>
        <v>0</v>
      </c>
      <c r="FI17" s="119">
        <f t="shared" si="13"/>
        <v>0</v>
      </c>
      <c r="FJ17" s="119">
        <f t="shared" si="13"/>
        <v>0</v>
      </c>
      <c r="FK17" s="119">
        <f t="shared" si="13"/>
        <v>0</v>
      </c>
      <c r="FL17" s="119">
        <f t="shared" si="13"/>
        <v>0</v>
      </c>
      <c r="FM17" s="119">
        <f t="shared" si="13"/>
        <v>0</v>
      </c>
      <c r="FN17" s="119">
        <f t="shared" si="25"/>
        <v>0</v>
      </c>
      <c r="FO17" s="117">
        <f t="shared" si="26"/>
        <v>0</v>
      </c>
    </row>
    <row r="18" spans="3:171" ht="14.4" customHeight="1" x14ac:dyDescent="0.3">
      <c r="C18" s="1" t="s">
        <v>6</v>
      </c>
      <c r="D18" s="121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7">
        <f t="shared" si="14"/>
        <v>0</v>
      </c>
      <c r="R18" s="118"/>
      <c r="S18" s="116">
        <f t="shared" si="27"/>
        <v>0</v>
      </c>
      <c r="T18" s="116">
        <f t="shared" si="27"/>
        <v>0</v>
      </c>
      <c r="U18" s="116">
        <f t="shared" si="28"/>
        <v>0</v>
      </c>
      <c r="V18" s="116">
        <f t="shared" si="28"/>
        <v>0</v>
      </c>
      <c r="W18" s="116">
        <f t="shared" si="28"/>
        <v>0</v>
      </c>
      <c r="X18" s="116">
        <f t="shared" si="28"/>
        <v>0</v>
      </c>
      <c r="Y18" s="116">
        <f t="shared" si="28"/>
        <v>0</v>
      </c>
      <c r="Z18" s="116">
        <f t="shared" si="28"/>
        <v>0</v>
      </c>
      <c r="AA18" s="116">
        <f t="shared" si="28"/>
        <v>0</v>
      </c>
      <c r="AB18" s="116">
        <f t="shared" si="28"/>
        <v>0</v>
      </c>
      <c r="AC18" s="116">
        <f t="shared" si="28"/>
        <v>0</v>
      </c>
      <c r="AD18" s="116">
        <f t="shared" si="28"/>
        <v>0</v>
      </c>
      <c r="AE18" s="117">
        <f t="shared" si="15"/>
        <v>0</v>
      </c>
      <c r="AF18" s="118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7">
        <f t="shared" si="16"/>
        <v>0</v>
      </c>
      <c r="AT18" s="118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7">
        <f t="shared" si="17"/>
        <v>0</v>
      </c>
      <c r="BH18" s="118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7">
        <f t="shared" si="18"/>
        <v>0</v>
      </c>
      <c r="BV18" s="118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7">
        <f t="shared" si="19"/>
        <v>0</v>
      </c>
      <c r="CJ18" s="118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7">
        <f t="shared" si="20"/>
        <v>0</v>
      </c>
      <c r="CX18" s="118"/>
      <c r="CY18" s="116"/>
      <c r="CZ18" s="116"/>
      <c r="DA18" s="116"/>
      <c r="DB18" s="116"/>
      <c r="DC18" s="116"/>
      <c r="DD18" s="116"/>
      <c r="DE18" s="116"/>
      <c r="DF18" s="116"/>
      <c r="DG18" s="116"/>
      <c r="DH18" s="116"/>
      <c r="DI18" s="116"/>
      <c r="DJ18" s="116"/>
      <c r="DK18" s="117">
        <f t="shared" si="21"/>
        <v>0</v>
      </c>
      <c r="DL18" s="118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7">
        <f t="shared" si="22"/>
        <v>0</v>
      </c>
      <c r="DZ18" s="118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7">
        <f t="shared" si="23"/>
        <v>0</v>
      </c>
      <c r="EN18" s="118"/>
      <c r="EO18" s="116"/>
      <c r="EP18" s="116"/>
      <c r="EQ18" s="116"/>
      <c r="ER18" s="116"/>
      <c r="ES18" s="116"/>
      <c r="ET18" s="116"/>
      <c r="EU18" s="116"/>
      <c r="EV18" s="116"/>
      <c r="EW18" s="116"/>
      <c r="EX18" s="116"/>
      <c r="EY18" s="116"/>
      <c r="EZ18" s="116"/>
      <c r="FA18" s="117">
        <f t="shared" si="24"/>
        <v>0</v>
      </c>
      <c r="FB18" s="118"/>
      <c r="FC18" s="119">
        <f t="shared" si="13"/>
        <v>0</v>
      </c>
      <c r="FD18" s="119">
        <f t="shared" si="13"/>
        <v>0</v>
      </c>
      <c r="FE18" s="119">
        <f t="shared" si="13"/>
        <v>0</v>
      </c>
      <c r="FF18" s="119">
        <f t="shared" si="13"/>
        <v>0</v>
      </c>
      <c r="FG18" s="119">
        <f t="shared" si="13"/>
        <v>0</v>
      </c>
      <c r="FH18" s="119">
        <f t="shared" si="13"/>
        <v>0</v>
      </c>
      <c r="FI18" s="119">
        <f t="shared" si="13"/>
        <v>0</v>
      </c>
      <c r="FJ18" s="119">
        <f t="shared" si="13"/>
        <v>0</v>
      </c>
      <c r="FK18" s="119">
        <f t="shared" si="13"/>
        <v>0</v>
      </c>
      <c r="FL18" s="119">
        <f t="shared" si="13"/>
        <v>0</v>
      </c>
      <c r="FM18" s="119">
        <f t="shared" si="13"/>
        <v>0</v>
      </c>
      <c r="FN18" s="119">
        <f t="shared" si="25"/>
        <v>0</v>
      </c>
      <c r="FO18" s="117">
        <f t="shared" si="26"/>
        <v>0</v>
      </c>
    </row>
    <row r="19" spans="3:171" ht="14.4" customHeight="1" x14ac:dyDescent="0.3">
      <c r="C19" s="1" t="s">
        <v>6</v>
      </c>
      <c r="D19" s="121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7">
        <f t="shared" si="14"/>
        <v>0</v>
      </c>
      <c r="R19" s="118"/>
      <c r="S19" s="116">
        <f t="shared" si="27"/>
        <v>0</v>
      </c>
      <c r="T19" s="116">
        <f t="shared" si="27"/>
        <v>0</v>
      </c>
      <c r="U19" s="116">
        <f t="shared" si="28"/>
        <v>0</v>
      </c>
      <c r="V19" s="116">
        <f t="shared" si="28"/>
        <v>0</v>
      </c>
      <c r="W19" s="116">
        <f t="shared" si="28"/>
        <v>0</v>
      </c>
      <c r="X19" s="116">
        <f t="shared" si="28"/>
        <v>0</v>
      </c>
      <c r="Y19" s="116">
        <f t="shared" si="28"/>
        <v>0</v>
      </c>
      <c r="Z19" s="116">
        <f t="shared" si="28"/>
        <v>0</v>
      </c>
      <c r="AA19" s="116">
        <f t="shared" si="28"/>
        <v>0</v>
      </c>
      <c r="AB19" s="116">
        <f t="shared" si="28"/>
        <v>0</v>
      </c>
      <c r="AC19" s="116">
        <f t="shared" si="28"/>
        <v>0</v>
      </c>
      <c r="AD19" s="116">
        <f t="shared" si="28"/>
        <v>0</v>
      </c>
      <c r="AE19" s="117">
        <f t="shared" si="15"/>
        <v>0</v>
      </c>
      <c r="AF19" s="118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7">
        <f t="shared" si="16"/>
        <v>0</v>
      </c>
      <c r="AT19" s="118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7">
        <f t="shared" si="17"/>
        <v>0</v>
      </c>
      <c r="BH19" s="118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7">
        <f t="shared" si="18"/>
        <v>0</v>
      </c>
      <c r="BV19" s="118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7">
        <f t="shared" si="19"/>
        <v>0</v>
      </c>
      <c r="CJ19" s="118"/>
      <c r="CK19" s="116"/>
      <c r="CL19" s="116"/>
      <c r="CM19" s="116"/>
      <c r="CN19" s="116"/>
      <c r="CO19" s="116"/>
      <c r="CP19" s="116"/>
      <c r="CQ19" s="116"/>
      <c r="CR19" s="116"/>
      <c r="CS19" s="116"/>
      <c r="CT19" s="116"/>
      <c r="CU19" s="116"/>
      <c r="CV19" s="116"/>
      <c r="CW19" s="117">
        <f t="shared" si="20"/>
        <v>0</v>
      </c>
      <c r="CX19" s="118"/>
      <c r="CY19" s="116"/>
      <c r="CZ19" s="116"/>
      <c r="DA19" s="116"/>
      <c r="DB19" s="116"/>
      <c r="DC19" s="116"/>
      <c r="DD19" s="116"/>
      <c r="DE19" s="116"/>
      <c r="DF19" s="116"/>
      <c r="DG19" s="116"/>
      <c r="DH19" s="116"/>
      <c r="DI19" s="116"/>
      <c r="DJ19" s="116"/>
      <c r="DK19" s="117">
        <f t="shared" si="21"/>
        <v>0</v>
      </c>
      <c r="DL19" s="118"/>
      <c r="DM19" s="116"/>
      <c r="DN19" s="116"/>
      <c r="DO19" s="116"/>
      <c r="DP19" s="116"/>
      <c r="DQ19" s="116"/>
      <c r="DR19" s="116"/>
      <c r="DS19" s="116"/>
      <c r="DT19" s="116"/>
      <c r="DU19" s="116"/>
      <c r="DV19" s="116"/>
      <c r="DW19" s="116"/>
      <c r="DX19" s="116"/>
      <c r="DY19" s="117">
        <f t="shared" si="22"/>
        <v>0</v>
      </c>
      <c r="DZ19" s="118"/>
      <c r="EA19" s="116"/>
      <c r="EB19" s="116"/>
      <c r="EC19" s="116"/>
      <c r="ED19" s="116"/>
      <c r="EE19" s="116"/>
      <c r="EF19" s="116"/>
      <c r="EG19" s="116"/>
      <c r="EH19" s="116"/>
      <c r="EI19" s="116"/>
      <c r="EJ19" s="116"/>
      <c r="EK19" s="116"/>
      <c r="EL19" s="116"/>
      <c r="EM19" s="117">
        <f t="shared" si="23"/>
        <v>0</v>
      </c>
      <c r="EN19" s="118"/>
      <c r="EO19" s="116"/>
      <c r="EP19" s="116"/>
      <c r="EQ19" s="116"/>
      <c r="ER19" s="116"/>
      <c r="ES19" s="116"/>
      <c r="ET19" s="116"/>
      <c r="EU19" s="116"/>
      <c r="EV19" s="116"/>
      <c r="EW19" s="116"/>
      <c r="EX19" s="116"/>
      <c r="EY19" s="116"/>
      <c r="EZ19" s="116"/>
      <c r="FA19" s="117">
        <f t="shared" si="24"/>
        <v>0</v>
      </c>
      <c r="FB19" s="118"/>
      <c r="FC19" s="119">
        <f t="shared" si="13"/>
        <v>0</v>
      </c>
      <c r="FD19" s="119">
        <f t="shared" si="13"/>
        <v>0</v>
      </c>
      <c r="FE19" s="119">
        <f t="shared" si="13"/>
        <v>0</v>
      </c>
      <c r="FF19" s="119">
        <f t="shared" si="13"/>
        <v>0</v>
      </c>
      <c r="FG19" s="119">
        <f t="shared" si="13"/>
        <v>0</v>
      </c>
      <c r="FH19" s="119">
        <f t="shared" si="13"/>
        <v>0</v>
      </c>
      <c r="FI19" s="119">
        <f t="shared" si="13"/>
        <v>0</v>
      </c>
      <c r="FJ19" s="119">
        <f t="shared" si="13"/>
        <v>0</v>
      </c>
      <c r="FK19" s="119">
        <f t="shared" si="13"/>
        <v>0</v>
      </c>
      <c r="FL19" s="119">
        <f t="shared" si="13"/>
        <v>0</v>
      </c>
      <c r="FM19" s="119">
        <f t="shared" si="13"/>
        <v>0</v>
      </c>
      <c r="FN19" s="119">
        <f t="shared" si="25"/>
        <v>0</v>
      </c>
      <c r="FO19" s="117">
        <f t="shared" si="26"/>
        <v>0</v>
      </c>
    </row>
    <row r="20" spans="3:171" x14ac:dyDescent="0.3">
      <c r="C20" s="2" t="s">
        <v>7</v>
      </c>
      <c r="D20" s="118"/>
      <c r="E20" s="119">
        <f t="shared" ref="E20:P20" ca="1" si="29">SUM(INDIRECT(ADDRESS(income_min_row,COLUMN()) &amp; ":" &amp; ADDRESS(income_max_row,COLUMN())))</f>
        <v>4763</v>
      </c>
      <c r="F20" s="119">
        <f t="shared" ca="1" si="29"/>
        <v>4763</v>
      </c>
      <c r="G20" s="119">
        <f t="shared" ca="1" si="29"/>
        <v>4763</v>
      </c>
      <c r="H20" s="119">
        <f t="shared" ca="1" si="29"/>
        <v>4763</v>
      </c>
      <c r="I20" s="119">
        <f t="shared" ca="1" si="29"/>
        <v>4763</v>
      </c>
      <c r="J20" s="119">
        <f t="shared" ca="1" si="29"/>
        <v>4763</v>
      </c>
      <c r="K20" s="119">
        <f t="shared" ca="1" si="29"/>
        <v>4763</v>
      </c>
      <c r="L20" s="119">
        <f t="shared" ca="1" si="29"/>
        <v>4763</v>
      </c>
      <c r="M20" s="119">
        <f t="shared" ca="1" si="29"/>
        <v>4763</v>
      </c>
      <c r="N20" s="119">
        <f t="shared" ca="1" si="29"/>
        <v>4763</v>
      </c>
      <c r="O20" s="119">
        <f t="shared" ca="1" si="29"/>
        <v>4763</v>
      </c>
      <c r="P20" s="119">
        <f t="shared" ca="1" si="29"/>
        <v>4763</v>
      </c>
      <c r="Q20" s="117">
        <f t="shared" ca="1" si="14"/>
        <v>57156</v>
      </c>
      <c r="R20" s="118"/>
      <c r="S20" s="119">
        <f t="shared" ref="S20:AD20" ca="1" si="30">SUM(INDIRECT(ADDRESS(income_min_row,COLUMN()) &amp; ":" &amp; ADDRESS(income_max_row,COLUMN())))</f>
        <v>5001.1499999999996</v>
      </c>
      <c r="T20" s="119">
        <f t="shared" ca="1" si="30"/>
        <v>5001.1499999999996</v>
      </c>
      <c r="U20" s="119">
        <f t="shared" ca="1" si="30"/>
        <v>5001.1499999999996</v>
      </c>
      <c r="V20" s="119">
        <f t="shared" ca="1" si="30"/>
        <v>5001.1499999999996</v>
      </c>
      <c r="W20" s="119">
        <f t="shared" ca="1" si="30"/>
        <v>5001.1499999999996</v>
      </c>
      <c r="X20" s="119">
        <f t="shared" ca="1" si="30"/>
        <v>5001.1499999999996</v>
      </c>
      <c r="Y20" s="119">
        <f t="shared" ca="1" si="30"/>
        <v>5001.1499999999996</v>
      </c>
      <c r="Z20" s="119">
        <f t="shared" ca="1" si="30"/>
        <v>5001.1499999999996</v>
      </c>
      <c r="AA20" s="119">
        <f t="shared" ca="1" si="30"/>
        <v>5001.1499999999996</v>
      </c>
      <c r="AB20" s="119">
        <f t="shared" ca="1" si="30"/>
        <v>5001.1499999999996</v>
      </c>
      <c r="AC20" s="119">
        <f t="shared" ca="1" si="30"/>
        <v>5001.1499999999996</v>
      </c>
      <c r="AD20" s="119">
        <f t="shared" ca="1" si="30"/>
        <v>5001.1499999999996</v>
      </c>
      <c r="AE20" s="117">
        <f t="shared" ca="1" si="15"/>
        <v>60013.80000000001</v>
      </c>
      <c r="AF20" s="118"/>
      <c r="AG20" s="119">
        <f t="shared" ref="AG20:AR20" ca="1" si="31">SUM(INDIRECT(ADDRESS(income_min_row,COLUMN()) &amp; ":" &amp; ADDRESS(income_max_row,COLUMN())))</f>
        <v>5251.2075000000004</v>
      </c>
      <c r="AH20" s="119">
        <f t="shared" ca="1" si="31"/>
        <v>5251.2075000000004</v>
      </c>
      <c r="AI20" s="119">
        <f t="shared" ca="1" si="31"/>
        <v>5251.2075000000004</v>
      </c>
      <c r="AJ20" s="119">
        <f t="shared" ca="1" si="31"/>
        <v>5251.2075000000004</v>
      </c>
      <c r="AK20" s="119">
        <f t="shared" ca="1" si="31"/>
        <v>5251.2075000000004</v>
      </c>
      <c r="AL20" s="119">
        <f t="shared" ca="1" si="31"/>
        <v>5251.2075000000004</v>
      </c>
      <c r="AM20" s="119">
        <f t="shared" ca="1" si="31"/>
        <v>5251.2075000000004</v>
      </c>
      <c r="AN20" s="119">
        <f t="shared" ca="1" si="31"/>
        <v>5251.2075000000004</v>
      </c>
      <c r="AO20" s="119">
        <f t="shared" ca="1" si="31"/>
        <v>5251.2075000000004</v>
      </c>
      <c r="AP20" s="119">
        <f t="shared" ca="1" si="31"/>
        <v>5251.2075000000004</v>
      </c>
      <c r="AQ20" s="119">
        <f t="shared" ca="1" si="31"/>
        <v>5251.2075000000004</v>
      </c>
      <c r="AR20" s="119">
        <f t="shared" ca="1" si="31"/>
        <v>5251.2075000000004</v>
      </c>
      <c r="AS20" s="117">
        <f t="shared" ca="1" si="16"/>
        <v>63014.49000000002</v>
      </c>
      <c r="AT20" s="118"/>
      <c r="AU20" s="119">
        <f t="shared" ref="AU20:BF20" ca="1" si="32">SUM(INDIRECT(ADDRESS(income_min_row,COLUMN()) &amp; ":" &amp; ADDRESS(income_max_row,COLUMN())))</f>
        <v>0</v>
      </c>
      <c r="AV20" s="119">
        <f t="shared" ca="1" si="32"/>
        <v>0</v>
      </c>
      <c r="AW20" s="119">
        <f t="shared" ca="1" si="32"/>
        <v>0</v>
      </c>
      <c r="AX20" s="119">
        <f t="shared" ca="1" si="32"/>
        <v>0</v>
      </c>
      <c r="AY20" s="119">
        <f t="shared" ca="1" si="32"/>
        <v>0</v>
      </c>
      <c r="AZ20" s="119">
        <f t="shared" ca="1" si="32"/>
        <v>0</v>
      </c>
      <c r="BA20" s="119">
        <f t="shared" ca="1" si="32"/>
        <v>0</v>
      </c>
      <c r="BB20" s="119">
        <f t="shared" ca="1" si="32"/>
        <v>0</v>
      </c>
      <c r="BC20" s="119">
        <f t="shared" ca="1" si="32"/>
        <v>0</v>
      </c>
      <c r="BD20" s="119">
        <f t="shared" ca="1" si="32"/>
        <v>0</v>
      </c>
      <c r="BE20" s="119">
        <f t="shared" ca="1" si="32"/>
        <v>0</v>
      </c>
      <c r="BF20" s="119">
        <f t="shared" ca="1" si="32"/>
        <v>0</v>
      </c>
      <c r="BG20" s="117">
        <f t="shared" ca="1" si="17"/>
        <v>0</v>
      </c>
      <c r="BH20" s="118"/>
      <c r="BI20" s="119">
        <f t="shared" ref="BI20:BT20" ca="1" si="33">SUM(INDIRECT(ADDRESS(income_min_row,COLUMN()) &amp; ":" &amp; ADDRESS(income_max_row,COLUMN())))</f>
        <v>0</v>
      </c>
      <c r="BJ20" s="119">
        <f t="shared" ca="1" si="33"/>
        <v>0</v>
      </c>
      <c r="BK20" s="119">
        <f t="shared" ca="1" si="33"/>
        <v>0</v>
      </c>
      <c r="BL20" s="119">
        <f t="shared" ca="1" si="33"/>
        <v>0</v>
      </c>
      <c r="BM20" s="119">
        <f t="shared" ca="1" si="33"/>
        <v>0</v>
      </c>
      <c r="BN20" s="119">
        <f t="shared" ca="1" si="33"/>
        <v>0</v>
      </c>
      <c r="BO20" s="119">
        <f t="shared" ca="1" si="33"/>
        <v>0</v>
      </c>
      <c r="BP20" s="119">
        <f t="shared" ca="1" si="33"/>
        <v>0</v>
      </c>
      <c r="BQ20" s="119">
        <f t="shared" ca="1" si="33"/>
        <v>0</v>
      </c>
      <c r="BR20" s="119">
        <f t="shared" ca="1" si="33"/>
        <v>0</v>
      </c>
      <c r="BS20" s="119">
        <f t="shared" ca="1" si="33"/>
        <v>0</v>
      </c>
      <c r="BT20" s="119">
        <f t="shared" ca="1" si="33"/>
        <v>0</v>
      </c>
      <c r="BU20" s="117">
        <f t="shared" ca="1" si="18"/>
        <v>0</v>
      </c>
      <c r="BV20" s="118"/>
      <c r="BW20" s="119">
        <f t="shared" ref="BW20:CH20" ca="1" si="34">SUM(INDIRECT(ADDRESS(income_min_row,COLUMN()) &amp; ":" &amp; ADDRESS(income_max_row,COLUMN())))</f>
        <v>0</v>
      </c>
      <c r="BX20" s="119">
        <f t="shared" ca="1" si="34"/>
        <v>0</v>
      </c>
      <c r="BY20" s="119">
        <f t="shared" ca="1" si="34"/>
        <v>0</v>
      </c>
      <c r="BZ20" s="119">
        <f t="shared" ca="1" si="34"/>
        <v>0</v>
      </c>
      <c r="CA20" s="119">
        <f t="shared" ca="1" si="34"/>
        <v>0</v>
      </c>
      <c r="CB20" s="119">
        <f t="shared" ca="1" si="34"/>
        <v>0</v>
      </c>
      <c r="CC20" s="119">
        <f t="shared" ca="1" si="34"/>
        <v>0</v>
      </c>
      <c r="CD20" s="119">
        <f t="shared" ca="1" si="34"/>
        <v>0</v>
      </c>
      <c r="CE20" s="119">
        <f t="shared" ca="1" si="34"/>
        <v>0</v>
      </c>
      <c r="CF20" s="119">
        <f t="shared" ca="1" si="34"/>
        <v>0</v>
      </c>
      <c r="CG20" s="119">
        <f t="shared" ca="1" si="34"/>
        <v>0</v>
      </c>
      <c r="CH20" s="119">
        <f t="shared" ca="1" si="34"/>
        <v>0</v>
      </c>
      <c r="CI20" s="117">
        <f t="shared" ca="1" si="19"/>
        <v>0</v>
      </c>
      <c r="CJ20" s="118"/>
      <c r="CK20" s="119">
        <f t="shared" ref="CK20:CV20" ca="1" si="35">SUM(INDIRECT(ADDRESS(income_min_row,COLUMN()) &amp; ":" &amp; ADDRESS(income_max_row,COLUMN())))</f>
        <v>0</v>
      </c>
      <c r="CL20" s="119">
        <f t="shared" ca="1" si="35"/>
        <v>0</v>
      </c>
      <c r="CM20" s="119">
        <f t="shared" ca="1" si="35"/>
        <v>0</v>
      </c>
      <c r="CN20" s="119">
        <f t="shared" ca="1" si="35"/>
        <v>0</v>
      </c>
      <c r="CO20" s="119">
        <f t="shared" ca="1" si="35"/>
        <v>0</v>
      </c>
      <c r="CP20" s="119">
        <f t="shared" ca="1" si="35"/>
        <v>0</v>
      </c>
      <c r="CQ20" s="119">
        <f t="shared" ca="1" si="35"/>
        <v>0</v>
      </c>
      <c r="CR20" s="119">
        <f t="shared" ca="1" si="35"/>
        <v>0</v>
      </c>
      <c r="CS20" s="119">
        <f t="shared" ca="1" si="35"/>
        <v>0</v>
      </c>
      <c r="CT20" s="119">
        <f t="shared" ca="1" si="35"/>
        <v>0</v>
      </c>
      <c r="CU20" s="119">
        <f t="shared" ca="1" si="35"/>
        <v>0</v>
      </c>
      <c r="CV20" s="119">
        <f t="shared" ca="1" si="35"/>
        <v>0</v>
      </c>
      <c r="CW20" s="117">
        <f t="shared" ca="1" si="20"/>
        <v>0</v>
      </c>
      <c r="CX20" s="118"/>
      <c r="CY20" s="119">
        <f t="shared" ref="CY20:DJ20" ca="1" si="36">SUM(INDIRECT(ADDRESS(income_min_row,COLUMN()) &amp; ":" &amp; ADDRESS(income_max_row,COLUMN())))</f>
        <v>0</v>
      </c>
      <c r="CZ20" s="119">
        <f t="shared" ca="1" si="36"/>
        <v>0</v>
      </c>
      <c r="DA20" s="119">
        <f t="shared" ca="1" si="36"/>
        <v>0</v>
      </c>
      <c r="DB20" s="119">
        <f t="shared" ca="1" si="36"/>
        <v>0</v>
      </c>
      <c r="DC20" s="119">
        <f t="shared" ca="1" si="36"/>
        <v>0</v>
      </c>
      <c r="DD20" s="119">
        <f t="shared" ca="1" si="36"/>
        <v>0</v>
      </c>
      <c r="DE20" s="119">
        <f t="shared" ca="1" si="36"/>
        <v>0</v>
      </c>
      <c r="DF20" s="119">
        <f t="shared" ca="1" si="36"/>
        <v>0</v>
      </c>
      <c r="DG20" s="119">
        <f t="shared" ca="1" si="36"/>
        <v>0</v>
      </c>
      <c r="DH20" s="119">
        <f t="shared" ca="1" si="36"/>
        <v>0</v>
      </c>
      <c r="DI20" s="119">
        <f t="shared" ca="1" si="36"/>
        <v>0</v>
      </c>
      <c r="DJ20" s="119">
        <f t="shared" ca="1" si="36"/>
        <v>0</v>
      </c>
      <c r="DK20" s="117">
        <f t="shared" ca="1" si="21"/>
        <v>0</v>
      </c>
      <c r="DL20" s="118"/>
      <c r="DM20" s="119">
        <f t="shared" ref="DM20:DX20" ca="1" si="37">SUM(INDIRECT(ADDRESS(income_min_row,COLUMN()) &amp; ":" &amp; ADDRESS(income_max_row,COLUMN())))</f>
        <v>0</v>
      </c>
      <c r="DN20" s="119">
        <f t="shared" ca="1" si="37"/>
        <v>0</v>
      </c>
      <c r="DO20" s="119">
        <f t="shared" ca="1" si="37"/>
        <v>0</v>
      </c>
      <c r="DP20" s="119">
        <f t="shared" ca="1" si="37"/>
        <v>0</v>
      </c>
      <c r="DQ20" s="119">
        <f t="shared" ca="1" si="37"/>
        <v>0</v>
      </c>
      <c r="DR20" s="119">
        <f t="shared" ca="1" si="37"/>
        <v>0</v>
      </c>
      <c r="DS20" s="119">
        <f t="shared" ca="1" si="37"/>
        <v>0</v>
      </c>
      <c r="DT20" s="119">
        <f t="shared" ca="1" si="37"/>
        <v>0</v>
      </c>
      <c r="DU20" s="119">
        <f t="shared" ca="1" si="37"/>
        <v>0</v>
      </c>
      <c r="DV20" s="119">
        <f t="shared" ca="1" si="37"/>
        <v>0</v>
      </c>
      <c r="DW20" s="119">
        <f t="shared" ca="1" si="37"/>
        <v>0</v>
      </c>
      <c r="DX20" s="119">
        <f t="shared" ca="1" si="37"/>
        <v>0</v>
      </c>
      <c r="DY20" s="117">
        <f t="shared" ca="1" si="22"/>
        <v>0</v>
      </c>
      <c r="DZ20" s="118"/>
      <c r="EA20" s="119">
        <f t="shared" ref="EA20:EL20" ca="1" si="38">SUM(INDIRECT(ADDRESS(income_min_row,COLUMN()) &amp; ":" &amp; ADDRESS(income_max_row,COLUMN())))</f>
        <v>0</v>
      </c>
      <c r="EB20" s="119">
        <f t="shared" ca="1" si="38"/>
        <v>0</v>
      </c>
      <c r="EC20" s="119">
        <f t="shared" ca="1" si="38"/>
        <v>0</v>
      </c>
      <c r="ED20" s="119">
        <f t="shared" ca="1" si="38"/>
        <v>0</v>
      </c>
      <c r="EE20" s="119">
        <f t="shared" ca="1" si="38"/>
        <v>0</v>
      </c>
      <c r="EF20" s="119">
        <f t="shared" ca="1" si="38"/>
        <v>0</v>
      </c>
      <c r="EG20" s="119">
        <f t="shared" ca="1" si="38"/>
        <v>0</v>
      </c>
      <c r="EH20" s="119">
        <f t="shared" ca="1" si="38"/>
        <v>0</v>
      </c>
      <c r="EI20" s="119">
        <f t="shared" ca="1" si="38"/>
        <v>0</v>
      </c>
      <c r="EJ20" s="119">
        <f t="shared" ca="1" si="38"/>
        <v>0</v>
      </c>
      <c r="EK20" s="119">
        <f t="shared" ca="1" si="38"/>
        <v>0</v>
      </c>
      <c r="EL20" s="119">
        <f t="shared" ca="1" si="38"/>
        <v>0</v>
      </c>
      <c r="EM20" s="117">
        <f t="shared" ca="1" si="23"/>
        <v>0</v>
      </c>
      <c r="EN20" s="118"/>
      <c r="EO20" s="119">
        <f t="shared" ref="EO20:EZ20" ca="1" si="39">SUM(INDIRECT(ADDRESS(income_min_row,COLUMN()) &amp; ":" &amp; ADDRESS(income_max_row,COLUMN())))</f>
        <v>0</v>
      </c>
      <c r="EP20" s="119">
        <f t="shared" ca="1" si="39"/>
        <v>0</v>
      </c>
      <c r="EQ20" s="119">
        <f t="shared" ca="1" si="39"/>
        <v>0</v>
      </c>
      <c r="ER20" s="119">
        <f t="shared" ca="1" si="39"/>
        <v>0</v>
      </c>
      <c r="ES20" s="119">
        <f t="shared" ca="1" si="39"/>
        <v>0</v>
      </c>
      <c r="ET20" s="119">
        <f t="shared" ca="1" si="39"/>
        <v>0</v>
      </c>
      <c r="EU20" s="119">
        <f t="shared" ca="1" si="39"/>
        <v>0</v>
      </c>
      <c r="EV20" s="119">
        <f t="shared" ca="1" si="39"/>
        <v>0</v>
      </c>
      <c r="EW20" s="119">
        <f t="shared" ca="1" si="39"/>
        <v>0</v>
      </c>
      <c r="EX20" s="119">
        <f t="shared" ca="1" si="39"/>
        <v>0</v>
      </c>
      <c r="EY20" s="119">
        <f t="shared" ca="1" si="39"/>
        <v>0</v>
      </c>
      <c r="EZ20" s="119">
        <f t="shared" ca="1" si="39"/>
        <v>0</v>
      </c>
      <c r="FA20" s="117">
        <f t="shared" ca="1" si="24"/>
        <v>0</v>
      </c>
      <c r="FB20" s="118"/>
      <c r="FC20" s="119">
        <f t="shared" ref="FC20:FN20" ca="1" si="40">SUM(INDIRECT(ADDRESS(income_min_row,COLUMN()) &amp; ":" &amp; ADDRESS(income_max_row,COLUMN())))</f>
        <v>15015.3575</v>
      </c>
      <c r="FD20" s="119">
        <f t="shared" ca="1" si="40"/>
        <v>15015.3575</v>
      </c>
      <c r="FE20" s="119">
        <f t="shared" ca="1" si="40"/>
        <v>15015.3575</v>
      </c>
      <c r="FF20" s="119">
        <f t="shared" ca="1" si="40"/>
        <v>15015.3575</v>
      </c>
      <c r="FG20" s="119">
        <f t="shared" ca="1" si="40"/>
        <v>15015.3575</v>
      </c>
      <c r="FH20" s="119">
        <f t="shared" ca="1" si="40"/>
        <v>15015.3575</v>
      </c>
      <c r="FI20" s="119">
        <f t="shared" ca="1" si="40"/>
        <v>15015.3575</v>
      </c>
      <c r="FJ20" s="119">
        <f t="shared" ca="1" si="40"/>
        <v>15015.3575</v>
      </c>
      <c r="FK20" s="119">
        <f t="shared" ca="1" si="40"/>
        <v>15015.3575</v>
      </c>
      <c r="FL20" s="119">
        <f t="shared" ca="1" si="40"/>
        <v>15015.3575</v>
      </c>
      <c r="FM20" s="119">
        <f t="shared" ca="1" si="40"/>
        <v>15015.3575</v>
      </c>
      <c r="FN20" s="119">
        <f t="shared" ca="1" si="40"/>
        <v>15015.3575</v>
      </c>
      <c r="FO20" s="117">
        <f t="shared" ca="1" si="26"/>
        <v>180184.29000000004</v>
      </c>
    </row>
    <row r="22" spans="3:171" x14ac:dyDescent="0.3">
      <c r="C22" s="3" t="s">
        <v>8</v>
      </c>
      <c r="D22" s="40"/>
      <c r="E22" s="6">
        <f>DATE(E$5,1,1)</f>
        <v>45292</v>
      </c>
      <c r="F22" s="6">
        <f>DATE(E$5,2,1)</f>
        <v>45323</v>
      </c>
      <c r="G22" s="6">
        <f>DATE(E$5,3,1)</f>
        <v>45352</v>
      </c>
      <c r="H22" s="6">
        <f>DATE(E$5,4,1)</f>
        <v>45383</v>
      </c>
      <c r="I22" s="6">
        <f>DATE(E$5,5,1)</f>
        <v>45413</v>
      </c>
      <c r="J22" s="6">
        <f>DATE(E$5,6,1)</f>
        <v>45444</v>
      </c>
      <c r="K22" s="6">
        <f>DATE(E$5,7,1)</f>
        <v>45474</v>
      </c>
      <c r="L22" s="6">
        <f>DATE(E$5,8,1)</f>
        <v>45505</v>
      </c>
      <c r="M22" s="6">
        <f>DATE(E$5,9,1)</f>
        <v>45536</v>
      </c>
      <c r="N22" s="6">
        <f>DATE(E$5,10,1)</f>
        <v>45566</v>
      </c>
      <c r="O22" s="6">
        <f>DATE(E$5,11,1)</f>
        <v>45597</v>
      </c>
      <c r="P22" s="6">
        <f>DATE(E$5,12,1)</f>
        <v>45627</v>
      </c>
      <c r="Q22" s="7">
        <f>E$5</f>
        <v>2024</v>
      </c>
      <c r="S22" s="6">
        <f>DATE(S$5,1,1)</f>
        <v>45658</v>
      </c>
      <c r="T22" s="6">
        <f>DATE(S$5,2,1)</f>
        <v>45689</v>
      </c>
      <c r="U22" s="6">
        <f>DATE(S$5,3,1)</f>
        <v>45717</v>
      </c>
      <c r="V22" s="6">
        <f>DATE(S$5,4,1)</f>
        <v>45748</v>
      </c>
      <c r="W22" s="6">
        <f>DATE(S$5,5,1)</f>
        <v>45778</v>
      </c>
      <c r="X22" s="6">
        <f>DATE(S$5,6,1)</f>
        <v>45809</v>
      </c>
      <c r="Y22" s="6">
        <f>DATE(S$5,7,1)</f>
        <v>45839</v>
      </c>
      <c r="Z22" s="6">
        <f>DATE(S$5,8,1)</f>
        <v>45870</v>
      </c>
      <c r="AA22" s="6">
        <f>DATE(S$5,9,1)</f>
        <v>45901</v>
      </c>
      <c r="AB22" s="6">
        <f>DATE(S$5,10,1)</f>
        <v>45931</v>
      </c>
      <c r="AC22" s="6">
        <f>DATE(S$5,11,1)</f>
        <v>45962</v>
      </c>
      <c r="AD22" s="6">
        <f>DATE(S$5,12,1)</f>
        <v>45992</v>
      </c>
      <c r="AE22" s="7">
        <f>S$5</f>
        <v>2025</v>
      </c>
      <c r="AG22" s="6">
        <f>DATE(AG$5,1,1)</f>
        <v>46023</v>
      </c>
      <c r="AH22" s="6">
        <f>DATE(AG$5,2,1)</f>
        <v>46054</v>
      </c>
      <c r="AI22" s="6">
        <f>DATE(AG$5,3,1)</f>
        <v>46082</v>
      </c>
      <c r="AJ22" s="6">
        <f>DATE(AG$5,4,1)</f>
        <v>46113</v>
      </c>
      <c r="AK22" s="6">
        <f>DATE(AG$5,5,1)</f>
        <v>46143</v>
      </c>
      <c r="AL22" s="6">
        <f>DATE(AG$5,6,1)</f>
        <v>46174</v>
      </c>
      <c r="AM22" s="6">
        <f>DATE(AG$5,7,1)</f>
        <v>46204</v>
      </c>
      <c r="AN22" s="6">
        <f>DATE(AG$5,8,1)</f>
        <v>46235</v>
      </c>
      <c r="AO22" s="6">
        <f>DATE(AG$5,9,1)</f>
        <v>46266</v>
      </c>
      <c r="AP22" s="6">
        <f>DATE(AG$5,10,1)</f>
        <v>46296</v>
      </c>
      <c r="AQ22" s="6">
        <f>DATE(AG$5,11,1)</f>
        <v>46327</v>
      </c>
      <c r="AR22" s="6">
        <f>DATE(AG$5,12,1)</f>
        <v>46357</v>
      </c>
      <c r="AS22" s="7">
        <f>AG$5</f>
        <v>2026</v>
      </c>
      <c r="AU22" s="6">
        <f>DATE(AU$5,1,1)</f>
        <v>46388</v>
      </c>
      <c r="AV22" s="6">
        <f>DATE(AU$5,2,1)</f>
        <v>46419</v>
      </c>
      <c r="AW22" s="6">
        <f>DATE(AU$5,3,1)</f>
        <v>46447</v>
      </c>
      <c r="AX22" s="6">
        <f>DATE(AU$5,4,1)</f>
        <v>46478</v>
      </c>
      <c r="AY22" s="6">
        <f>DATE(AU$5,5,1)</f>
        <v>46508</v>
      </c>
      <c r="AZ22" s="6">
        <f>DATE(AU$5,6,1)</f>
        <v>46539</v>
      </c>
      <c r="BA22" s="6">
        <f>DATE(AU$5,7,1)</f>
        <v>46569</v>
      </c>
      <c r="BB22" s="6">
        <f>DATE(AU$5,8,1)</f>
        <v>46600</v>
      </c>
      <c r="BC22" s="6">
        <f>DATE(AU$5,9,1)</f>
        <v>46631</v>
      </c>
      <c r="BD22" s="6">
        <f>DATE(AU$5,10,1)</f>
        <v>46661</v>
      </c>
      <c r="BE22" s="6">
        <f>DATE(AU$5,11,1)</f>
        <v>46692</v>
      </c>
      <c r="BF22" s="6">
        <f>DATE(AU$5,12,1)</f>
        <v>46722</v>
      </c>
      <c r="BG22" s="7">
        <f>AU$5</f>
        <v>2027</v>
      </c>
      <c r="BI22" s="6">
        <f>DATE(BI$5,1,1)</f>
        <v>46753</v>
      </c>
      <c r="BJ22" s="6">
        <f>DATE(BI$5,2,1)</f>
        <v>46784</v>
      </c>
      <c r="BK22" s="6">
        <f>DATE(BI$5,3,1)</f>
        <v>46813</v>
      </c>
      <c r="BL22" s="6">
        <f>DATE(BI$5,4,1)</f>
        <v>46844</v>
      </c>
      <c r="BM22" s="6">
        <f>DATE(BI$5,5,1)</f>
        <v>46874</v>
      </c>
      <c r="BN22" s="6">
        <f>DATE(BI$5,6,1)</f>
        <v>46905</v>
      </c>
      <c r="BO22" s="6">
        <f>DATE(BI$5,7,1)</f>
        <v>46935</v>
      </c>
      <c r="BP22" s="6">
        <f>DATE(BI$5,8,1)</f>
        <v>46966</v>
      </c>
      <c r="BQ22" s="6">
        <f>DATE(BI$5,9,1)</f>
        <v>46997</v>
      </c>
      <c r="BR22" s="6">
        <f>DATE(BI$5,10,1)</f>
        <v>47027</v>
      </c>
      <c r="BS22" s="6">
        <f>DATE(BI$5,11,1)</f>
        <v>47058</v>
      </c>
      <c r="BT22" s="6">
        <f>DATE(BI$5,12,1)</f>
        <v>47088</v>
      </c>
      <c r="BU22" s="7">
        <f>BI$5</f>
        <v>2028</v>
      </c>
      <c r="BW22" s="6">
        <f>DATE(BW$5,1,1)</f>
        <v>47119</v>
      </c>
      <c r="BX22" s="6">
        <f>DATE(BW$5,2,1)</f>
        <v>47150</v>
      </c>
      <c r="BY22" s="6">
        <f>DATE(BW$5,3,1)</f>
        <v>47178</v>
      </c>
      <c r="BZ22" s="6">
        <f>DATE(BW$5,4,1)</f>
        <v>47209</v>
      </c>
      <c r="CA22" s="6">
        <f>DATE(BW$5,5,1)</f>
        <v>47239</v>
      </c>
      <c r="CB22" s="6">
        <f>DATE(BW$5,6,1)</f>
        <v>47270</v>
      </c>
      <c r="CC22" s="6">
        <f>DATE(BW$5,7,1)</f>
        <v>47300</v>
      </c>
      <c r="CD22" s="6">
        <f>DATE(BW$5,8,1)</f>
        <v>47331</v>
      </c>
      <c r="CE22" s="6">
        <f>DATE(BW$5,9,1)</f>
        <v>47362</v>
      </c>
      <c r="CF22" s="6">
        <f>DATE(BW$5,10,1)</f>
        <v>47392</v>
      </c>
      <c r="CG22" s="6">
        <f>DATE(BW$5,11,1)</f>
        <v>47423</v>
      </c>
      <c r="CH22" s="6">
        <f>DATE(BW$5,12,1)</f>
        <v>47453</v>
      </c>
      <c r="CI22" s="7">
        <f>BW$5</f>
        <v>2029</v>
      </c>
      <c r="CK22" s="6">
        <f>DATE(CK$5,1,1)</f>
        <v>47484</v>
      </c>
      <c r="CL22" s="6">
        <f>DATE(CK$5,2,1)</f>
        <v>47515</v>
      </c>
      <c r="CM22" s="6">
        <f>DATE(CK$5,3,1)</f>
        <v>47543</v>
      </c>
      <c r="CN22" s="6">
        <f>DATE(CK$5,4,1)</f>
        <v>47574</v>
      </c>
      <c r="CO22" s="6">
        <f>DATE(CK$5,5,1)</f>
        <v>47604</v>
      </c>
      <c r="CP22" s="6">
        <f>DATE(CK$5,6,1)</f>
        <v>47635</v>
      </c>
      <c r="CQ22" s="6">
        <f>DATE(CK$5,7,1)</f>
        <v>47665</v>
      </c>
      <c r="CR22" s="6">
        <f>DATE(CK$5,8,1)</f>
        <v>47696</v>
      </c>
      <c r="CS22" s="6">
        <f>DATE(CK$5,9,1)</f>
        <v>47727</v>
      </c>
      <c r="CT22" s="6">
        <f>DATE(CK$5,10,1)</f>
        <v>47757</v>
      </c>
      <c r="CU22" s="6">
        <f>DATE(CK$5,11,1)</f>
        <v>47788</v>
      </c>
      <c r="CV22" s="6">
        <f>DATE(CK$5,12,1)</f>
        <v>47818</v>
      </c>
      <c r="CW22" s="7">
        <f>CK$5</f>
        <v>2030</v>
      </c>
      <c r="CY22" s="6">
        <f>DATE(CY$5,1,1)</f>
        <v>47849</v>
      </c>
      <c r="CZ22" s="6">
        <f>DATE(CY$5,2,1)</f>
        <v>47880</v>
      </c>
      <c r="DA22" s="6">
        <f>DATE(CY$5,3,1)</f>
        <v>47908</v>
      </c>
      <c r="DB22" s="6">
        <f>DATE(CY$5,4,1)</f>
        <v>47939</v>
      </c>
      <c r="DC22" s="6">
        <f>DATE(CY$5,5,1)</f>
        <v>47969</v>
      </c>
      <c r="DD22" s="6">
        <f>DATE(CY$5,6,1)</f>
        <v>48000</v>
      </c>
      <c r="DE22" s="6">
        <f>DATE(CY$5,7,1)</f>
        <v>48030</v>
      </c>
      <c r="DF22" s="6">
        <f>DATE(CY$5,8,1)</f>
        <v>48061</v>
      </c>
      <c r="DG22" s="6">
        <f>DATE(CY$5,9,1)</f>
        <v>48092</v>
      </c>
      <c r="DH22" s="6">
        <f>DATE(CY$5,10,1)</f>
        <v>48122</v>
      </c>
      <c r="DI22" s="6">
        <f>DATE(CY$5,11,1)</f>
        <v>48153</v>
      </c>
      <c r="DJ22" s="6">
        <f>DATE(CY$5,12,1)</f>
        <v>48183</v>
      </c>
      <c r="DK22" s="7">
        <f>CY$5</f>
        <v>2031</v>
      </c>
      <c r="DM22" s="6">
        <f>DATE(DM$5,1,1)</f>
        <v>48214</v>
      </c>
      <c r="DN22" s="6">
        <f>DATE(DM$5,2,1)</f>
        <v>48245</v>
      </c>
      <c r="DO22" s="6">
        <f>DATE(DM$5,3,1)</f>
        <v>48274</v>
      </c>
      <c r="DP22" s="6">
        <f>DATE(DM$5,4,1)</f>
        <v>48305</v>
      </c>
      <c r="DQ22" s="6">
        <f>DATE(DM$5,5,1)</f>
        <v>48335</v>
      </c>
      <c r="DR22" s="6">
        <f>DATE(DM$5,6,1)</f>
        <v>48366</v>
      </c>
      <c r="DS22" s="6">
        <f>DATE(DM$5,7,1)</f>
        <v>48396</v>
      </c>
      <c r="DT22" s="6">
        <f>DATE(DM$5,8,1)</f>
        <v>48427</v>
      </c>
      <c r="DU22" s="6">
        <f>DATE(DM$5,9,1)</f>
        <v>48458</v>
      </c>
      <c r="DV22" s="6">
        <f>DATE(DM$5,10,1)</f>
        <v>48488</v>
      </c>
      <c r="DW22" s="6">
        <f>DATE(DM$5,11,1)</f>
        <v>48519</v>
      </c>
      <c r="DX22" s="6">
        <f>DATE(DM$5,12,1)</f>
        <v>48549</v>
      </c>
      <c r="DY22" s="7">
        <f>DM$5</f>
        <v>2032</v>
      </c>
      <c r="EA22" s="6">
        <f>DATE(EA$5,1,1)</f>
        <v>48580</v>
      </c>
      <c r="EB22" s="6">
        <f>DATE(EA$5,2,1)</f>
        <v>48611</v>
      </c>
      <c r="EC22" s="6">
        <f>DATE(EA$5,3,1)</f>
        <v>48639</v>
      </c>
      <c r="ED22" s="6">
        <f>DATE(EA$5,4,1)</f>
        <v>48670</v>
      </c>
      <c r="EE22" s="6">
        <f>DATE(EA$5,5,1)</f>
        <v>48700</v>
      </c>
      <c r="EF22" s="6">
        <f>DATE(EA$5,6,1)</f>
        <v>48731</v>
      </c>
      <c r="EG22" s="6">
        <f>DATE(EA$5,7,1)</f>
        <v>48761</v>
      </c>
      <c r="EH22" s="6">
        <f>DATE(EA$5,8,1)</f>
        <v>48792</v>
      </c>
      <c r="EI22" s="6">
        <f>DATE(EA$5,9,1)</f>
        <v>48823</v>
      </c>
      <c r="EJ22" s="6">
        <f>DATE(EA$5,10,1)</f>
        <v>48853</v>
      </c>
      <c r="EK22" s="6">
        <f>DATE(EA$5,11,1)</f>
        <v>48884</v>
      </c>
      <c r="EL22" s="6">
        <f>DATE(EA$5,12,1)</f>
        <v>48914</v>
      </c>
      <c r="EM22" s="7">
        <f>EA$5</f>
        <v>2033</v>
      </c>
      <c r="EO22" s="6">
        <f>DATE(EO$5,1,1)</f>
        <v>48945</v>
      </c>
      <c r="EP22" s="6">
        <f>DATE(EO$5,2,1)</f>
        <v>48976</v>
      </c>
      <c r="EQ22" s="6">
        <f>DATE(EO$5,3,1)</f>
        <v>49004</v>
      </c>
      <c r="ER22" s="6">
        <f>DATE(EO$5,4,1)</f>
        <v>49035</v>
      </c>
      <c r="ES22" s="6">
        <f>DATE(EO$5,5,1)</f>
        <v>49065</v>
      </c>
      <c r="ET22" s="6">
        <f>DATE(EO$5,6,1)</f>
        <v>49096</v>
      </c>
      <c r="EU22" s="6">
        <f>DATE(EO$5,7,1)</f>
        <v>49126</v>
      </c>
      <c r="EV22" s="6">
        <f>DATE(EO$5,8,1)</f>
        <v>49157</v>
      </c>
      <c r="EW22" s="6">
        <f>DATE(EO$5,9,1)</f>
        <v>49188</v>
      </c>
      <c r="EX22" s="6">
        <f>DATE(EO$5,10,1)</f>
        <v>49218</v>
      </c>
      <c r="EY22" s="6">
        <f>DATE(EO$5,11,1)</f>
        <v>49249</v>
      </c>
      <c r="EZ22" s="6">
        <f>DATE(EO$5,12,1)</f>
        <v>49279</v>
      </c>
      <c r="FA22" s="7">
        <f>EO$5</f>
        <v>2034</v>
      </c>
      <c r="FC22" s="6">
        <f>EO22</f>
        <v>48945</v>
      </c>
      <c r="FD22" s="6">
        <f t="shared" ref="FD22:FN22" si="41">EP22</f>
        <v>48976</v>
      </c>
      <c r="FE22" s="6">
        <f t="shared" si="41"/>
        <v>49004</v>
      </c>
      <c r="FF22" s="6">
        <f t="shared" si="41"/>
        <v>49035</v>
      </c>
      <c r="FG22" s="6">
        <f t="shared" si="41"/>
        <v>49065</v>
      </c>
      <c r="FH22" s="6">
        <f t="shared" si="41"/>
        <v>49096</v>
      </c>
      <c r="FI22" s="6">
        <f t="shared" si="41"/>
        <v>49126</v>
      </c>
      <c r="FJ22" s="6">
        <f t="shared" si="41"/>
        <v>49157</v>
      </c>
      <c r="FK22" s="6">
        <f t="shared" si="41"/>
        <v>49188</v>
      </c>
      <c r="FL22" s="6">
        <f t="shared" si="41"/>
        <v>49218</v>
      </c>
      <c r="FM22" s="6">
        <f t="shared" si="41"/>
        <v>49249</v>
      </c>
      <c r="FN22" s="6">
        <f t="shared" si="41"/>
        <v>49279</v>
      </c>
      <c r="FO22" s="7" t="str">
        <f>FC$5</f>
        <v>Total</v>
      </c>
    </row>
    <row r="23" spans="3:171" x14ac:dyDescent="0.3">
      <c r="C23" s="1" t="s">
        <v>96</v>
      </c>
      <c r="D23" s="120"/>
      <c r="E23" s="116">
        <v>1180</v>
      </c>
      <c r="F23" s="116">
        <v>1180</v>
      </c>
      <c r="G23" s="116">
        <v>1180</v>
      </c>
      <c r="H23" s="116">
        <v>1180</v>
      </c>
      <c r="I23" s="116">
        <v>1180</v>
      </c>
      <c r="J23" s="116">
        <v>1180</v>
      </c>
      <c r="K23" s="116">
        <v>1180</v>
      </c>
      <c r="L23" s="116">
        <v>1180</v>
      </c>
      <c r="M23" s="116">
        <v>1180</v>
      </c>
      <c r="N23" s="116">
        <v>1180</v>
      </c>
      <c r="O23" s="116">
        <v>1180</v>
      </c>
      <c r="P23" s="116">
        <v>1180</v>
      </c>
      <c r="Q23" s="117">
        <f>SUM(E23:P23)</f>
        <v>14160</v>
      </c>
      <c r="R23" s="118"/>
      <c r="S23" s="116">
        <f>P23*1.05</f>
        <v>1239</v>
      </c>
      <c r="T23" s="116">
        <v>1239</v>
      </c>
      <c r="U23" s="116">
        <v>1239</v>
      </c>
      <c r="V23" s="116">
        <v>1239</v>
      </c>
      <c r="W23" s="116">
        <v>1239</v>
      </c>
      <c r="X23" s="116">
        <v>1239</v>
      </c>
      <c r="Y23" s="116">
        <v>1239</v>
      </c>
      <c r="Z23" s="116">
        <v>1239</v>
      </c>
      <c r="AA23" s="116">
        <v>1239</v>
      </c>
      <c r="AB23" s="116">
        <v>1239</v>
      </c>
      <c r="AC23" s="116">
        <v>1239</v>
      </c>
      <c r="AD23" s="116">
        <v>1239</v>
      </c>
      <c r="AE23" s="117">
        <f>SUM(S23:AD23)</f>
        <v>14868</v>
      </c>
      <c r="AF23" s="118"/>
      <c r="AG23" s="116">
        <v>1300.95</v>
      </c>
      <c r="AH23" s="116">
        <v>1300.95</v>
      </c>
      <c r="AI23" s="116">
        <v>1300.95</v>
      </c>
      <c r="AJ23" s="116">
        <v>1300.95</v>
      </c>
      <c r="AK23" s="116">
        <v>1300.95</v>
      </c>
      <c r="AL23" s="116">
        <v>1300.95</v>
      </c>
      <c r="AM23" s="116">
        <v>1300.95</v>
      </c>
      <c r="AN23" s="116">
        <v>1300.95</v>
      </c>
      <c r="AO23" s="116">
        <v>1300.95</v>
      </c>
      <c r="AP23" s="116">
        <v>1300.95</v>
      </c>
      <c r="AQ23" s="116">
        <v>1300.95</v>
      </c>
      <c r="AR23" s="116">
        <v>1300.95</v>
      </c>
      <c r="AS23" s="117">
        <f>SUM(AG23:AR23)</f>
        <v>15611.400000000003</v>
      </c>
      <c r="AT23" s="118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7">
        <f>SUM(AU23:BF23)</f>
        <v>0</v>
      </c>
      <c r="BH23" s="118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7">
        <f>SUM(BI23:BT23)</f>
        <v>0</v>
      </c>
      <c r="BV23" s="118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7">
        <f>SUM(BW23:CH23)</f>
        <v>0</v>
      </c>
      <c r="CJ23" s="118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7">
        <f>SUM(CK23:CV23)</f>
        <v>0</v>
      </c>
      <c r="CX23" s="118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  <c r="DJ23" s="116"/>
      <c r="DK23" s="117">
        <f>SUM(CY23:DJ23)</f>
        <v>0</v>
      </c>
      <c r="DL23" s="118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7">
        <f>SUM(DM23:DX23)</f>
        <v>0</v>
      </c>
      <c r="DZ23" s="118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7">
        <f>SUM(EA23:EL23)</f>
        <v>0</v>
      </c>
      <c r="EN23" s="118"/>
      <c r="EO23" s="116"/>
      <c r="EP23" s="116"/>
      <c r="EQ23" s="116"/>
      <c r="ER23" s="116"/>
      <c r="ES23" s="116"/>
      <c r="ET23" s="116"/>
      <c r="EU23" s="116"/>
      <c r="EV23" s="116"/>
      <c r="EW23" s="116"/>
      <c r="EX23" s="116"/>
      <c r="EY23" s="116"/>
      <c r="EZ23" s="116"/>
      <c r="FA23" s="117">
        <f>SUM(EO23:EZ23)</f>
        <v>0</v>
      </c>
      <c r="FB23" s="118"/>
      <c r="FC23" s="122">
        <f t="shared" ref="FC23:FM38" si="42">SUM(E23,S23,AG23,AU23,BI23,BW23,CK23,CY23,DM23,EA23,EO23)</f>
        <v>3719.95</v>
      </c>
      <c r="FD23" s="122">
        <f t="shared" si="42"/>
        <v>3719.95</v>
      </c>
      <c r="FE23" s="122">
        <f t="shared" si="42"/>
        <v>3719.95</v>
      </c>
      <c r="FF23" s="122">
        <f t="shared" si="42"/>
        <v>3719.95</v>
      </c>
      <c r="FG23" s="122">
        <f t="shared" si="42"/>
        <v>3719.95</v>
      </c>
      <c r="FH23" s="122">
        <f t="shared" si="42"/>
        <v>3719.95</v>
      </c>
      <c r="FI23" s="122">
        <f t="shared" si="42"/>
        <v>3719.95</v>
      </c>
      <c r="FJ23" s="122">
        <f t="shared" si="42"/>
        <v>3719.95</v>
      </c>
      <c r="FK23" s="122">
        <f t="shared" si="42"/>
        <v>3719.95</v>
      </c>
      <c r="FL23" s="122">
        <f t="shared" si="42"/>
        <v>3719.95</v>
      </c>
      <c r="FM23" s="122">
        <f t="shared" si="42"/>
        <v>3719.95</v>
      </c>
      <c r="FN23" s="122">
        <f>SUM(P23,AD23,AR23,BF23,BT23,CH23,CV23,DJ23,DX23,EL23,EZ23)</f>
        <v>3719.95</v>
      </c>
      <c r="FO23" s="123">
        <f>SUM(Q23,AE23,AS23,BG23,BU23,CI23,CW23,DK23,DY23,EM23,FA23)</f>
        <v>44639.4</v>
      </c>
    </row>
    <row r="24" spans="3:171" x14ac:dyDescent="0.3">
      <c r="C24" s="1" t="s">
        <v>75</v>
      </c>
      <c r="D24" s="120"/>
      <c r="E24" s="116">
        <v>150</v>
      </c>
      <c r="F24" s="116">
        <v>150</v>
      </c>
      <c r="G24" s="116">
        <v>150</v>
      </c>
      <c r="H24" s="116">
        <v>150</v>
      </c>
      <c r="I24" s="116">
        <v>150</v>
      </c>
      <c r="J24" s="116">
        <v>150</v>
      </c>
      <c r="K24" s="116">
        <v>150</v>
      </c>
      <c r="L24" s="116">
        <v>150</v>
      </c>
      <c r="M24" s="116">
        <v>150</v>
      </c>
      <c r="N24" s="116">
        <v>150</v>
      </c>
      <c r="O24" s="116">
        <v>150</v>
      </c>
      <c r="P24" s="116">
        <v>150</v>
      </c>
      <c r="Q24" s="117">
        <f t="shared" ref="Q24:Q58" si="43">SUM(E24:P24)</f>
        <v>1800</v>
      </c>
      <c r="R24" s="118"/>
      <c r="S24" s="116">
        <v>157.5</v>
      </c>
      <c r="T24" s="116">
        <v>157.5</v>
      </c>
      <c r="U24" s="116">
        <v>157.5</v>
      </c>
      <c r="V24" s="116">
        <v>157.5</v>
      </c>
      <c r="W24" s="116">
        <v>157.5</v>
      </c>
      <c r="X24" s="116">
        <v>157.5</v>
      </c>
      <c r="Y24" s="116">
        <v>157.5</v>
      </c>
      <c r="Z24" s="116">
        <v>157.5</v>
      </c>
      <c r="AA24" s="116">
        <v>157.5</v>
      </c>
      <c r="AB24" s="116">
        <v>157.5</v>
      </c>
      <c r="AC24" s="116">
        <v>157.5</v>
      </c>
      <c r="AD24" s="116">
        <v>157.5</v>
      </c>
      <c r="AE24" s="117">
        <f t="shared" ref="AE24:AE58" si="44">SUM(S24:AD24)</f>
        <v>1890</v>
      </c>
      <c r="AF24" s="118"/>
      <c r="AG24" s="116">
        <v>165.375</v>
      </c>
      <c r="AH24" s="116">
        <v>165.375</v>
      </c>
      <c r="AI24" s="116">
        <v>165.375</v>
      </c>
      <c r="AJ24" s="116">
        <v>165.375</v>
      </c>
      <c r="AK24" s="116">
        <v>165.375</v>
      </c>
      <c r="AL24" s="116">
        <v>165.375</v>
      </c>
      <c r="AM24" s="116">
        <v>165.375</v>
      </c>
      <c r="AN24" s="116">
        <v>165.375</v>
      </c>
      <c r="AO24" s="116">
        <v>165.375</v>
      </c>
      <c r="AP24" s="116">
        <v>165.375</v>
      </c>
      <c r="AQ24" s="116">
        <v>165.375</v>
      </c>
      <c r="AR24" s="116">
        <v>165.375</v>
      </c>
      <c r="AS24" s="117">
        <f t="shared" ref="AS24:AS58" si="45">SUM(AG24:AR24)</f>
        <v>1984.5</v>
      </c>
      <c r="AT24" s="118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7">
        <f t="shared" ref="BG24:BG58" si="46">SUM(AU24:BF24)</f>
        <v>0</v>
      </c>
      <c r="BH24" s="118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7">
        <f t="shared" ref="BU24:BU58" si="47">SUM(BI24:BT24)</f>
        <v>0</v>
      </c>
      <c r="BV24" s="118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7">
        <f t="shared" ref="CI24:CI58" si="48">SUM(BW24:CH24)</f>
        <v>0</v>
      </c>
      <c r="CJ24" s="118"/>
      <c r="CK24" s="116"/>
      <c r="CL24" s="116"/>
      <c r="CM24" s="116"/>
      <c r="CN24" s="116"/>
      <c r="CO24" s="116"/>
      <c r="CP24" s="116"/>
      <c r="CQ24" s="116"/>
      <c r="CR24" s="116"/>
      <c r="CS24" s="116"/>
      <c r="CT24" s="116"/>
      <c r="CU24" s="116"/>
      <c r="CV24" s="116"/>
      <c r="CW24" s="117">
        <f t="shared" ref="CW24:CW58" si="49">SUM(CK24:CV24)</f>
        <v>0</v>
      </c>
      <c r="CX24" s="118"/>
      <c r="CY24" s="116"/>
      <c r="CZ24" s="116"/>
      <c r="DA24" s="116"/>
      <c r="DB24" s="116"/>
      <c r="DC24" s="116"/>
      <c r="DD24" s="116"/>
      <c r="DE24" s="116"/>
      <c r="DF24" s="116"/>
      <c r="DG24" s="116"/>
      <c r="DH24" s="116"/>
      <c r="DI24" s="116"/>
      <c r="DJ24" s="116"/>
      <c r="DK24" s="117">
        <f t="shared" ref="DK24:DK58" si="50">SUM(CY24:DJ24)</f>
        <v>0</v>
      </c>
      <c r="DL24" s="118"/>
      <c r="DM24" s="116"/>
      <c r="DN24" s="116"/>
      <c r="DO24" s="116"/>
      <c r="DP24" s="116"/>
      <c r="DQ24" s="116"/>
      <c r="DR24" s="116"/>
      <c r="DS24" s="116"/>
      <c r="DT24" s="116"/>
      <c r="DU24" s="116"/>
      <c r="DV24" s="116"/>
      <c r="DW24" s="116"/>
      <c r="DX24" s="116"/>
      <c r="DY24" s="117">
        <f t="shared" ref="DY24:DY58" si="51">SUM(DM24:DX24)</f>
        <v>0</v>
      </c>
      <c r="DZ24" s="118"/>
      <c r="EA24" s="116"/>
      <c r="EB24" s="116"/>
      <c r="EC24" s="116"/>
      <c r="ED24" s="116"/>
      <c r="EE24" s="116"/>
      <c r="EF24" s="116"/>
      <c r="EG24" s="116"/>
      <c r="EH24" s="116"/>
      <c r="EI24" s="116"/>
      <c r="EJ24" s="116"/>
      <c r="EK24" s="116"/>
      <c r="EL24" s="116"/>
      <c r="EM24" s="117">
        <f t="shared" ref="EM24:EM58" si="52">SUM(EA24:EL24)</f>
        <v>0</v>
      </c>
      <c r="EN24" s="118"/>
      <c r="EO24" s="116"/>
      <c r="EP24" s="116"/>
      <c r="EQ24" s="116"/>
      <c r="ER24" s="116"/>
      <c r="ES24" s="116"/>
      <c r="ET24" s="116"/>
      <c r="EU24" s="116"/>
      <c r="EV24" s="116"/>
      <c r="EW24" s="116"/>
      <c r="EX24" s="116"/>
      <c r="EY24" s="116"/>
      <c r="EZ24" s="116"/>
      <c r="FA24" s="117">
        <f t="shared" ref="FA24:FA58" si="53">SUM(EO24:EZ24)</f>
        <v>0</v>
      </c>
      <c r="FB24" s="118"/>
      <c r="FC24" s="122">
        <f t="shared" si="42"/>
        <v>472.875</v>
      </c>
      <c r="FD24" s="122">
        <f t="shared" si="42"/>
        <v>472.875</v>
      </c>
      <c r="FE24" s="122">
        <f t="shared" si="42"/>
        <v>472.875</v>
      </c>
      <c r="FF24" s="122">
        <f t="shared" si="42"/>
        <v>472.875</v>
      </c>
      <c r="FG24" s="122">
        <f t="shared" si="42"/>
        <v>472.875</v>
      </c>
      <c r="FH24" s="122">
        <f t="shared" si="42"/>
        <v>472.875</v>
      </c>
      <c r="FI24" s="122">
        <f t="shared" si="42"/>
        <v>472.875</v>
      </c>
      <c r="FJ24" s="122">
        <f t="shared" si="42"/>
        <v>472.875</v>
      </c>
      <c r="FK24" s="122">
        <f t="shared" si="42"/>
        <v>472.875</v>
      </c>
      <c r="FL24" s="122">
        <f t="shared" si="42"/>
        <v>472.875</v>
      </c>
      <c r="FM24" s="122">
        <f t="shared" si="42"/>
        <v>472.875</v>
      </c>
      <c r="FN24" s="122">
        <f t="shared" ref="FN24:FN58" si="54">SUM(P24,AD24,AR24,BF24,BT24,CH24,CV24,DJ24,DX24,EL24,EZ24)</f>
        <v>472.875</v>
      </c>
      <c r="FO24" s="123">
        <f t="shared" ref="FO24:FO58" si="55">SUM(Q24,AE24,AS24,BG24,BU24,CI24,CW24,DK24,DY24,EM24,FA24)</f>
        <v>5674.5</v>
      </c>
    </row>
    <row r="25" spans="3:171" x14ac:dyDescent="0.3">
      <c r="C25" s="1" t="s">
        <v>76</v>
      </c>
      <c r="D25" s="120"/>
      <c r="E25" s="116">
        <v>50</v>
      </c>
      <c r="F25" s="116">
        <v>50</v>
      </c>
      <c r="G25" s="116">
        <v>50</v>
      </c>
      <c r="H25" s="116">
        <v>50</v>
      </c>
      <c r="I25" s="116">
        <v>50</v>
      </c>
      <c r="J25" s="116">
        <v>50</v>
      </c>
      <c r="K25" s="116">
        <v>50</v>
      </c>
      <c r="L25" s="116">
        <v>50</v>
      </c>
      <c r="M25" s="116">
        <v>50</v>
      </c>
      <c r="N25" s="116">
        <v>50</v>
      </c>
      <c r="O25" s="116">
        <v>50</v>
      </c>
      <c r="P25" s="116">
        <v>50</v>
      </c>
      <c r="Q25" s="117">
        <f t="shared" si="43"/>
        <v>600</v>
      </c>
      <c r="R25" s="118"/>
      <c r="S25" s="116">
        <v>52.5</v>
      </c>
      <c r="T25" s="116">
        <v>52.5</v>
      </c>
      <c r="U25" s="116">
        <v>52.5</v>
      </c>
      <c r="V25" s="116">
        <v>52.5</v>
      </c>
      <c r="W25" s="116">
        <v>52.5</v>
      </c>
      <c r="X25" s="116">
        <v>52.5</v>
      </c>
      <c r="Y25" s="116">
        <v>52.5</v>
      </c>
      <c r="Z25" s="116">
        <v>52.5</v>
      </c>
      <c r="AA25" s="116">
        <v>52.5</v>
      </c>
      <c r="AB25" s="116">
        <v>52.5</v>
      </c>
      <c r="AC25" s="116">
        <v>52.5</v>
      </c>
      <c r="AD25" s="116">
        <v>52.5</v>
      </c>
      <c r="AE25" s="117">
        <f t="shared" si="44"/>
        <v>630</v>
      </c>
      <c r="AF25" s="118"/>
      <c r="AG25" s="116">
        <v>55.125</v>
      </c>
      <c r="AH25" s="116">
        <v>55.125</v>
      </c>
      <c r="AI25" s="116">
        <v>55.125</v>
      </c>
      <c r="AJ25" s="116">
        <v>55.125</v>
      </c>
      <c r="AK25" s="116">
        <v>55.125</v>
      </c>
      <c r="AL25" s="116">
        <v>55.125</v>
      </c>
      <c r="AM25" s="116">
        <v>55.125</v>
      </c>
      <c r="AN25" s="116">
        <v>55.125</v>
      </c>
      <c r="AO25" s="116">
        <v>55.125</v>
      </c>
      <c r="AP25" s="116">
        <v>55.125</v>
      </c>
      <c r="AQ25" s="116">
        <v>55.125</v>
      </c>
      <c r="AR25" s="116">
        <v>55.125</v>
      </c>
      <c r="AS25" s="117">
        <f t="shared" si="45"/>
        <v>661.5</v>
      </c>
      <c r="AT25" s="118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7">
        <f t="shared" si="46"/>
        <v>0</v>
      </c>
      <c r="BH25" s="118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7">
        <f t="shared" si="47"/>
        <v>0</v>
      </c>
      <c r="BV25" s="118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7">
        <f t="shared" si="48"/>
        <v>0</v>
      </c>
      <c r="CJ25" s="118"/>
      <c r="CK25" s="116"/>
      <c r="CL25" s="116"/>
      <c r="CM25" s="116"/>
      <c r="CN25" s="116"/>
      <c r="CO25" s="116"/>
      <c r="CP25" s="116"/>
      <c r="CQ25" s="116"/>
      <c r="CR25" s="116"/>
      <c r="CS25" s="116"/>
      <c r="CT25" s="116"/>
      <c r="CU25" s="116"/>
      <c r="CV25" s="116"/>
      <c r="CW25" s="117">
        <f t="shared" si="49"/>
        <v>0</v>
      </c>
      <c r="CX25" s="118"/>
      <c r="CY25" s="116"/>
      <c r="CZ25" s="116"/>
      <c r="DA25" s="116"/>
      <c r="DB25" s="116"/>
      <c r="DC25" s="116"/>
      <c r="DD25" s="116"/>
      <c r="DE25" s="116"/>
      <c r="DF25" s="116"/>
      <c r="DG25" s="116"/>
      <c r="DH25" s="116"/>
      <c r="DI25" s="116"/>
      <c r="DJ25" s="116"/>
      <c r="DK25" s="117">
        <f t="shared" si="50"/>
        <v>0</v>
      </c>
      <c r="DL25" s="118"/>
      <c r="DM25" s="116"/>
      <c r="DN25" s="116"/>
      <c r="DO25" s="116"/>
      <c r="DP25" s="116"/>
      <c r="DQ25" s="116"/>
      <c r="DR25" s="116"/>
      <c r="DS25" s="116"/>
      <c r="DT25" s="116"/>
      <c r="DU25" s="116"/>
      <c r="DV25" s="116"/>
      <c r="DW25" s="116"/>
      <c r="DX25" s="116"/>
      <c r="DY25" s="117">
        <f t="shared" si="51"/>
        <v>0</v>
      </c>
      <c r="DZ25" s="118"/>
      <c r="EA25" s="116"/>
      <c r="EB25" s="116"/>
      <c r="EC25" s="116"/>
      <c r="ED25" s="116"/>
      <c r="EE25" s="116"/>
      <c r="EF25" s="116"/>
      <c r="EG25" s="116"/>
      <c r="EH25" s="116"/>
      <c r="EI25" s="116"/>
      <c r="EJ25" s="116"/>
      <c r="EK25" s="116"/>
      <c r="EL25" s="116"/>
      <c r="EM25" s="117">
        <f t="shared" si="52"/>
        <v>0</v>
      </c>
      <c r="EN25" s="118"/>
      <c r="EO25" s="116"/>
      <c r="EP25" s="116"/>
      <c r="EQ25" s="116"/>
      <c r="ER25" s="116"/>
      <c r="ES25" s="116"/>
      <c r="ET25" s="116"/>
      <c r="EU25" s="116"/>
      <c r="EV25" s="116"/>
      <c r="EW25" s="116"/>
      <c r="EX25" s="116"/>
      <c r="EY25" s="116"/>
      <c r="EZ25" s="116"/>
      <c r="FA25" s="117">
        <f t="shared" si="53"/>
        <v>0</v>
      </c>
      <c r="FB25" s="118"/>
      <c r="FC25" s="122">
        <f t="shared" si="42"/>
        <v>157.625</v>
      </c>
      <c r="FD25" s="122">
        <f t="shared" si="42"/>
        <v>157.625</v>
      </c>
      <c r="FE25" s="122">
        <f t="shared" si="42"/>
        <v>157.625</v>
      </c>
      <c r="FF25" s="122">
        <f t="shared" si="42"/>
        <v>157.625</v>
      </c>
      <c r="FG25" s="122">
        <f t="shared" si="42"/>
        <v>157.625</v>
      </c>
      <c r="FH25" s="122">
        <f t="shared" si="42"/>
        <v>157.625</v>
      </c>
      <c r="FI25" s="122">
        <f t="shared" si="42"/>
        <v>157.625</v>
      </c>
      <c r="FJ25" s="122">
        <f t="shared" si="42"/>
        <v>157.625</v>
      </c>
      <c r="FK25" s="122">
        <f t="shared" si="42"/>
        <v>157.625</v>
      </c>
      <c r="FL25" s="122">
        <f t="shared" si="42"/>
        <v>157.625</v>
      </c>
      <c r="FM25" s="122">
        <f t="shared" si="42"/>
        <v>157.625</v>
      </c>
      <c r="FN25" s="122">
        <f t="shared" si="54"/>
        <v>157.625</v>
      </c>
      <c r="FO25" s="123">
        <f t="shared" si="55"/>
        <v>1891.5</v>
      </c>
    </row>
    <row r="26" spans="3:171" ht="14.4" customHeight="1" x14ac:dyDescent="0.3">
      <c r="C26" s="42" t="s">
        <v>100</v>
      </c>
      <c r="D26" s="120"/>
      <c r="E26" s="116">
        <v>50</v>
      </c>
      <c r="F26" s="116">
        <v>50</v>
      </c>
      <c r="G26" s="116">
        <v>50</v>
      </c>
      <c r="H26" s="116">
        <v>50</v>
      </c>
      <c r="I26" s="116">
        <v>50</v>
      </c>
      <c r="J26" s="116">
        <v>50</v>
      </c>
      <c r="K26" s="116">
        <v>50</v>
      </c>
      <c r="L26" s="116">
        <v>50</v>
      </c>
      <c r="M26" s="116">
        <v>50</v>
      </c>
      <c r="N26" s="116">
        <v>50</v>
      </c>
      <c r="O26" s="116">
        <v>50</v>
      </c>
      <c r="P26" s="116">
        <v>50</v>
      </c>
      <c r="Q26" s="117">
        <f t="shared" si="43"/>
        <v>600</v>
      </c>
      <c r="R26" s="118"/>
      <c r="S26" s="116">
        <v>52.5</v>
      </c>
      <c r="T26" s="116">
        <v>52.5</v>
      </c>
      <c r="U26" s="116">
        <v>52.5</v>
      </c>
      <c r="V26" s="116">
        <v>52.5</v>
      </c>
      <c r="W26" s="116">
        <v>52.5</v>
      </c>
      <c r="X26" s="116">
        <v>52.5</v>
      </c>
      <c r="Y26" s="116">
        <v>52.5</v>
      </c>
      <c r="Z26" s="116">
        <v>52.5</v>
      </c>
      <c r="AA26" s="116">
        <v>52.5</v>
      </c>
      <c r="AB26" s="116">
        <v>52.5</v>
      </c>
      <c r="AC26" s="116">
        <v>52.5</v>
      </c>
      <c r="AD26" s="116">
        <v>52.5</v>
      </c>
      <c r="AE26" s="117">
        <f t="shared" si="44"/>
        <v>630</v>
      </c>
      <c r="AF26" s="118"/>
      <c r="AG26" s="116">
        <v>55.125</v>
      </c>
      <c r="AH26" s="116">
        <v>55.125</v>
      </c>
      <c r="AI26" s="116">
        <v>55.125</v>
      </c>
      <c r="AJ26" s="116">
        <v>55.125</v>
      </c>
      <c r="AK26" s="116">
        <v>55.125</v>
      </c>
      <c r="AL26" s="116">
        <v>55.125</v>
      </c>
      <c r="AM26" s="116">
        <v>55.125</v>
      </c>
      <c r="AN26" s="116">
        <v>55.125</v>
      </c>
      <c r="AO26" s="116">
        <v>55.125</v>
      </c>
      <c r="AP26" s="116">
        <v>55.125</v>
      </c>
      <c r="AQ26" s="116">
        <v>55.125</v>
      </c>
      <c r="AR26" s="116">
        <v>55.125</v>
      </c>
      <c r="AS26" s="117">
        <f t="shared" si="45"/>
        <v>661.5</v>
      </c>
      <c r="AT26" s="118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7">
        <f t="shared" si="46"/>
        <v>0</v>
      </c>
      <c r="BH26" s="118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7">
        <f t="shared" si="47"/>
        <v>0</v>
      </c>
      <c r="BV26" s="118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7">
        <f t="shared" si="48"/>
        <v>0</v>
      </c>
      <c r="CJ26" s="118"/>
      <c r="CK26" s="116"/>
      <c r="CL26" s="116"/>
      <c r="CM26" s="116"/>
      <c r="CN26" s="116"/>
      <c r="CO26" s="116"/>
      <c r="CP26" s="116"/>
      <c r="CQ26" s="116"/>
      <c r="CR26" s="116"/>
      <c r="CS26" s="116"/>
      <c r="CT26" s="116"/>
      <c r="CU26" s="116"/>
      <c r="CV26" s="116"/>
      <c r="CW26" s="117">
        <f t="shared" si="49"/>
        <v>0</v>
      </c>
      <c r="CX26" s="118"/>
      <c r="CY26" s="116"/>
      <c r="CZ26" s="116"/>
      <c r="DA26" s="116"/>
      <c r="DB26" s="116"/>
      <c r="DC26" s="116"/>
      <c r="DD26" s="116"/>
      <c r="DE26" s="116"/>
      <c r="DF26" s="116"/>
      <c r="DG26" s="116"/>
      <c r="DH26" s="116"/>
      <c r="DI26" s="116"/>
      <c r="DJ26" s="116"/>
      <c r="DK26" s="117">
        <f t="shared" si="50"/>
        <v>0</v>
      </c>
      <c r="DL26" s="118"/>
      <c r="DM26" s="116"/>
      <c r="DN26" s="116"/>
      <c r="DO26" s="116"/>
      <c r="DP26" s="116"/>
      <c r="DQ26" s="116"/>
      <c r="DR26" s="116"/>
      <c r="DS26" s="116"/>
      <c r="DT26" s="116"/>
      <c r="DU26" s="116"/>
      <c r="DV26" s="116"/>
      <c r="DW26" s="116"/>
      <c r="DX26" s="116"/>
      <c r="DY26" s="117">
        <f t="shared" si="51"/>
        <v>0</v>
      </c>
      <c r="DZ26" s="118"/>
      <c r="EA26" s="116"/>
      <c r="EB26" s="116"/>
      <c r="EC26" s="116"/>
      <c r="ED26" s="116"/>
      <c r="EE26" s="116"/>
      <c r="EF26" s="116"/>
      <c r="EG26" s="116"/>
      <c r="EH26" s="116"/>
      <c r="EI26" s="116"/>
      <c r="EJ26" s="116"/>
      <c r="EK26" s="116"/>
      <c r="EL26" s="116"/>
      <c r="EM26" s="117">
        <f t="shared" si="52"/>
        <v>0</v>
      </c>
      <c r="EN26" s="118"/>
      <c r="EO26" s="116"/>
      <c r="EP26" s="116"/>
      <c r="EQ26" s="116"/>
      <c r="ER26" s="116"/>
      <c r="ES26" s="116"/>
      <c r="ET26" s="116"/>
      <c r="EU26" s="116"/>
      <c r="EV26" s="116"/>
      <c r="EW26" s="116"/>
      <c r="EX26" s="116"/>
      <c r="EY26" s="116"/>
      <c r="EZ26" s="116"/>
      <c r="FA26" s="117">
        <f t="shared" si="53"/>
        <v>0</v>
      </c>
      <c r="FB26" s="118"/>
      <c r="FC26" s="122">
        <f t="shared" si="42"/>
        <v>157.625</v>
      </c>
      <c r="FD26" s="122">
        <f t="shared" si="42"/>
        <v>157.625</v>
      </c>
      <c r="FE26" s="122">
        <f t="shared" si="42"/>
        <v>157.625</v>
      </c>
      <c r="FF26" s="122">
        <f t="shared" si="42"/>
        <v>157.625</v>
      </c>
      <c r="FG26" s="122">
        <f t="shared" si="42"/>
        <v>157.625</v>
      </c>
      <c r="FH26" s="122">
        <f t="shared" si="42"/>
        <v>157.625</v>
      </c>
      <c r="FI26" s="122">
        <f t="shared" si="42"/>
        <v>157.625</v>
      </c>
      <c r="FJ26" s="122">
        <f t="shared" si="42"/>
        <v>157.625</v>
      </c>
      <c r="FK26" s="122">
        <f t="shared" si="42"/>
        <v>157.625</v>
      </c>
      <c r="FL26" s="122">
        <f t="shared" si="42"/>
        <v>157.625</v>
      </c>
      <c r="FM26" s="122">
        <f t="shared" si="42"/>
        <v>157.625</v>
      </c>
      <c r="FN26" s="122">
        <f t="shared" si="54"/>
        <v>157.625</v>
      </c>
      <c r="FO26" s="123">
        <f t="shared" si="55"/>
        <v>1891.5</v>
      </c>
    </row>
    <row r="27" spans="3:171" ht="14.4" customHeight="1" x14ac:dyDescent="0.3">
      <c r="C27" s="42" t="s">
        <v>99</v>
      </c>
      <c r="D27" s="120"/>
      <c r="E27" s="116">
        <v>50</v>
      </c>
      <c r="F27" s="116">
        <v>50</v>
      </c>
      <c r="G27" s="116">
        <v>50</v>
      </c>
      <c r="H27" s="116">
        <v>50</v>
      </c>
      <c r="I27" s="116">
        <v>50</v>
      </c>
      <c r="J27" s="116">
        <v>50</v>
      </c>
      <c r="K27" s="116">
        <v>50</v>
      </c>
      <c r="L27" s="116">
        <v>50</v>
      </c>
      <c r="M27" s="116">
        <v>50</v>
      </c>
      <c r="N27" s="116">
        <v>50</v>
      </c>
      <c r="O27" s="116">
        <v>50</v>
      </c>
      <c r="P27" s="116">
        <v>50</v>
      </c>
      <c r="Q27" s="117">
        <f t="shared" si="43"/>
        <v>600</v>
      </c>
      <c r="R27" s="118"/>
      <c r="S27" s="116">
        <v>52.5</v>
      </c>
      <c r="T27" s="116">
        <v>52.5</v>
      </c>
      <c r="U27" s="116">
        <v>52.5</v>
      </c>
      <c r="V27" s="116">
        <v>52.5</v>
      </c>
      <c r="W27" s="116">
        <v>52.5</v>
      </c>
      <c r="X27" s="116">
        <v>52.5</v>
      </c>
      <c r="Y27" s="116">
        <v>52.5</v>
      </c>
      <c r="Z27" s="116">
        <v>52.5</v>
      </c>
      <c r="AA27" s="116">
        <v>52.5</v>
      </c>
      <c r="AB27" s="116">
        <v>52.5</v>
      </c>
      <c r="AC27" s="116">
        <v>52.5</v>
      </c>
      <c r="AD27" s="116">
        <v>52.5</v>
      </c>
      <c r="AE27" s="117">
        <f t="shared" si="44"/>
        <v>630</v>
      </c>
      <c r="AF27" s="118"/>
      <c r="AG27" s="116">
        <v>55.125</v>
      </c>
      <c r="AH27" s="116">
        <v>55.125</v>
      </c>
      <c r="AI27" s="116">
        <v>55.125</v>
      </c>
      <c r="AJ27" s="116">
        <v>55.125</v>
      </c>
      <c r="AK27" s="116">
        <v>55.125</v>
      </c>
      <c r="AL27" s="116">
        <v>55.125</v>
      </c>
      <c r="AM27" s="116">
        <v>55.125</v>
      </c>
      <c r="AN27" s="116">
        <v>55.125</v>
      </c>
      <c r="AO27" s="116">
        <v>55.125</v>
      </c>
      <c r="AP27" s="116">
        <v>55.125</v>
      </c>
      <c r="AQ27" s="116">
        <v>55.125</v>
      </c>
      <c r="AR27" s="116">
        <v>55.125</v>
      </c>
      <c r="AS27" s="117">
        <f t="shared" si="45"/>
        <v>661.5</v>
      </c>
      <c r="AT27" s="118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7">
        <f t="shared" si="46"/>
        <v>0</v>
      </c>
      <c r="BH27" s="118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7">
        <f t="shared" si="47"/>
        <v>0</v>
      </c>
      <c r="BV27" s="118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7">
        <f t="shared" si="48"/>
        <v>0</v>
      </c>
      <c r="CJ27" s="118"/>
      <c r="CK27" s="116"/>
      <c r="CL27" s="116"/>
      <c r="CM27" s="116"/>
      <c r="CN27" s="116"/>
      <c r="CO27" s="116"/>
      <c r="CP27" s="116"/>
      <c r="CQ27" s="116"/>
      <c r="CR27" s="116"/>
      <c r="CS27" s="116"/>
      <c r="CT27" s="116"/>
      <c r="CU27" s="116"/>
      <c r="CV27" s="116"/>
      <c r="CW27" s="117">
        <f t="shared" si="49"/>
        <v>0</v>
      </c>
      <c r="CX27" s="118"/>
      <c r="CY27" s="116"/>
      <c r="CZ27" s="116"/>
      <c r="DA27" s="116"/>
      <c r="DB27" s="116"/>
      <c r="DC27" s="116"/>
      <c r="DD27" s="116"/>
      <c r="DE27" s="116"/>
      <c r="DF27" s="116"/>
      <c r="DG27" s="116"/>
      <c r="DH27" s="116"/>
      <c r="DI27" s="116"/>
      <c r="DJ27" s="116"/>
      <c r="DK27" s="117">
        <f t="shared" si="50"/>
        <v>0</v>
      </c>
      <c r="DL27" s="118"/>
      <c r="DM27" s="116"/>
      <c r="DN27" s="116"/>
      <c r="DO27" s="116"/>
      <c r="DP27" s="116"/>
      <c r="DQ27" s="116"/>
      <c r="DR27" s="116"/>
      <c r="DS27" s="116"/>
      <c r="DT27" s="116"/>
      <c r="DU27" s="116"/>
      <c r="DV27" s="116"/>
      <c r="DW27" s="116"/>
      <c r="DX27" s="116"/>
      <c r="DY27" s="117">
        <f t="shared" si="51"/>
        <v>0</v>
      </c>
      <c r="DZ27" s="118"/>
      <c r="EA27" s="116"/>
      <c r="EB27" s="116"/>
      <c r="EC27" s="116"/>
      <c r="ED27" s="116"/>
      <c r="EE27" s="116"/>
      <c r="EF27" s="116"/>
      <c r="EG27" s="116"/>
      <c r="EH27" s="116"/>
      <c r="EI27" s="116"/>
      <c r="EJ27" s="116"/>
      <c r="EK27" s="116"/>
      <c r="EL27" s="116"/>
      <c r="EM27" s="117">
        <f t="shared" si="52"/>
        <v>0</v>
      </c>
      <c r="EN27" s="118"/>
      <c r="EO27" s="116"/>
      <c r="EP27" s="116"/>
      <c r="EQ27" s="116"/>
      <c r="ER27" s="116"/>
      <c r="ES27" s="116"/>
      <c r="ET27" s="116"/>
      <c r="EU27" s="116"/>
      <c r="EV27" s="116"/>
      <c r="EW27" s="116"/>
      <c r="EX27" s="116"/>
      <c r="EY27" s="116"/>
      <c r="EZ27" s="116"/>
      <c r="FA27" s="117">
        <f t="shared" si="53"/>
        <v>0</v>
      </c>
      <c r="FB27" s="118"/>
      <c r="FC27" s="122">
        <f t="shared" si="42"/>
        <v>157.625</v>
      </c>
      <c r="FD27" s="122">
        <f t="shared" si="42"/>
        <v>157.625</v>
      </c>
      <c r="FE27" s="122">
        <f t="shared" si="42"/>
        <v>157.625</v>
      </c>
      <c r="FF27" s="122">
        <f t="shared" si="42"/>
        <v>157.625</v>
      </c>
      <c r="FG27" s="122">
        <f t="shared" si="42"/>
        <v>157.625</v>
      </c>
      <c r="FH27" s="122">
        <f t="shared" si="42"/>
        <v>157.625</v>
      </c>
      <c r="FI27" s="122">
        <f t="shared" si="42"/>
        <v>157.625</v>
      </c>
      <c r="FJ27" s="122">
        <f t="shared" si="42"/>
        <v>157.625</v>
      </c>
      <c r="FK27" s="122">
        <f t="shared" si="42"/>
        <v>157.625</v>
      </c>
      <c r="FL27" s="122">
        <f t="shared" si="42"/>
        <v>157.625</v>
      </c>
      <c r="FM27" s="122">
        <f t="shared" si="42"/>
        <v>157.625</v>
      </c>
      <c r="FN27" s="122">
        <f t="shared" si="54"/>
        <v>157.625</v>
      </c>
      <c r="FO27" s="123">
        <f t="shared" si="55"/>
        <v>1891.5</v>
      </c>
    </row>
    <row r="28" spans="3:171" ht="14.4" customHeight="1" x14ac:dyDescent="0.3">
      <c r="C28" s="42" t="s">
        <v>9</v>
      </c>
      <c r="D28" s="120"/>
      <c r="E28" s="116">
        <v>580</v>
      </c>
      <c r="F28" s="116">
        <v>580</v>
      </c>
      <c r="G28" s="116">
        <v>580</v>
      </c>
      <c r="H28" s="116">
        <v>580</v>
      </c>
      <c r="I28" s="116">
        <v>580</v>
      </c>
      <c r="J28" s="116">
        <v>580</v>
      </c>
      <c r="K28" s="116">
        <v>580</v>
      </c>
      <c r="L28" s="116">
        <v>580</v>
      </c>
      <c r="M28" s="116">
        <v>580</v>
      </c>
      <c r="N28" s="116">
        <v>580</v>
      </c>
      <c r="O28" s="116">
        <v>580</v>
      </c>
      <c r="P28" s="116">
        <v>580</v>
      </c>
      <c r="Q28" s="117">
        <f t="shared" si="43"/>
        <v>6960</v>
      </c>
      <c r="R28" s="118"/>
      <c r="S28" s="116">
        <v>609</v>
      </c>
      <c r="T28" s="116">
        <v>609</v>
      </c>
      <c r="U28" s="116">
        <v>609</v>
      </c>
      <c r="V28" s="116">
        <v>609</v>
      </c>
      <c r="W28" s="116">
        <v>609</v>
      </c>
      <c r="X28" s="116">
        <v>609</v>
      </c>
      <c r="Y28" s="116">
        <v>609</v>
      </c>
      <c r="Z28" s="116">
        <v>609</v>
      </c>
      <c r="AA28" s="116">
        <v>609</v>
      </c>
      <c r="AB28" s="116">
        <v>609</v>
      </c>
      <c r="AC28" s="116">
        <v>609</v>
      </c>
      <c r="AD28" s="116">
        <v>609</v>
      </c>
      <c r="AE28" s="117">
        <f t="shared" si="44"/>
        <v>7308</v>
      </c>
      <c r="AF28" s="118"/>
      <c r="AG28" s="116">
        <v>639.45000000000005</v>
      </c>
      <c r="AH28" s="116">
        <v>639.45000000000005</v>
      </c>
      <c r="AI28" s="116">
        <v>639.45000000000005</v>
      </c>
      <c r="AJ28" s="116">
        <v>639.45000000000005</v>
      </c>
      <c r="AK28" s="116">
        <v>639.45000000000005</v>
      </c>
      <c r="AL28" s="116">
        <v>639.45000000000005</v>
      </c>
      <c r="AM28" s="116">
        <v>639.45000000000005</v>
      </c>
      <c r="AN28" s="116">
        <v>639.45000000000005</v>
      </c>
      <c r="AO28" s="116">
        <v>639.45000000000005</v>
      </c>
      <c r="AP28" s="116">
        <v>639.45000000000005</v>
      </c>
      <c r="AQ28" s="116">
        <v>639.45000000000005</v>
      </c>
      <c r="AR28" s="116">
        <v>639.45000000000005</v>
      </c>
      <c r="AS28" s="117">
        <f t="shared" si="45"/>
        <v>7673.3999999999987</v>
      </c>
      <c r="AT28" s="118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7">
        <f t="shared" si="46"/>
        <v>0</v>
      </c>
      <c r="BH28" s="118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7">
        <f t="shared" si="47"/>
        <v>0</v>
      </c>
      <c r="BV28" s="118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7">
        <f t="shared" si="48"/>
        <v>0</v>
      </c>
      <c r="CJ28" s="118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7">
        <f t="shared" si="49"/>
        <v>0</v>
      </c>
      <c r="CX28" s="118"/>
      <c r="CY28" s="116"/>
      <c r="CZ28" s="116"/>
      <c r="DA28" s="116"/>
      <c r="DB28" s="116"/>
      <c r="DC28" s="116"/>
      <c r="DD28" s="116"/>
      <c r="DE28" s="116"/>
      <c r="DF28" s="116"/>
      <c r="DG28" s="116"/>
      <c r="DH28" s="116"/>
      <c r="DI28" s="116"/>
      <c r="DJ28" s="116"/>
      <c r="DK28" s="117">
        <f t="shared" si="50"/>
        <v>0</v>
      </c>
      <c r="DL28" s="118"/>
      <c r="DM28" s="116"/>
      <c r="DN28" s="116"/>
      <c r="DO28" s="116"/>
      <c r="DP28" s="116"/>
      <c r="DQ28" s="116"/>
      <c r="DR28" s="116"/>
      <c r="DS28" s="116"/>
      <c r="DT28" s="116"/>
      <c r="DU28" s="116"/>
      <c r="DV28" s="116"/>
      <c r="DW28" s="116"/>
      <c r="DX28" s="116"/>
      <c r="DY28" s="117">
        <f t="shared" si="51"/>
        <v>0</v>
      </c>
      <c r="DZ28" s="118"/>
      <c r="EA28" s="116"/>
      <c r="EB28" s="116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7">
        <f t="shared" si="52"/>
        <v>0</v>
      </c>
      <c r="EN28" s="118"/>
      <c r="EO28" s="116"/>
      <c r="EP28" s="116"/>
      <c r="EQ28" s="116"/>
      <c r="ER28" s="116"/>
      <c r="ES28" s="116"/>
      <c r="ET28" s="116"/>
      <c r="EU28" s="116"/>
      <c r="EV28" s="116"/>
      <c r="EW28" s="116"/>
      <c r="EX28" s="116"/>
      <c r="EY28" s="116"/>
      <c r="EZ28" s="116"/>
      <c r="FA28" s="117">
        <f t="shared" si="53"/>
        <v>0</v>
      </c>
      <c r="FB28" s="118"/>
      <c r="FC28" s="122">
        <f t="shared" si="42"/>
        <v>1828.45</v>
      </c>
      <c r="FD28" s="122">
        <f t="shared" si="42"/>
        <v>1828.45</v>
      </c>
      <c r="FE28" s="122">
        <f t="shared" si="42"/>
        <v>1828.45</v>
      </c>
      <c r="FF28" s="122">
        <f t="shared" si="42"/>
        <v>1828.45</v>
      </c>
      <c r="FG28" s="122">
        <f t="shared" si="42"/>
        <v>1828.45</v>
      </c>
      <c r="FH28" s="122">
        <f t="shared" si="42"/>
        <v>1828.45</v>
      </c>
      <c r="FI28" s="122">
        <f t="shared" si="42"/>
        <v>1828.45</v>
      </c>
      <c r="FJ28" s="122">
        <f t="shared" si="42"/>
        <v>1828.45</v>
      </c>
      <c r="FK28" s="122">
        <f t="shared" si="42"/>
        <v>1828.45</v>
      </c>
      <c r="FL28" s="122">
        <f t="shared" si="42"/>
        <v>1828.45</v>
      </c>
      <c r="FM28" s="122">
        <f t="shared" si="42"/>
        <v>1828.45</v>
      </c>
      <c r="FN28" s="122">
        <f t="shared" si="54"/>
        <v>1828.45</v>
      </c>
      <c r="FO28" s="123">
        <f t="shared" si="55"/>
        <v>21941.399999999998</v>
      </c>
    </row>
    <row r="29" spans="3:171" ht="14.4" customHeight="1" x14ac:dyDescent="0.3">
      <c r="C29" s="42" t="s">
        <v>77</v>
      </c>
      <c r="D29" s="120"/>
      <c r="E29" s="116">
        <v>150</v>
      </c>
      <c r="F29" s="116">
        <v>150</v>
      </c>
      <c r="G29" s="116">
        <v>150</v>
      </c>
      <c r="H29" s="116">
        <v>150</v>
      </c>
      <c r="I29" s="116">
        <v>150</v>
      </c>
      <c r="J29" s="116">
        <v>150</v>
      </c>
      <c r="K29" s="116">
        <v>150</v>
      </c>
      <c r="L29" s="116">
        <v>150</v>
      </c>
      <c r="M29" s="116">
        <v>150</v>
      </c>
      <c r="N29" s="116">
        <v>150</v>
      </c>
      <c r="O29" s="116">
        <v>150</v>
      </c>
      <c r="P29" s="116">
        <v>150</v>
      </c>
      <c r="Q29" s="117">
        <f t="shared" si="43"/>
        <v>1800</v>
      </c>
      <c r="R29" s="118"/>
      <c r="S29" s="116">
        <v>157.5</v>
      </c>
      <c r="T29" s="116">
        <v>157.5</v>
      </c>
      <c r="U29" s="116">
        <v>157.5</v>
      </c>
      <c r="V29" s="116">
        <v>157.5</v>
      </c>
      <c r="W29" s="116">
        <v>157.5</v>
      </c>
      <c r="X29" s="116">
        <v>157.5</v>
      </c>
      <c r="Y29" s="116">
        <v>157.5</v>
      </c>
      <c r="Z29" s="116">
        <v>157.5</v>
      </c>
      <c r="AA29" s="116">
        <v>157.5</v>
      </c>
      <c r="AB29" s="116">
        <v>157.5</v>
      </c>
      <c r="AC29" s="116">
        <v>157.5</v>
      </c>
      <c r="AD29" s="116">
        <v>157.5</v>
      </c>
      <c r="AE29" s="117">
        <f t="shared" si="44"/>
        <v>1890</v>
      </c>
      <c r="AF29" s="118"/>
      <c r="AG29" s="116">
        <v>165.375</v>
      </c>
      <c r="AH29" s="116">
        <v>165.375</v>
      </c>
      <c r="AI29" s="116">
        <v>165.375</v>
      </c>
      <c r="AJ29" s="116">
        <v>165.375</v>
      </c>
      <c r="AK29" s="116">
        <v>165.375</v>
      </c>
      <c r="AL29" s="116">
        <v>165.375</v>
      </c>
      <c r="AM29" s="116">
        <v>165.375</v>
      </c>
      <c r="AN29" s="116">
        <v>165.375</v>
      </c>
      <c r="AO29" s="116">
        <v>165.375</v>
      </c>
      <c r="AP29" s="116">
        <v>165.375</v>
      </c>
      <c r="AQ29" s="116">
        <v>165.375</v>
      </c>
      <c r="AR29" s="116">
        <v>165.375</v>
      </c>
      <c r="AS29" s="117">
        <f t="shared" si="45"/>
        <v>1984.5</v>
      </c>
      <c r="AT29" s="118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7">
        <f t="shared" si="46"/>
        <v>0</v>
      </c>
      <c r="BH29" s="118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7">
        <f t="shared" si="47"/>
        <v>0</v>
      </c>
      <c r="BV29" s="118"/>
      <c r="BW29" s="116"/>
      <c r="BX29" s="116"/>
      <c r="BY29" s="116"/>
      <c r="BZ29" s="116"/>
      <c r="CA29" s="116"/>
      <c r="CB29" s="116"/>
      <c r="CC29" s="116"/>
      <c r="CD29" s="116"/>
      <c r="CE29" s="116"/>
      <c r="CF29" s="116"/>
      <c r="CG29" s="116"/>
      <c r="CH29" s="116"/>
      <c r="CI29" s="117">
        <f t="shared" si="48"/>
        <v>0</v>
      </c>
      <c r="CJ29" s="118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116"/>
      <c r="CV29" s="116"/>
      <c r="CW29" s="117">
        <f t="shared" si="49"/>
        <v>0</v>
      </c>
      <c r="CX29" s="118"/>
      <c r="CY29" s="116"/>
      <c r="CZ29" s="116"/>
      <c r="DA29" s="116"/>
      <c r="DB29" s="116"/>
      <c r="DC29" s="116"/>
      <c r="DD29" s="116"/>
      <c r="DE29" s="116"/>
      <c r="DF29" s="116"/>
      <c r="DG29" s="116"/>
      <c r="DH29" s="116"/>
      <c r="DI29" s="116"/>
      <c r="DJ29" s="116"/>
      <c r="DK29" s="117">
        <f t="shared" si="50"/>
        <v>0</v>
      </c>
      <c r="DL29" s="118"/>
      <c r="DM29" s="116"/>
      <c r="DN29" s="116"/>
      <c r="DO29" s="116"/>
      <c r="DP29" s="116"/>
      <c r="DQ29" s="116"/>
      <c r="DR29" s="116"/>
      <c r="DS29" s="116"/>
      <c r="DT29" s="116"/>
      <c r="DU29" s="116"/>
      <c r="DV29" s="116"/>
      <c r="DW29" s="116"/>
      <c r="DX29" s="116"/>
      <c r="DY29" s="117">
        <f t="shared" si="51"/>
        <v>0</v>
      </c>
      <c r="DZ29" s="118"/>
      <c r="EA29" s="116"/>
      <c r="EB29" s="116"/>
      <c r="EC29" s="116"/>
      <c r="ED29" s="116"/>
      <c r="EE29" s="116"/>
      <c r="EF29" s="116"/>
      <c r="EG29" s="116"/>
      <c r="EH29" s="116"/>
      <c r="EI29" s="116"/>
      <c r="EJ29" s="116"/>
      <c r="EK29" s="116"/>
      <c r="EL29" s="116"/>
      <c r="EM29" s="117">
        <f t="shared" si="52"/>
        <v>0</v>
      </c>
      <c r="EN29" s="118"/>
      <c r="EO29" s="116"/>
      <c r="EP29" s="116"/>
      <c r="EQ29" s="116"/>
      <c r="ER29" s="116"/>
      <c r="ES29" s="116"/>
      <c r="ET29" s="116"/>
      <c r="EU29" s="116"/>
      <c r="EV29" s="116"/>
      <c r="EW29" s="116"/>
      <c r="EX29" s="116"/>
      <c r="EY29" s="116"/>
      <c r="EZ29" s="116"/>
      <c r="FA29" s="117">
        <f t="shared" si="53"/>
        <v>0</v>
      </c>
      <c r="FB29" s="118"/>
      <c r="FC29" s="122">
        <f t="shared" si="42"/>
        <v>472.875</v>
      </c>
      <c r="FD29" s="122">
        <f t="shared" si="42"/>
        <v>472.875</v>
      </c>
      <c r="FE29" s="122">
        <f t="shared" si="42"/>
        <v>472.875</v>
      </c>
      <c r="FF29" s="122">
        <f t="shared" si="42"/>
        <v>472.875</v>
      </c>
      <c r="FG29" s="122">
        <f t="shared" si="42"/>
        <v>472.875</v>
      </c>
      <c r="FH29" s="122">
        <f t="shared" si="42"/>
        <v>472.875</v>
      </c>
      <c r="FI29" s="122">
        <f t="shared" si="42"/>
        <v>472.875</v>
      </c>
      <c r="FJ29" s="122">
        <f t="shared" si="42"/>
        <v>472.875</v>
      </c>
      <c r="FK29" s="122">
        <f t="shared" si="42"/>
        <v>472.875</v>
      </c>
      <c r="FL29" s="122">
        <f t="shared" si="42"/>
        <v>472.875</v>
      </c>
      <c r="FM29" s="122">
        <f t="shared" si="42"/>
        <v>472.875</v>
      </c>
      <c r="FN29" s="122">
        <f t="shared" si="54"/>
        <v>472.875</v>
      </c>
      <c r="FO29" s="123">
        <f t="shared" si="55"/>
        <v>5674.5</v>
      </c>
    </row>
    <row r="30" spans="3:171" ht="14.4" customHeight="1" x14ac:dyDescent="0.3">
      <c r="C30" s="42" t="s">
        <v>78</v>
      </c>
      <c r="D30" s="121"/>
      <c r="E30" s="116">
        <v>55</v>
      </c>
      <c r="F30" s="116">
        <v>55</v>
      </c>
      <c r="G30" s="116">
        <v>55</v>
      </c>
      <c r="H30" s="116">
        <v>55</v>
      </c>
      <c r="I30" s="116">
        <v>55</v>
      </c>
      <c r="J30" s="116">
        <v>55</v>
      </c>
      <c r="K30" s="116">
        <v>55</v>
      </c>
      <c r="L30" s="116">
        <v>55</v>
      </c>
      <c r="M30" s="116">
        <v>55</v>
      </c>
      <c r="N30" s="116">
        <v>55</v>
      </c>
      <c r="O30" s="116">
        <v>55</v>
      </c>
      <c r="P30" s="116">
        <v>55</v>
      </c>
      <c r="Q30" s="117">
        <f t="shared" si="43"/>
        <v>660</v>
      </c>
      <c r="R30" s="118"/>
      <c r="S30" s="116">
        <v>57.75</v>
      </c>
      <c r="T30" s="116">
        <v>57.75</v>
      </c>
      <c r="U30" s="116">
        <v>57.75</v>
      </c>
      <c r="V30" s="116">
        <v>57.75</v>
      </c>
      <c r="W30" s="116">
        <v>57.75</v>
      </c>
      <c r="X30" s="116">
        <v>57.75</v>
      </c>
      <c r="Y30" s="116">
        <v>57.75</v>
      </c>
      <c r="Z30" s="116">
        <v>57.75</v>
      </c>
      <c r="AA30" s="116">
        <v>57.75</v>
      </c>
      <c r="AB30" s="116">
        <v>57.75</v>
      </c>
      <c r="AC30" s="116">
        <v>57.75</v>
      </c>
      <c r="AD30" s="116">
        <v>57.75</v>
      </c>
      <c r="AE30" s="117">
        <f t="shared" si="44"/>
        <v>693</v>
      </c>
      <c r="AF30" s="118"/>
      <c r="AG30" s="116">
        <v>60.637500000000003</v>
      </c>
      <c r="AH30" s="116">
        <v>60.637500000000003</v>
      </c>
      <c r="AI30" s="116">
        <v>60.637500000000003</v>
      </c>
      <c r="AJ30" s="116">
        <v>60.637500000000003</v>
      </c>
      <c r="AK30" s="116">
        <v>60.637500000000003</v>
      </c>
      <c r="AL30" s="116">
        <v>60.637500000000003</v>
      </c>
      <c r="AM30" s="116">
        <v>60.637500000000003</v>
      </c>
      <c r="AN30" s="116">
        <v>60.637500000000003</v>
      </c>
      <c r="AO30" s="116">
        <v>60.637500000000003</v>
      </c>
      <c r="AP30" s="116">
        <v>60.637500000000003</v>
      </c>
      <c r="AQ30" s="116">
        <v>60.637500000000003</v>
      </c>
      <c r="AR30" s="116">
        <v>60.637500000000003</v>
      </c>
      <c r="AS30" s="117">
        <f t="shared" si="45"/>
        <v>727.65000000000009</v>
      </c>
      <c r="AT30" s="118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7">
        <f t="shared" si="46"/>
        <v>0</v>
      </c>
      <c r="BH30" s="118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7">
        <f t="shared" si="47"/>
        <v>0</v>
      </c>
      <c r="BV30" s="118"/>
      <c r="BW30" s="116"/>
      <c r="BX30" s="116"/>
      <c r="BY30" s="116"/>
      <c r="BZ30" s="116"/>
      <c r="CA30" s="116"/>
      <c r="CB30" s="116"/>
      <c r="CC30" s="116"/>
      <c r="CD30" s="116"/>
      <c r="CE30" s="116"/>
      <c r="CF30" s="116"/>
      <c r="CG30" s="116"/>
      <c r="CH30" s="116"/>
      <c r="CI30" s="117">
        <f t="shared" si="48"/>
        <v>0</v>
      </c>
      <c r="CJ30" s="118"/>
      <c r="CK30" s="116"/>
      <c r="CL30" s="116"/>
      <c r="CM30" s="116"/>
      <c r="CN30" s="116"/>
      <c r="CO30" s="116"/>
      <c r="CP30" s="116"/>
      <c r="CQ30" s="116"/>
      <c r="CR30" s="116"/>
      <c r="CS30" s="116"/>
      <c r="CT30" s="116"/>
      <c r="CU30" s="116"/>
      <c r="CV30" s="116"/>
      <c r="CW30" s="117">
        <f t="shared" si="49"/>
        <v>0</v>
      </c>
      <c r="CX30" s="118"/>
      <c r="CY30" s="116"/>
      <c r="CZ30" s="116"/>
      <c r="DA30" s="116"/>
      <c r="DB30" s="116"/>
      <c r="DC30" s="116"/>
      <c r="DD30" s="116"/>
      <c r="DE30" s="116"/>
      <c r="DF30" s="116"/>
      <c r="DG30" s="116"/>
      <c r="DH30" s="116"/>
      <c r="DI30" s="116"/>
      <c r="DJ30" s="116"/>
      <c r="DK30" s="117">
        <f t="shared" si="50"/>
        <v>0</v>
      </c>
      <c r="DL30" s="118"/>
      <c r="DM30" s="116"/>
      <c r="DN30" s="116"/>
      <c r="DO30" s="116"/>
      <c r="DP30" s="116"/>
      <c r="DQ30" s="116"/>
      <c r="DR30" s="116"/>
      <c r="DS30" s="116"/>
      <c r="DT30" s="116"/>
      <c r="DU30" s="116"/>
      <c r="DV30" s="116"/>
      <c r="DW30" s="116"/>
      <c r="DX30" s="116"/>
      <c r="DY30" s="117">
        <f t="shared" si="51"/>
        <v>0</v>
      </c>
      <c r="DZ30" s="118"/>
      <c r="EA30" s="116"/>
      <c r="EB30" s="116"/>
      <c r="EC30" s="116"/>
      <c r="ED30" s="116"/>
      <c r="EE30" s="116"/>
      <c r="EF30" s="116"/>
      <c r="EG30" s="116"/>
      <c r="EH30" s="116"/>
      <c r="EI30" s="116"/>
      <c r="EJ30" s="116"/>
      <c r="EK30" s="116"/>
      <c r="EL30" s="116"/>
      <c r="EM30" s="117">
        <f t="shared" si="52"/>
        <v>0</v>
      </c>
      <c r="EN30" s="118"/>
      <c r="EO30" s="116"/>
      <c r="EP30" s="116"/>
      <c r="EQ30" s="116"/>
      <c r="ER30" s="116"/>
      <c r="ES30" s="116"/>
      <c r="ET30" s="116"/>
      <c r="EU30" s="116"/>
      <c r="EV30" s="116"/>
      <c r="EW30" s="116"/>
      <c r="EX30" s="116"/>
      <c r="EY30" s="116"/>
      <c r="EZ30" s="116"/>
      <c r="FA30" s="117">
        <f t="shared" si="53"/>
        <v>0</v>
      </c>
      <c r="FB30" s="118"/>
      <c r="FC30" s="122">
        <f t="shared" si="42"/>
        <v>173.38749999999999</v>
      </c>
      <c r="FD30" s="122">
        <f t="shared" si="42"/>
        <v>173.38749999999999</v>
      </c>
      <c r="FE30" s="122">
        <f t="shared" si="42"/>
        <v>173.38749999999999</v>
      </c>
      <c r="FF30" s="122">
        <f t="shared" si="42"/>
        <v>173.38749999999999</v>
      </c>
      <c r="FG30" s="122">
        <f t="shared" si="42"/>
        <v>173.38749999999999</v>
      </c>
      <c r="FH30" s="122">
        <f t="shared" si="42"/>
        <v>173.38749999999999</v>
      </c>
      <c r="FI30" s="122">
        <f t="shared" si="42"/>
        <v>173.38749999999999</v>
      </c>
      <c r="FJ30" s="122">
        <f t="shared" si="42"/>
        <v>173.38749999999999</v>
      </c>
      <c r="FK30" s="122">
        <f t="shared" si="42"/>
        <v>173.38749999999999</v>
      </c>
      <c r="FL30" s="122">
        <f t="shared" si="42"/>
        <v>173.38749999999999</v>
      </c>
      <c r="FM30" s="122">
        <f t="shared" si="42"/>
        <v>173.38749999999999</v>
      </c>
      <c r="FN30" s="122">
        <f t="shared" si="54"/>
        <v>173.38749999999999</v>
      </c>
      <c r="FO30" s="123">
        <f t="shared" si="55"/>
        <v>2080.65</v>
      </c>
    </row>
    <row r="31" spans="3:171" ht="14.4" customHeight="1" x14ac:dyDescent="0.3">
      <c r="C31" s="42" t="s">
        <v>79</v>
      </c>
      <c r="D31" s="121"/>
      <c r="E31" s="116">
        <v>90</v>
      </c>
      <c r="F31" s="116">
        <v>90</v>
      </c>
      <c r="G31" s="116">
        <v>90</v>
      </c>
      <c r="H31" s="116">
        <v>90</v>
      </c>
      <c r="I31" s="116">
        <v>90</v>
      </c>
      <c r="J31" s="116">
        <v>90</v>
      </c>
      <c r="K31" s="116">
        <v>90</v>
      </c>
      <c r="L31" s="116">
        <v>90</v>
      </c>
      <c r="M31" s="116">
        <v>90</v>
      </c>
      <c r="N31" s="116">
        <v>90</v>
      </c>
      <c r="O31" s="116">
        <v>90</v>
      </c>
      <c r="P31" s="116">
        <v>90</v>
      </c>
      <c r="Q31" s="117">
        <f t="shared" si="43"/>
        <v>1080</v>
      </c>
      <c r="R31" s="118"/>
      <c r="S31" s="116">
        <v>94.5</v>
      </c>
      <c r="T31" s="116">
        <v>94.5</v>
      </c>
      <c r="U31" s="116">
        <v>94.5</v>
      </c>
      <c r="V31" s="116">
        <v>94.5</v>
      </c>
      <c r="W31" s="116">
        <v>94.5</v>
      </c>
      <c r="X31" s="116">
        <v>94.5</v>
      </c>
      <c r="Y31" s="116">
        <v>94.5</v>
      </c>
      <c r="Z31" s="116">
        <v>94.5</v>
      </c>
      <c r="AA31" s="116">
        <v>94.5</v>
      </c>
      <c r="AB31" s="116">
        <v>94.5</v>
      </c>
      <c r="AC31" s="116">
        <v>94.5</v>
      </c>
      <c r="AD31" s="116">
        <v>94.5</v>
      </c>
      <c r="AE31" s="117">
        <f t="shared" si="44"/>
        <v>1134</v>
      </c>
      <c r="AF31" s="118"/>
      <c r="AG31" s="116">
        <v>99.225000000000009</v>
      </c>
      <c r="AH31" s="116">
        <v>99.225000000000009</v>
      </c>
      <c r="AI31" s="116">
        <v>99.225000000000009</v>
      </c>
      <c r="AJ31" s="116">
        <v>99.225000000000009</v>
      </c>
      <c r="AK31" s="116">
        <v>99.225000000000009</v>
      </c>
      <c r="AL31" s="116">
        <v>99.225000000000009</v>
      </c>
      <c r="AM31" s="116">
        <v>99.225000000000009</v>
      </c>
      <c r="AN31" s="116">
        <v>99.225000000000009</v>
      </c>
      <c r="AO31" s="116">
        <v>99.225000000000009</v>
      </c>
      <c r="AP31" s="116">
        <v>99.225000000000009</v>
      </c>
      <c r="AQ31" s="116">
        <v>99.225000000000009</v>
      </c>
      <c r="AR31" s="116">
        <v>99.225000000000009</v>
      </c>
      <c r="AS31" s="117">
        <f t="shared" si="45"/>
        <v>1190.7</v>
      </c>
      <c r="AT31" s="118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7">
        <f t="shared" si="46"/>
        <v>0</v>
      </c>
      <c r="BH31" s="118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7">
        <f t="shared" si="47"/>
        <v>0</v>
      </c>
      <c r="BV31" s="118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7">
        <f t="shared" si="48"/>
        <v>0</v>
      </c>
      <c r="CJ31" s="118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7">
        <f t="shared" si="49"/>
        <v>0</v>
      </c>
      <c r="CX31" s="118"/>
      <c r="CY31" s="116"/>
      <c r="CZ31" s="116"/>
      <c r="DA31" s="116"/>
      <c r="DB31" s="116"/>
      <c r="DC31" s="116"/>
      <c r="DD31" s="116"/>
      <c r="DE31" s="116"/>
      <c r="DF31" s="116"/>
      <c r="DG31" s="116"/>
      <c r="DH31" s="116"/>
      <c r="DI31" s="116"/>
      <c r="DJ31" s="116"/>
      <c r="DK31" s="117">
        <f t="shared" si="50"/>
        <v>0</v>
      </c>
      <c r="DL31" s="118"/>
      <c r="DM31" s="116"/>
      <c r="DN31" s="116"/>
      <c r="DO31" s="116"/>
      <c r="DP31" s="116"/>
      <c r="DQ31" s="116"/>
      <c r="DR31" s="116"/>
      <c r="DS31" s="116"/>
      <c r="DT31" s="116"/>
      <c r="DU31" s="116"/>
      <c r="DV31" s="116"/>
      <c r="DW31" s="116"/>
      <c r="DX31" s="116"/>
      <c r="DY31" s="117">
        <f t="shared" si="51"/>
        <v>0</v>
      </c>
      <c r="DZ31" s="118"/>
      <c r="EA31" s="116"/>
      <c r="EB31" s="116"/>
      <c r="EC31" s="116"/>
      <c r="ED31" s="116"/>
      <c r="EE31" s="116"/>
      <c r="EF31" s="116"/>
      <c r="EG31" s="116"/>
      <c r="EH31" s="116"/>
      <c r="EI31" s="116"/>
      <c r="EJ31" s="116"/>
      <c r="EK31" s="116"/>
      <c r="EL31" s="116"/>
      <c r="EM31" s="117">
        <f t="shared" si="52"/>
        <v>0</v>
      </c>
      <c r="EN31" s="118"/>
      <c r="EO31" s="116"/>
      <c r="EP31" s="116"/>
      <c r="EQ31" s="116"/>
      <c r="ER31" s="116"/>
      <c r="ES31" s="116"/>
      <c r="ET31" s="116"/>
      <c r="EU31" s="116"/>
      <c r="EV31" s="116"/>
      <c r="EW31" s="116"/>
      <c r="EX31" s="116"/>
      <c r="EY31" s="116"/>
      <c r="EZ31" s="116"/>
      <c r="FA31" s="117">
        <f t="shared" si="53"/>
        <v>0</v>
      </c>
      <c r="FB31" s="118"/>
      <c r="FC31" s="122">
        <f t="shared" si="42"/>
        <v>283.72500000000002</v>
      </c>
      <c r="FD31" s="122">
        <f t="shared" si="42"/>
        <v>283.72500000000002</v>
      </c>
      <c r="FE31" s="122">
        <f t="shared" si="42"/>
        <v>283.72500000000002</v>
      </c>
      <c r="FF31" s="122">
        <f t="shared" si="42"/>
        <v>283.72500000000002</v>
      </c>
      <c r="FG31" s="122">
        <f t="shared" si="42"/>
        <v>283.72500000000002</v>
      </c>
      <c r="FH31" s="122">
        <f t="shared" si="42"/>
        <v>283.72500000000002</v>
      </c>
      <c r="FI31" s="122">
        <f t="shared" si="42"/>
        <v>283.72500000000002</v>
      </c>
      <c r="FJ31" s="122">
        <f t="shared" si="42"/>
        <v>283.72500000000002</v>
      </c>
      <c r="FK31" s="122">
        <f t="shared" si="42"/>
        <v>283.72500000000002</v>
      </c>
      <c r="FL31" s="122">
        <f t="shared" si="42"/>
        <v>283.72500000000002</v>
      </c>
      <c r="FM31" s="122">
        <f t="shared" si="42"/>
        <v>283.72500000000002</v>
      </c>
      <c r="FN31" s="122">
        <f t="shared" si="54"/>
        <v>283.72500000000002</v>
      </c>
      <c r="FO31" s="123">
        <f t="shared" si="55"/>
        <v>3404.7</v>
      </c>
    </row>
    <row r="32" spans="3:171" ht="14.4" customHeight="1" x14ac:dyDescent="0.3">
      <c r="C32" s="42" t="s">
        <v>85</v>
      </c>
      <c r="D32" s="121"/>
      <c r="E32" s="116">
        <v>40</v>
      </c>
      <c r="F32" s="116">
        <v>40</v>
      </c>
      <c r="G32" s="116">
        <v>40</v>
      </c>
      <c r="H32" s="116">
        <v>40</v>
      </c>
      <c r="I32" s="116">
        <v>40</v>
      </c>
      <c r="J32" s="116">
        <v>40</v>
      </c>
      <c r="K32" s="116">
        <v>40</v>
      </c>
      <c r="L32" s="116">
        <v>40</v>
      </c>
      <c r="M32" s="116">
        <v>40</v>
      </c>
      <c r="N32" s="116">
        <v>40</v>
      </c>
      <c r="O32" s="116">
        <v>40</v>
      </c>
      <c r="P32" s="116">
        <v>40</v>
      </c>
      <c r="Q32" s="117">
        <f t="shared" si="43"/>
        <v>480</v>
      </c>
      <c r="R32" s="118"/>
      <c r="S32" s="116">
        <v>42</v>
      </c>
      <c r="T32" s="116">
        <v>42</v>
      </c>
      <c r="U32" s="116">
        <v>42</v>
      </c>
      <c r="V32" s="116">
        <v>42</v>
      </c>
      <c r="W32" s="116">
        <v>42</v>
      </c>
      <c r="X32" s="116">
        <v>42</v>
      </c>
      <c r="Y32" s="116">
        <v>42</v>
      </c>
      <c r="Z32" s="116">
        <v>42</v>
      </c>
      <c r="AA32" s="116">
        <v>42</v>
      </c>
      <c r="AB32" s="116">
        <v>42</v>
      </c>
      <c r="AC32" s="116">
        <v>42</v>
      </c>
      <c r="AD32" s="116">
        <v>42</v>
      </c>
      <c r="AE32" s="117">
        <f t="shared" si="44"/>
        <v>504</v>
      </c>
      <c r="AF32" s="118"/>
      <c r="AG32" s="116">
        <v>44.1</v>
      </c>
      <c r="AH32" s="116">
        <v>44.1</v>
      </c>
      <c r="AI32" s="116">
        <v>44.1</v>
      </c>
      <c r="AJ32" s="116">
        <v>44.1</v>
      </c>
      <c r="AK32" s="116">
        <v>44.1</v>
      </c>
      <c r="AL32" s="116">
        <v>44.1</v>
      </c>
      <c r="AM32" s="116">
        <v>44.1</v>
      </c>
      <c r="AN32" s="116">
        <v>44.1</v>
      </c>
      <c r="AO32" s="116">
        <v>44.1</v>
      </c>
      <c r="AP32" s="116">
        <v>44.1</v>
      </c>
      <c r="AQ32" s="116">
        <v>44.1</v>
      </c>
      <c r="AR32" s="116">
        <v>44.1</v>
      </c>
      <c r="AS32" s="117">
        <f t="shared" si="45"/>
        <v>529.20000000000016</v>
      </c>
      <c r="AT32" s="118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7">
        <f t="shared" si="46"/>
        <v>0</v>
      </c>
      <c r="BH32" s="118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7">
        <f t="shared" si="47"/>
        <v>0</v>
      </c>
      <c r="BV32" s="118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7">
        <f t="shared" si="48"/>
        <v>0</v>
      </c>
      <c r="CJ32" s="118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7">
        <f t="shared" si="49"/>
        <v>0</v>
      </c>
      <c r="CX32" s="118"/>
      <c r="CY32" s="116"/>
      <c r="CZ32" s="116"/>
      <c r="DA32" s="116"/>
      <c r="DB32" s="116"/>
      <c r="DC32" s="116"/>
      <c r="DD32" s="116"/>
      <c r="DE32" s="116"/>
      <c r="DF32" s="116"/>
      <c r="DG32" s="116"/>
      <c r="DH32" s="116"/>
      <c r="DI32" s="116"/>
      <c r="DJ32" s="116"/>
      <c r="DK32" s="117">
        <f t="shared" si="50"/>
        <v>0</v>
      </c>
      <c r="DL32" s="118"/>
      <c r="DM32" s="116"/>
      <c r="DN32" s="116"/>
      <c r="DO32" s="116"/>
      <c r="DP32" s="116"/>
      <c r="DQ32" s="116"/>
      <c r="DR32" s="116"/>
      <c r="DS32" s="116"/>
      <c r="DT32" s="116"/>
      <c r="DU32" s="116"/>
      <c r="DV32" s="116"/>
      <c r="DW32" s="116"/>
      <c r="DX32" s="116"/>
      <c r="DY32" s="117">
        <f t="shared" si="51"/>
        <v>0</v>
      </c>
      <c r="DZ32" s="118"/>
      <c r="EA32" s="116"/>
      <c r="EB32" s="116"/>
      <c r="EC32" s="116"/>
      <c r="ED32" s="116"/>
      <c r="EE32" s="116"/>
      <c r="EF32" s="116"/>
      <c r="EG32" s="116"/>
      <c r="EH32" s="116"/>
      <c r="EI32" s="116"/>
      <c r="EJ32" s="116"/>
      <c r="EK32" s="116"/>
      <c r="EL32" s="116"/>
      <c r="EM32" s="117">
        <f t="shared" si="52"/>
        <v>0</v>
      </c>
      <c r="EN32" s="118"/>
      <c r="EO32" s="116"/>
      <c r="EP32" s="116"/>
      <c r="EQ32" s="116"/>
      <c r="ER32" s="116"/>
      <c r="ES32" s="116"/>
      <c r="ET32" s="116"/>
      <c r="EU32" s="116"/>
      <c r="EV32" s="116"/>
      <c r="EW32" s="116"/>
      <c r="EX32" s="116"/>
      <c r="EY32" s="116"/>
      <c r="EZ32" s="116"/>
      <c r="FA32" s="117">
        <f t="shared" si="53"/>
        <v>0</v>
      </c>
      <c r="FB32" s="118"/>
      <c r="FC32" s="122">
        <f t="shared" si="42"/>
        <v>126.1</v>
      </c>
      <c r="FD32" s="122">
        <f t="shared" si="42"/>
        <v>126.1</v>
      </c>
      <c r="FE32" s="122">
        <f t="shared" si="42"/>
        <v>126.1</v>
      </c>
      <c r="FF32" s="122">
        <f t="shared" si="42"/>
        <v>126.1</v>
      </c>
      <c r="FG32" s="122">
        <f t="shared" si="42"/>
        <v>126.1</v>
      </c>
      <c r="FH32" s="122">
        <f t="shared" si="42"/>
        <v>126.1</v>
      </c>
      <c r="FI32" s="122">
        <f t="shared" si="42"/>
        <v>126.1</v>
      </c>
      <c r="FJ32" s="122">
        <f t="shared" si="42"/>
        <v>126.1</v>
      </c>
      <c r="FK32" s="122">
        <f t="shared" si="42"/>
        <v>126.1</v>
      </c>
      <c r="FL32" s="122">
        <f t="shared" si="42"/>
        <v>126.1</v>
      </c>
      <c r="FM32" s="122">
        <f t="shared" si="42"/>
        <v>126.1</v>
      </c>
      <c r="FN32" s="122">
        <f t="shared" si="54"/>
        <v>126.1</v>
      </c>
      <c r="FO32" s="123">
        <f t="shared" si="55"/>
        <v>1513.2000000000003</v>
      </c>
    </row>
    <row r="33" spans="3:171" ht="14.4" customHeight="1" x14ac:dyDescent="0.3">
      <c r="C33" s="42" t="s">
        <v>80</v>
      </c>
      <c r="D33" s="121"/>
      <c r="E33" s="116">
        <v>220</v>
      </c>
      <c r="F33" s="116">
        <v>220</v>
      </c>
      <c r="G33" s="116">
        <v>220</v>
      </c>
      <c r="H33" s="116">
        <v>220</v>
      </c>
      <c r="I33" s="116">
        <v>220</v>
      </c>
      <c r="J33" s="116">
        <v>220</v>
      </c>
      <c r="K33" s="116">
        <v>220</v>
      </c>
      <c r="L33" s="116">
        <v>220</v>
      </c>
      <c r="M33" s="116">
        <v>220</v>
      </c>
      <c r="N33" s="116">
        <v>220</v>
      </c>
      <c r="O33" s="116">
        <v>220</v>
      </c>
      <c r="P33" s="116">
        <v>220</v>
      </c>
      <c r="Q33" s="117">
        <f t="shared" si="43"/>
        <v>2640</v>
      </c>
      <c r="R33" s="118"/>
      <c r="S33" s="116">
        <v>231</v>
      </c>
      <c r="T33" s="116">
        <v>231</v>
      </c>
      <c r="U33" s="116">
        <v>231</v>
      </c>
      <c r="V33" s="116">
        <v>231</v>
      </c>
      <c r="W33" s="116">
        <v>231</v>
      </c>
      <c r="X33" s="116">
        <v>231</v>
      </c>
      <c r="Y33" s="116">
        <v>231</v>
      </c>
      <c r="Z33" s="116">
        <v>231</v>
      </c>
      <c r="AA33" s="116">
        <v>231</v>
      </c>
      <c r="AB33" s="116">
        <v>231</v>
      </c>
      <c r="AC33" s="116">
        <v>231</v>
      </c>
      <c r="AD33" s="116">
        <v>231</v>
      </c>
      <c r="AE33" s="117">
        <f t="shared" si="44"/>
        <v>2772</v>
      </c>
      <c r="AF33" s="118"/>
      <c r="AG33" s="116">
        <v>242.55</v>
      </c>
      <c r="AH33" s="116">
        <v>242.55</v>
      </c>
      <c r="AI33" s="116">
        <v>242.55</v>
      </c>
      <c r="AJ33" s="116">
        <v>242.55</v>
      </c>
      <c r="AK33" s="116">
        <v>242.55</v>
      </c>
      <c r="AL33" s="116">
        <v>242.55</v>
      </c>
      <c r="AM33" s="116">
        <v>242.55</v>
      </c>
      <c r="AN33" s="116">
        <v>242.55</v>
      </c>
      <c r="AO33" s="116">
        <v>242.55</v>
      </c>
      <c r="AP33" s="116">
        <v>242.55</v>
      </c>
      <c r="AQ33" s="116">
        <v>242.55</v>
      </c>
      <c r="AR33" s="116">
        <v>242.55</v>
      </c>
      <c r="AS33" s="117">
        <f t="shared" si="45"/>
        <v>2910.6000000000004</v>
      </c>
      <c r="AT33" s="118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7">
        <f t="shared" si="46"/>
        <v>0</v>
      </c>
      <c r="BH33" s="118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7">
        <f t="shared" si="47"/>
        <v>0</v>
      </c>
      <c r="BV33" s="118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6"/>
      <c r="CH33" s="116"/>
      <c r="CI33" s="117">
        <f t="shared" si="48"/>
        <v>0</v>
      </c>
      <c r="CJ33" s="118"/>
      <c r="CK33" s="116"/>
      <c r="CL33" s="116"/>
      <c r="CM33" s="116"/>
      <c r="CN33" s="116"/>
      <c r="CO33" s="116"/>
      <c r="CP33" s="116"/>
      <c r="CQ33" s="116"/>
      <c r="CR33" s="116"/>
      <c r="CS33" s="116"/>
      <c r="CT33" s="116"/>
      <c r="CU33" s="116"/>
      <c r="CV33" s="116"/>
      <c r="CW33" s="117">
        <f t="shared" si="49"/>
        <v>0</v>
      </c>
      <c r="CX33" s="118"/>
      <c r="CY33" s="116"/>
      <c r="CZ33" s="116"/>
      <c r="DA33" s="116"/>
      <c r="DB33" s="116"/>
      <c r="DC33" s="116"/>
      <c r="DD33" s="116"/>
      <c r="DE33" s="116"/>
      <c r="DF33" s="116"/>
      <c r="DG33" s="116"/>
      <c r="DH33" s="116"/>
      <c r="DI33" s="116"/>
      <c r="DJ33" s="116"/>
      <c r="DK33" s="117">
        <f t="shared" si="50"/>
        <v>0</v>
      </c>
      <c r="DL33" s="118"/>
      <c r="DM33" s="116"/>
      <c r="DN33" s="116"/>
      <c r="DO33" s="116"/>
      <c r="DP33" s="116"/>
      <c r="DQ33" s="116"/>
      <c r="DR33" s="116"/>
      <c r="DS33" s="116"/>
      <c r="DT33" s="116"/>
      <c r="DU33" s="116"/>
      <c r="DV33" s="116"/>
      <c r="DW33" s="116"/>
      <c r="DX33" s="116"/>
      <c r="DY33" s="117">
        <f t="shared" si="51"/>
        <v>0</v>
      </c>
      <c r="DZ33" s="118"/>
      <c r="EA33" s="116"/>
      <c r="EB33" s="116"/>
      <c r="EC33" s="116"/>
      <c r="ED33" s="116"/>
      <c r="EE33" s="116"/>
      <c r="EF33" s="116"/>
      <c r="EG33" s="116"/>
      <c r="EH33" s="116"/>
      <c r="EI33" s="116"/>
      <c r="EJ33" s="116"/>
      <c r="EK33" s="116"/>
      <c r="EL33" s="116"/>
      <c r="EM33" s="117">
        <f t="shared" si="52"/>
        <v>0</v>
      </c>
      <c r="EN33" s="118"/>
      <c r="EO33" s="116"/>
      <c r="EP33" s="116"/>
      <c r="EQ33" s="116"/>
      <c r="ER33" s="116"/>
      <c r="ES33" s="116"/>
      <c r="ET33" s="116"/>
      <c r="EU33" s="116"/>
      <c r="EV33" s="116"/>
      <c r="EW33" s="116"/>
      <c r="EX33" s="116"/>
      <c r="EY33" s="116"/>
      <c r="EZ33" s="116"/>
      <c r="FA33" s="117">
        <f t="shared" si="53"/>
        <v>0</v>
      </c>
      <c r="FB33" s="118"/>
      <c r="FC33" s="122">
        <f t="shared" si="42"/>
        <v>693.55</v>
      </c>
      <c r="FD33" s="122">
        <f t="shared" si="42"/>
        <v>693.55</v>
      </c>
      <c r="FE33" s="122">
        <f t="shared" si="42"/>
        <v>693.55</v>
      </c>
      <c r="FF33" s="122">
        <f t="shared" si="42"/>
        <v>693.55</v>
      </c>
      <c r="FG33" s="122">
        <f t="shared" si="42"/>
        <v>693.55</v>
      </c>
      <c r="FH33" s="122">
        <f t="shared" si="42"/>
        <v>693.55</v>
      </c>
      <c r="FI33" s="122">
        <f t="shared" si="42"/>
        <v>693.55</v>
      </c>
      <c r="FJ33" s="122">
        <f t="shared" si="42"/>
        <v>693.55</v>
      </c>
      <c r="FK33" s="122">
        <f t="shared" si="42"/>
        <v>693.55</v>
      </c>
      <c r="FL33" s="122">
        <f t="shared" si="42"/>
        <v>693.55</v>
      </c>
      <c r="FM33" s="122">
        <f t="shared" si="42"/>
        <v>693.55</v>
      </c>
      <c r="FN33" s="122">
        <f t="shared" si="54"/>
        <v>693.55</v>
      </c>
      <c r="FO33" s="123">
        <f t="shared" si="55"/>
        <v>8322.6</v>
      </c>
    </row>
    <row r="34" spans="3:171" ht="14.4" customHeight="1" x14ac:dyDescent="0.3">
      <c r="C34" s="42" t="s">
        <v>97</v>
      </c>
      <c r="D34" s="121"/>
      <c r="E34" s="116">
        <v>220</v>
      </c>
      <c r="F34" s="116">
        <v>220</v>
      </c>
      <c r="G34" s="116">
        <v>220</v>
      </c>
      <c r="H34" s="116">
        <v>220</v>
      </c>
      <c r="I34" s="116">
        <v>220</v>
      </c>
      <c r="J34" s="116">
        <v>220</v>
      </c>
      <c r="K34" s="116">
        <v>220</v>
      </c>
      <c r="L34" s="116">
        <v>220</v>
      </c>
      <c r="M34" s="116">
        <v>220</v>
      </c>
      <c r="N34" s="116">
        <v>220</v>
      </c>
      <c r="O34" s="116">
        <v>220</v>
      </c>
      <c r="P34" s="116">
        <v>220</v>
      </c>
      <c r="Q34" s="117">
        <f t="shared" si="43"/>
        <v>2640</v>
      </c>
      <c r="R34" s="118"/>
      <c r="S34" s="116">
        <v>231</v>
      </c>
      <c r="T34" s="116">
        <v>231</v>
      </c>
      <c r="U34" s="116">
        <v>231</v>
      </c>
      <c r="V34" s="116">
        <v>231</v>
      </c>
      <c r="W34" s="116">
        <v>231</v>
      </c>
      <c r="X34" s="116">
        <v>231</v>
      </c>
      <c r="Y34" s="116">
        <v>231</v>
      </c>
      <c r="Z34" s="116">
        <v>231</v>
      </c>
      <c r="AA34" s="116">
        <v>231</v>
      </c>
      <c r="AB34" s="116">
        <v>231</v>
      </c>
      <c r="AC34" s="116">
        <v>231</v>
      </c>
      <c r="AD34" s="116">
        <v>231</v>
      </c>
      <c r="AE34" s="117">
        <f t="shared" si="44"/>
        <v>2772</v>
      </c>
      <c r="AF34" s="118"/>
      <c r="AG34" s="116">
        <v>242.55</v>
      </c>
      <c r="AH34" s="116">
        <v>242.55</v>
      </c>
      <c r="AI34" s="116">
        <v>242.55</v>
      </c>
      <c r="AJ34" s="116">
        <v>242.55</v>
      </c>
      <c r="AK34" s="116">
        <v>242.55</v>
      </c>
      <c r="AL34" s="116">
        <v>242.55</v>
      </c>
      <c r="AM34" s="116">
        <v>242.55</v>
      </c>
      <c r="AN34" s="116">
        <v>242.55</v>
      </c>
      <c r="AO34" s="116">
        <v>242.55</v>
      </c>
      <c r="AP34" s="116">
        <v>242.55</v>
      </c>
      <c r="AQ34" s="116">
        <v>242.55</v>
      </c>
      <c r="AR34" s="116">
        <v>242.55</v>
      </c>
      <c r="AS34" s="117">
        <f t="shared" si="45"/>
        <v>2910.6000000000004</v>
      </c>
      <c r="AT34" s="118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7">
        <f t="shared" si="46"/>
        <v>0</v>
      </c>
      <c r="BH34" s="118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7">
        <f t="shared" si="47"/>
        <v>0</v>
      </c>
      <c r="BV34" s="118"/>
      <c r="BW34" s="116"/>
      <c r="BX34" s="116"/>
      <c r="BY34" s="116"/>
      <c r="BZ34" s="116"/>
      <c r="CA34" s="116"/>
      <c r="CB34" s="116"/>
      <c r="CC34" s="116"/>
      <c r="CD34" s="116"/>
      <c r="CE34" s="116"/>
      <c r="CF34" s="116"/>
      <c r="CG34" s="116"/>
      <c r="CH34" s="116"/>
      <c r="CI34" s="117">
        <f t="shared" si="48"/>
        <v>0</v>
      </c>
      <c r="CJ34" s="118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7">
        <f t="shared" si="49"/>
        <v>0</v>
      </c>
      <c r="CX34" s="118"/>
      <c r="CY34" s="116"/>
      <c r="CZ34" s="116"/>
      <c r="DA34" s="116"/>
      <c r="DB34" s="116"/>
      <c r="DC34" s="116"/>
      <c r="DD34" s="116"/>
      <c r="DE34" s="116"/>
      <c r="DF34" s="116"/>
      <c r="DG34" s="116"/>
      <c r="DH34" s="116"/>
      <c r="DI34" s="116"/>
      <c r="DJ34" s="116"/>
      <c r="DK34" s="117">
        <f t="shared" si="50"/>
        <v>0</v>
      </c>
      <c r="DL34" s="118"/>
      <c r="DM34" s="116"/>
      <c r="DN34" s="116"/>
      <c r="DO34" s="116"/>
      <c r="DP34" s="116"/>
      <c r="DQ34" s="116"/>
      <c r="DR34" s="116"/>
      <c r="DS34" s="116"/>
      <c r="DT34" s="116"/>
      <c r="DU34" s="116"/>
      <c r="DV34" s="116"/>
      <c r="DW34" s="116"/>
      <c r="DX34" s="116"/>
      <c r="DY34" s="117">
        <f t="shared" si="51"/>
        <v>0</v>
      </c>
      <c r="DZ34" s="118"/>
      <c r="EA34" s="116"/>
      <c r="EB34" s="116"/>
      <c r="EC34" s="116"/>
      <c r="ED34" s="116"/>
      <c r="EE34" s="116"/>
      <c r="EF34" s="116"/>
      <c r="EG34" s="116"/>
      <c r="EH34" s="116"/>
      <c r="EI34" s="116"/>
      <c r="EJ34" s="116"/>
      <c r="EK34" s="116"/>
      <c r="EL34" s="116"/>
      <c r="EM34" s="117">
        <f t="shared" si="52"/>
        <v>0</v>
      </c>
      <c r="EN34" s="118"/>
      <c r="EO34" s="116"/>
      <c r="EP34" s="116"/>
      <c r="EQ34" s="116"/>
      <c r="ER34" s="116"/>
      <c r="ES34" s="116"/>
      <c r="ET34" s="116"/>
      <c r="EU34" s="116"/>
      <c r="EV34" s="116"/>
      <c r="EW34" s="116"/>
      <c r="EX34" s="116"/>
      <c r="EY34" s="116"/>
      <c r="EZ34" s="116"/>
      <c r="FA34" s="117">
        <f t="shared" si="53"/>
        <v>0</v>
      </c>
      <c r="FB34" s="118"/>
      <c r="FC34" s="122">
        <f t="shared" si="42"/>
        <v>693.55</v>
      </c>
      <c r="FD34" s="122">
        <f t="shared" si="42"/>
        <v>693.55</v>
      </c>
      <c r="FE34" s="122">
        <f t="shared" si="42"/>
        <v>693.55</v>
      </c>
      <c r="FF34" s="122">
        <f t="shared" si="42"/>
        <v>693.55</v>
      </c>
      <c r="FG34" s="122">
        <f t="shared" si="42"/>
        <v>693.55</v>
      </c>
      <c r="FH34" s="122">
        <f t="shared" si="42"/>
        <v>693.55</v>
      </c>
      <c r="FI34" s="122">
        <f t="shared" si="42"/>
        <v>693.55</v>
      </c>
      <c r="FJ34" s="122">
        <f t="shared" si="42"/>
        <v>693.55</v>
      </c>
      <c r="FK34" s="122">
        <f t="shared" si="42"/>
        <v>693.55</v>
      </c>
      <c r="FL34" s="122">
        <f t="shared" si="42"/>
        <v>693.55</v>
      </c>
      <c r="FM34" s="122">
        <f t="shared" si="42"/>
        <v>693.55</v>
      </c>
      <c r="FN34" s="122">
        <f t="shared" si="54"/>
        <v>693.55</v>
      </c>
      <c r="FO34" s="123">
        <f t="shared" si="55"/>
        <v>8322.6</v>
      </c>
    </row>
    <row r="35" spans="3:171" ht="14.4" customHeight="1" x14ac:dyDescent="0.3">
      <c r="C35" s="42" t="s">
        <v>98</v>
      </c>
      <c r="D35" s="121"/>
      <c r="E35" s="116">
        <v>50</v>
      </c>
      <c r="F35" s="116">
        <v>50</v>
      </c>
      <c r="G35" s="116">
        <v>50</v>
      </c>
      <c r="H35" s="116">
        <v>50</v>
      </c>
      <c r="I35" s="116">
        <v>50</v>
      </c>
      <c r="J35" s="116">
        <v>50</v>
      </c>
      <c r="K35" s="116">
        <v>50</v>
      </c>
      <c r="L35" s="116">
        <v>50</v>
      </c>
      <c r="M35" s="116">
        <v>50</v>
      </c>
      <c r="N35" s="116">
        <v>50</v>
      </c>
      <c r="O35" s="116">
        <v>50</v>
      </c>
      <c r="P35" s="116">
        <v>50</v>
      </c>
      <c r="Q35" s="117">
        <f t="shared" si="43"/>
        <v>600</v>
      </c>
      <c r="R35" s="118"/>
      <c r="S35" s="116">
        <v>52.5</v>
      </c>
      <c r="T35" s="116">
        <v>52.5</v>
      </c>
      <c r="U35" s="116">
        <v>52.5</v>
      </c>
      <c r="V35" s="116">
        <v>52.5</v>
      </c>
      <c r="W35" s="116">
        <v>52.5</v>
      </c>
      <c r="X35" s="116">
        <v>52.5</v>
      </c>
      <c r="Y35" s="116">
        <v>52.5</v>
      </c>
      <c r="Z35" s="116">
        <v>52.5</v>
      </c>
      <c r="AA35" s="116">
        <v>52.5</v>
      </c>
      <c r="AB35" s="116">
        <v>52.5</v>
      </c>
      <c r="AC35" s="116">
        <v>52.5</v>
      </c>
      <c r="AD35" s="116">
        <v>52.5</v>
      </c>
      <c r="AE35" s="117">
        <f t="shared" si="44"/>
        <v>630</v>
      </c>
      <c r="AF35" s="118"/>
      <c r="AG35" s="116">
        <v>55.125</v>
      </c>
      <c r="AH35" s="116">
        <v>55.125</v>
      </c>
      <c r="AI35" s="116">
        <v>55.125</v>
      </c>
      <c r="AJ35" s="116">
        <v>55.125</v>
      </c>
      <c r="AK35" s="116">
        <v>55.125</v>
      </c>
      <c r="AL35" s="116">
        <v>55.125</v>
      </c>
      <c r="AM35" s="116">
        <v>55.125</v>
      </c>
      <c r="AN35" s="116">
        <v>55.125</v>
      </c>
      <c r="AO35" s="116">
        <v>55.125</v>
      </c>
      <c r="AP35" s="116">
        <v>55.125</v>
      </c>
      <c r="AQ35" s="116">
        <v>55.125</v>
      </c>
      <c r="AR35" s="116">
        <v>55.125</v>
      </c>
      <c r="AS35" s="117">
        <f t="shared" si="45"/>
        <v>661.5</v>
      </c>
      <c r="AT35" s="118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7">
        <f t="shared" si="46"/>
        <v>0</v>
      </c>
      <c r="BH35" s="118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7">
        <f t="shared" si="47"/>
        <v>0</v>
      </c>
      <c r="BV35" s="118"/>
      <c r="BW35" s="116"/>
      <c r="BX35" s="116"/>
      <c r="BY35" s="116"/>
      <c r="BZ35" s="116"/>
      <c r="CA35" s="116"/>
      <c r="CB35" s="116"/>
      <c r="CC35" s="116"/>
      <c r="CD35" s="116"/>
      <c r="CE35" s="116"/>
      <c r="CF35" s="116"/>
      <c r="CG35" s="116"/>
      <c r="CH35" s="116"/>
      <c r="CI35" s="117">
        <f t="shared" si="48"/>
        <v>0</v>
      </c>
      <c r="CJ35" s="118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7">
        <f t="shared" si="49"/>
        <v>0</v>
      </c>
      <c r="CX35" s="118"/>
      <c r="CY35" s="116"/>
      <c r="CZ35" s="116"/>
      <c r="DA35" s="116"/>
      <c r="DB35" s="116"/>
      <c r="DC35" s="116"/>
      <c r="DD35" s="116"/>
      <c r="DE35" s="116"/>
      <c r="DF35" s="116"/>
      <c r="DG35" s="116"/>
      <c r="DH35" s="116"/>
      <c r="DI35" s="116"/>
      <c r="DJ35" s="116"/>
      <c r="DK35" s="117">
        <f t="shared" si="50"/>
        <v>0</v>
      </c>
      <c r="DL35" s="118"/>
      <c r="DM35" s="116"/>
      <c r="DN35" s="116"/>
      <c r="DO35" s="116"/>
      <c r="DP35" s="116"/>
      <c r="DQ35" s="116"/>
      <c r="DR35" s="116"/>
      <c r="DS35" s="116"/>
      <c r="DT35" s="116"/>
      <c r="DU35" s="116"/>
      <c r="DV35" s="116"/>
      <c r="DW35" s="116"/>
      <c r="DX35" s="116"/>
      <c r="DY35" s="117">
        <f t="shared" si="51"/>
        <v>0</v>
      </c>
      <c r="DZ35" s="118"/>
      <c r="EA35" s="116"/>
      <c r="EB35" s="116"/>
      <c r="EC35" s="116"/>
      <c r="ED35" s="116"/>
      <c r="EE35" s="116"/>
      <c r="EF35" s="116"/>
      <c r="EG35" s="116"/>
      <c r="EH35" s="116"/>
      <c r="EI35" s="116"/>
      <c r="EJ35" s="116"/>
      <c r="EK35" s="116"/>
      <c r="EL35" s="116"/>
      <c r="EM35" s="117">
        <f t="shared" si="52"/>
        <v>0</v>
      </c>
      <c r="EN35" s="118"/>
      <c r="EO35" s="116"/>
      <c r="EP35" s="116"/>
      <c r="EQ35" s="116"/>
      <c r="ER35" s="116"/>
      <c r="ES35" s="116"/>
      <c r="ET35" s="116"/>
      <c r="EU35" s="116"/>
      <c r="EV35" s="116"/>
      <c r="EW35" s="116"/>
      <c r="EX35" s="116"/>
      <c r="EY35" s="116"/>
      <c r="EZ35" s="116"/>
      <c r="FA35" s="117">
        <f t="shared" si="53"/>
        <v>0</v>
      </c>
      <c r="FB35" s="118"/>
      <c r="FC35" s="122">
        <f t="shared" si="42"/>
        <v>157.625</v>
      </c>
      <c r="FD35" s="122">
        <f t="shared" si="42"/>
        <v>157.625</v>
      </c>
      <c r="FE35" s="122">
        <f t="shared" si="42"/>
        <v>157.625</v>
      </c>
      <c r="FF35" s="122">
        <f t="shared" si="42"/>
        <v>157.625</v>
      </c>
      <c r="FG35" s="122">
        <f t="shared" si="42"/>
        <v>157.625</v>
      </c>
      <c r="FH35" s="122">
        <f t="shared" si="42"/>
        <v>157.625</v>
      </c>
      <c r="FI35" s="122">
        <f t="shared" si="42"/>
        <v>157.625</v>
      </c>
      <c r="FJ35" s="122">
        <f t="shared" si="42"/>
        <v>157.625</v>
      </c>
      <c r="FK35" s="122">
        <f t="shared" si="42"/>
        <v>157.625</v>
      </c>
      <c r="FL35" s="122">
        <f t="shared" si="42"/>
        <v>157.625</v>
      </c>
      <c r="FM35" s="122">
        <f t="shared" si="42"/>
        <v>157.625</v>
      </c>
      <c r="FN35" s="122">
        <f t="shared" si="54"/>
        <v>157.625</v>
      </c>
      <c r="FO35" s="123">
        <f t="shared" si="55"/>
        <v>1891.5</v>
      </c>
    </row>
    <row r="36" spans="3:171" x14ac:dyDescent="0.3">
      <c r="C36" s="42" t="s">
        <v>81</v>
      </c>
      <c r="D36" s="118"/>
      <c r="E36" s="116">
        <v>400</v>
      </c>
      <c r="F36" s="116">
        <v>400</v>
      </c>
      <c r="G36" s="116">
        <v>400</v>
      </c>
      <c r="H36" s="116">
        <v>400</v>
      </c>
      <c r="I36" s="116">
        <v>400</v>
      </c>
      <c r="J36" s="116">
        <v>400</v>
      </c>
      <c r="K36" s="116">
        <v>400</v>
      </c>
      <c r="L36" s="116">
        <v>400</v>
      </c>
      <c r="M36" s="116">
        <v>400</v>
      </c>
      <c r="N36" s="116">
        <v>400</v>
      </c>
      <c r="O36" s="116">
        <v>400</v>
      </c>
      <c r="P36" s="116">
        <v>400</v>
      </c>
      <c r="Q36" s="117">
        <f>SUM(E36:P36)</f>
        <v>4800</v>
      </c>
      <c r="R36" s="118"/>
      <c r="S36" s="116">
        <v>420</v>
      </c>
      <c r="T36" s="116">
        <v>420</v>
      </c>
      <c r="U36" s="116">
        <v>420</v>
      </c>
      <c r="V36" s="116">
        <v>420</v>
      </c>
      <c r="W36" s="116">
        <v>420</v>
      </c>
      <c r="X36" s="116">
        <v>420</v>
      </c>
      <c r="Y36" s="116">
        <v>420</v>
      </c>
      <c r="Z36" s="116">
        <v>420</v>
      </c>
      <c r="AA36" s="116">
        <v>420</v>
      </c>
      <c r="AB36" s="116">
        <v>420</v>
      </c>
      <c r="AC36" s="116">
        <v>420</v>
      </c>
      <c r="AD36" s="116">
        <v>420</v>
      </c>
      <c r="AE36" s="117">
        <f t="shared" si="44"/>
        <v>5040</v>
      </c>
      <c r="AF36" s="118"/>
      <c r="AG36" s="116">
        <v>441</v>
      </c>
      <c r="AH36" s="116">
        <v>441</v>
      </c>
      <c r="AI36" s="116">
        <v>441</v>
      </c>
      <c r="AJ36" s="116">
        <v>441</v>
      </c>
      <c r="AK36" s="116">
        <v>441</v>
      </c>
      <c r="AL36" s="116">
        <v>441</v>
      </c>
      <c r="AM36" s="116">
        <v>441</v>
      </c>
      <c r="AN36" s="116">
        <v>441</v>
      </c>
      <c r="AO36" s="116">
        <v>441</v>
      </c>
      <c r="AP36" s="116">
        <v>441</v>
      </c>
      <c r="AQ36" s="116">
        <v>441</v>
      </c>
      <c r="AR36" s="116">
        <v>441</v>
      </c>
      <c r="AS36" s="117">
        <f t="shared" si="45"/>
        <v>5292</v>
      </c>
      <c r="AT36" s="118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7">
        <f t="shared" si="46"/>
        <v>0</v>
      </c>
      <c r="BH36" s="118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7">
        <f t="shared" si="47"/>
        <v>0</v>
      </c>
      <c r="BV36" s="118"/>
      <c r="BW36" s="116"/>
      <c r="BX36" s="116"/>
      <c r="BY36" s="116"/>
      <c r="BZ36" s="116"/>
      <c r="CA36" s="116"/>
      <c r="CB36" s="116"/>
      <c r="CC36" s="116"/>
      <c r="CD36" s="116"/>
      <c r="CE36" s="116"/>
      <c r="CF36" s="116"/>
      <c r="CG36" s="116"/>
      <c r="CH36" s="116"/>
      <c r="CI36" s="117">
        <f t="shared" si="48"/>
        <v>0</v>
      </c>
      <c r="CJ36" s="118"/>
      <c r="CK36" s="116"/>
      <c r="CL36" s="116"/>
      <c r="CM36" s="116"/>
      <c r="CN36" s="116"/>
      <c r="CO36" s="116"/>
      <c r="CP36" s="116"/>
      <c r="CQ36" s="116"/>
      <c r="CR36" s="116"/>
      <c r="CS36" s="116"/>
      <c r="CT36" s="116"/>
      <c r="CU36" s="116"/>
      <c r="CV36" s="116"/>
      <c r="CW36" s="117">
        <f t="shared" si="49"/>
        <v>0</v>
      </c>
      <c r="CX36" s="118"/>
      <c r="CY36" s="116"/>
      <c r="CZ36" s="116"/>
      <c r="DA36" s="116"/>
      <c r="DB36" s="116"/>
      <c r="DC36" s="116"/>
      <c r="DD36" s="116"/>
      <c r="DE36" s="116"/>
      <c r="DF36" s="116"/>
      <c r="DG36" s="116"/>
      <c r="DH36" s="116"/>
      <c r="DI36" s="116"/>
      <c r="DJ36" s="116"/>
      <c r="DK36" s="117">
        <f t="shared" si="50"/>
        <v>0</v>
      </c>
      <c r="DL36" s="118"/>
      <c r="DM36" s="116"/>
      <c r="DN36" s="116"/>
      <c r="DO36" s="116"/>
      <c r="DP36" s="116"/>
      <c r="DQ36" s="116"/>
      <c r="DR36" s="116"/>
      <c r="DS36" s="116"/>
      <c r="DT36" s="116"/>
      <c r="DU36" s="116"/>
      <c r="DV36" s="116"/>
      <c r="DW36" s="116"/>
      <c r="DX36" s="116"/>
      <c r="DY36" s="117">
        <f t="shared" si="51"/>
        <v>0</v>
      </c>
      <c r="DZ36" s="118"/>
      <c r="EA36" s="116"/>
      <c r="EB36" s="116"/>
      <c r="EC36" s="116"/>
      <c r="ED36" s="116"/>
      <c r="EE36" s="116"/>
      <c r="EF36" s="116"/>
      <c r="EG36" s="116"/>
      <c r="EH36" s="116"/>
      <c r="EI36" s="116"/>
      <c r="EJ36" s="116"/>
      <c r="EK36" s="116"/>
      <c r="EL36" s="116"/>
      <c r="EM36" s="117">
        <f t="shared" si="52"/>
        <v>0</v>
      </c>
      <c r="EN36" s="118"/>
      <c r="EO36" s="116"/>
      <c r="EP36" s="116"/>
      <c r="EQ36" s="116"/>
      <c r="ER36" s="116"/>
      <c r="ES36" s="116"/>
      <c r="ET36" s="116"/>
      <c r="EU36" s="116"/>
      <c r="EV36" s="116"/>
      <c r="EW36" s="116"/>
      <c r="EX36" s="116"/>
      <c r="EY36" s="116"/>
      <c r="EZ36" s="116"/>
      <c r="FA36" s="117">
        <f t="shared" si="53"/>
        <v>0</v>
      </c>
      <c r="FB36" s="118"/>
      <c r="FC36" s="122">
        <f t="shared" si="42"/>
        <v>1261</v>
      </c>
      <c r="FD36" s="122">
        <f t="shared" si="42"/>
        <v>1261</v>
      </c>
      <c r="FE36" s="122">
        <f t="shared" si="42"/>
        <v>1261</v>
      </c>
      <c r="FF36" s="122">
        <f t="shared" si="42"/>
        <v>1261</v>
      </c>
      <c r="FG36" s="122">
        <f t="shared" si="42"/>
        <v>1261</v>
      </c>
      <c r="FH36" s="122">
        <f t="shared" si="42"/>
        <v>1261</v>
      </c>
      <c r="FI36" s="122">
        <f t="shared" si="42"/>
        <v>1261</v>
      </c>
      <c r="FJ36" s="122">
        <f t="shared" si="42"/>
        <v>1261</v>
      </c>
      <c r="FK36" s="122">
        <f t="shared" si="42"/>
        <v>1261</v>
      </c>
      <c r="FL36" s="122">
        <f t="shared" si="42"/>
        <v>1261</v>
      </c>
      <c r="FM36" s="122">
        <f t="shared" si="42"/>
        <v>1261</v>
      </c>
      <c r="FN36" s="122">
        <f t="shared" si="54"/>
        <v>1261</v>
      </c>
      <c r="FO36" s="123">
        <f t="shared" si="55"/>
        <v>15132</v>
      </c>
    </row>
    <row r="37" spans="3:171" x14ac:dyDescent="0.3">
      <c r="C37" s="42" t="s">
        <v>74</v>
      </c>
      <c r="D37" s="118"/>
      <c r="E37" s="116">
        <v>60</v>
      </c>
      <c r="F37" s="116">
        <v>60</v>
      </c>
      <c r="G37" s="116">
        <v>60</v>
      </c>
      <c r="H37" s="116">
        <v>60</v>
      </c>
      <c r="I37" s="116">
        <v>60</v>
      </c>
      <c r="J37" s="116">
        <v>60</v>
      </c>
      <c r="K37" s="116">
        <v>60</v>
      </c>
      <c r="L37" s="116">
        <v>60</v>
      </c>
      <c r="M37" s="116">
        <v>60</v>
      </c>
      <c r="N37" s="116">
        <v>60</v>
      </c>
      <c r="O37" s="116">
        <v>60</v>
      </c>
      <c r="P37" s="116">
        <v>60</v>
      </c>
      <c r="Q37" s="117">
        <f t="shared" si="43"/>
        <v>720</v>
      </c>
      <c r="R37" s="118"/>
      <c r="S37" s="116">
        <v>63</v>
      </c>
      <c r="T37" s="116">
        <v>63</v>
      </c>
      <c r="U37" s="116">
        <v>63</v>
      </c>
      <c r="V37" s="116">
        <v>63</v>
      </c>
      <c r="W37" s="116">
        <v>63</v>
      </c>
      <c r="X37" s="116">
        <v>63</v>
      </c>
      <c r="Y37" s="116">
        <v>63</v>
      </c>
      <c r="Z37" s="116">
        <v>63</v>
      </c>
      <c r="AA37" s="116">
        <v>63</v>
      </c>
      <c r="AB37" s="116">
        <v>63</v>
      </c>
      <c r="AC37" s="116">
        <v>63</v>
      </c>
      <c r="AD37" s="116">
        <v>63</v>
      </c>
      <c r="AE37" s="117">
        <f t="shared" si="44"/>
        <v>756</v>
      </c>
      <c r="AF37" s="118"/>
      <c r="AG37" s="116">
        <v>66.150000000000006</v>
      </c>
      <c r="AH37" s="116">
        <v>66.150000000000006</v>
      </c>
      <c r="AI37" s="116">
        <v>66.150000000000006</v>
      </c>
      <c r="AJ37" s="116">
        <v>66.150000000000006</v>
      </c>
      <c r="AK37" s="116">
        <v>66.150000000000006</v>
      </c>
      <c r="AL37" s="116">
        <v>66.150000000000006</v>
      </c>
      <c r="AM37" s="116">
        <v>66.150000000000006</v>
      </c>
      <c r="AN37" s="116">
        <v>66.150000000000006</v>
      </c>
      <c r="AO37" s="116">
        <v>66.150000000000006</v>
      </c>
      <c r="AP37" s="116">
        <v>66.150000000000006</v>
      </c>
      <c r="AQ37" s="116">
        <v>66.150000000000006</v>
      </c>
      <c r="AR37" s="116">
        <v>66.150000000000006</v>
      </c>
      <c r="AS37" s="117">
        <f t="shared" si="45"/>
        <v>793.79999999999984</v>
      </c>
      <c r="AT37" s="118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7">
        <f t="shared" si="46"/>
        <v>0</v>
      </c>
      <c r="BH37" s="118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7">
        <f t="shared" si="47"/>
        <v>0</v>
      </c>
      <c r="BV37" s="118"/>
      <c r="BW37" s="116"/>
      <c r="BX37" s="116"/>
      <c r="BY37" s="116"/>
      <c r="BZ37" s="116"/>
      <c r="CA37" s="116"/>
      <c r="CB37" s="116"/>
      <c r="CC37" s="116"/>
      <c r="CD37" s="116"/>
      <c r="CE37" s="116"/>
      <c r="CF37" s="116"/>
      <c r="CG37" s="116"/>
      <c r="CH37" s="116"/>
      <c r="CI37" s="117">
        <f t="shared" si="48"/>
        <v>0</v>
      </c>
      <c r="CJ37" s="118"/>
      <c r="CK37" s="116"/>
      <c r="CL37" s="116"/>
      <c r="CM37" s="116"/>
      <c r="CN37" s="116"/>
      <c r="CO37" s="116"/>
      <c r="CP37" s="116"/>
      <c r="CQ37" s="116"/>
      <c r="CR37" s="116"/>
      <c r="CS37" s="116"/>
      <c r="CT37" s="116"/>
      <c r="CU37" s="116"/>
      <c r="CV37" s="116"/>
      <c r="CW37" s="117">
        <f t="shared" si="49"/>
        <v>0</v>
      </c>
      <c r="CX37" s="118"/>
      <c r="CY37" s="116"/>
      <c r="CZ37" s="116"/>
      <c r="DA37" s="116"/>
      <c r="DB37" s="116"/>
      <c r="DC37" s="116"/>
      <c r="DD37" s="116"/>
      <c r="DE37" s="116"/>
      <c r="DF37" s="116"/>
      <c r="DG37" s="116"/>
      <c r="DH37" s="116"/>
      <c r="DI37" s="116"/>
      <c r="DJ37" s="116"/>
      <c r="DK37" s="117">
        <f t="shared" si="50"/>
        <v>0</v>
      </c>
      <c r="DL37" s="118"/>
      <c r="DM37" s="116"/>
      <c r="DN37" s="116"/>
      <c r="DO37" s="116"/>
      <c r="DP37" s="116"/>
      <c r="DQ37" s="116"/>
      <c r="DR37" s="116"/>
      <c r="DS37" s="116"/>
      <c r="DT37" s="116"/>
      <c r="DU37" s="116"/>
      <c r="DV37" s="116"/>
      <c r="DW37" s="116"/>
      <c r="DX37" s="116"/>
      <c r="DY37" s="117">
        <f t="shared" si="51"/>
        <v>0</v>
      </c>
      <c r="DZ37" s="118"/>
      <c r="EA37" s="116"/>
      <c r="EB37" s="116"/>
      <c r="EC37" s="116"/>
      <c r="ED37" s="116"/>
      <c r="EE37" s="116"/>
      <c r="EF37" s="116"/>
      <c r="EG37" s="116"/>
      <c r="EH37" s="116"/>
      <c r="EI37" s="116"/>
      <c r="EJ37" s="116"/>
      <c r="EK37" s="116"/>
      <c r="EL37" s="116"/>
      <c r="EM37" s="117">
        <f t="shared" si="52"/>
        <v>0</v>
      </c>
      <c r="EN37" s="118"/>
      <c r="EO37" s="116"/>
      <c r="EP37" s="116"/>
      <c r="EQ37" s="116"/>
      <c r="ER37" s="116"/>
      <c r="ES37" s="116"/>
      <c r="ET37" s="116"/>
      <c r="EU37" s="116"/>
      <c r="EV37" s="116"/>
      <c r="EW37" s="116"/>
      <c r="EX37" s="116"/>
      <c r="EY37" s="116"/>
      <c r="EZ37" s="116"/>
      <c r="FA37" s="117">
        <f t="shared" si="53"/>
        <v>0</v>
      </c>
      <c r="FB37" s="118"/>
      <c r="FC37" s="122">
        <f t="shared" si="42"/>
        <v>189.15</v>
      </c>
      <c r="FD37" s="122">
        <f t="shared" si="42"/>
        <v>189.15</v>
      </c>
      <c r="FE37" s="122">
        <f t="shared" si="42"/>
        <v>189.15</v>
      </c>
      <c r="FF37" s="122">
        <f t="shared" si="42"/>
        <v>189.15</v>
      </c>
      <c r="FG37" s="122">
        <f t="shared" si="42"/>
        <v>189.15</v>
      </c>
      <c r="FH37" s="122">
        <f t="shared" si="42"/>
        <v>189.15</v>
      </c>
      <c r="FI37" s="122">
        <f t="shared" si="42"/>
        <v>189.15</v>
      </c>
      <c r="FJ37" s="122">
        <f t="shared" si="42"/>
        <v>189.15</v>
      </c>
      <c r="FK37" s="122">
        <f t="shared" si="42"/>
        <v>189.15</v>
      </c>
      <c r="FL37" s="122">
        <f t="shared" si="42"/>
        <v>189.15</v>
      </c>
      <c r="FM37" s="122">
        <f t="shared" si="42"/>
        <v>189.15</v>
      </c>
      <c r="FN37" s="122">
        <f t="shared" si="54"/>
        <v>189.15</v>
      </c>
      <c r="FO37" s="123">
        <f t="shared" si="55"/>
        <v>2269.7999999999997</v>
      </c>
    </row>
    <row r="38" spans="3:171" x14ac:dyDescent="0.3">
      <c r="C38" s="42" t="s">
        <v>106</v>
      </c>
      <c r="D38" s="118"/>
      <c r="E38" s="116">
        <v>100</v>
      </c>
      <c r="F38" s="116">
        <v>100</v>
      </c>
      <c r="G38" s="116">
        <v>100</v>
      </c>
      <c r="H38" s="116">
        <v>100</v>
      </c>
      <c r="I38" s="116">
        <v>100</v>
      </c>
      <c r="J38" s="116">
        <v>100</v>
      </c>
      <c r="K38" s="116">
        <v>100</v>
      </c>
      <c r="L38" s="116">
        <v>100</v>
      </c>
      <c r="M38" s="116">
        <v>100</v>
      </c>
      <c r="N38" s="116">
        <v>100</v>
      </c>
      <c r="O38" s="116">
        <v>100</v>
      </c>
      <c r="P38" s="116">
        <v>100</v>
      </c>
      <c r="Q38" s="117">
        <f t="shared" si="43"/>
        <v>1200</v>
      </c>
      <c r="R38" s="118"/>
      <c r="S38" s="116">
        <v>105</v>
      </c>
      <c r="T38" s="116">
        <v>105</v>
      </c>
      <c r="U38" s="116">
        <v>105</v>
      </c>
      <c r="V38" s="116">
        <v>105</v>
      </c>
      <c r="W38" s="116">
        <v>105</v>
      </c>
      <c r="X38" s="116">
        <v>105</v>
      </c>
      <c r="Y38" s="116">
        <v>105</v>
      </c>
      <c r="Z38" s="116">
        <v>105</v>
      </c>
      <c r="AA38" s="116">
        <v>105</v>
      </c>
      <c r="AB38" s="116">
        <v>105</v>
      </c>
      <c r="AC38" s="116">
        <v>105</v>
      </c>
      <c r="AD38" s="116">
        <v>105</v>
      </c>
      <c r="AE38" s="117">
        <f t="shared" si="44"/>
        <v>1260</v>
      </c>
      <c r="AF38" s="118"/>
      <c r="AG38" s="116">
        <v>110.25</v>
      </c>
      <c r="AH38" s="116">
        <v>110.25</v>
      </c>
      <c r="AI38" s="116">
        <v>110.25</v>
      </c>
      <c r="AJ38" s="116">
        <v>110.25</v>
      </c>
      <c r="AK38" s="116">
        <v>110.25</v>
      </c>
      <c r="AL38" s="116">
        <v>110.25</v>
      </c>
      <c r="AM38" s="116">
        <v>110.25</v>
      </c>
      <c r="AN38" s="116">
        <v>110.25</v>
      </c>
      <c r="AO38" s="116">
        <v>110.25</v>
      </c>
      <c r="AP38" s="116">
        <v>110.25</v>
      </c>
      <c r="AQ38" s="116">
        <v>110.25</v>
      </c>
      <c r="AR38" s="116">
        <v>110.25</v>
      </c>
      <c r="AS38" s="117">
        <f t="shared" si="45"/>
        <v>1323</v>
      </c>
      <c r="AT38" s="118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7">
        <f t="shared" si="46"/>
        <v>0</v>
      </c>
      <c r="BH38" s="118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7">
        <f t="shared" si="47"/>
        <v>0</v>
      </c>
      <c r="BV38" s="118"/>
      <c r="BW38" s="116"/>
      <c r="BX38" s="116"/>
      <c r="BY38" s="116"/>
      <c r="BZ38" s="116"/>
      <c r="CA38" s="116"/>
      <c r="CB38" s="116"/>
      <c r="CC38" s="116"/>
      <c r="CD38" s="116"/>
      <c r="CE38" s="116"/>
      <c r="CF38" s="116"/>
      <c r="CG38" s="116"/>
      <c r="CH38" s="116"/>
      <c r="CI38" s="117">
        <f t="shared" si="48"/>
        <v>0</v>
      </c>
      <c r="CJ38" s="118"/>
      <c r="CK38" s="116"/>
      <c r="CL38" s="116"/>
      <c r="CM38" s="116"/>
      <c r="CN38" s="116"/>
      <c r="CO38" s="116"/>
      <c r="CP38" s="116"/>
      <c r="CQ38" s="116"/>
      <c r="CR38" s="116"/>
      <c r="CS38" s="116"/>
      <c r="CT38" s="116"/>
      <c r="CU38" s="116"/>
      <c r="CV38" s="116"/>
      <c r="CW38" s="117">
        <f t="shared" si="49"/>
        <v>0</v>
      </c>
      <c r="CX38" s="118"/>
      <c r="CY38" s="116"/>
      <c r="CZ38" s="116"/>
      <c r="DA38" s="116"/>
      <c r="DB38" s="116"/>
      <c r="DC38" s="116"/>
      <c r="DD38" s="116"/>
      <c r="DE38" s="116"/>
      <c r="DF38" s="116"/>
      <c r="DG38" s="116"/>
      <c r="DH38" s="116"/>
      <c r="DI38" s="116"/>
      <c r="DJ38" s="116"/>
      <c r="DK38" s="117">
        <f t="shared" si="50"/>
        <v>0</v>
      </c>
      <c r="DL38" s="118"/>
      <c r="DM38" s="116"/>
      <c r="DN38" s="116"/>
      <c r="DO38" s="116"/>
      <c r="DP38" s="116"/>
      <c r="DQ38" s="116"/>
      <c r="DR38" s="116"/>
      <c r="DS38" s="116"/>
      <c r="DT38" s="116"/>
      <c r="DU38" s="116"/>
      <c r="DV38" s="116"/>
      <c r="DW38" s="116"/>
      <c r="DX38" s="116"/>
      <c r="DY38" s="117">
        <f t="shared" si="51"/>
        <v>0</v>
      </c>
      <c r="DZ38" s="118"/>
      <c r="EA38" s="116"/>
      <c r="EB38" s="116"/>
      <c r="EC38" s="116"/>
      <c r="ED38" s="116"/>
      <c r="EE38" s="116"/>
      <c r="EF38" s="116"/>
      <c r="EG38" s="116"/>
      <c r="EH38" s="116"/>
      <c r="EI38" s="116"/>
      <c r="EJ38" s="116"/>
      <c r="EK38" s="116"/>
      <c r="EL38" s="116"/>
      <c r="EM38" s="117">
        <f t="shared" si="52"/>
        <v>0</v>
      </c>
      <c r="EN38" s="118"/>
      <c r="EO38" s="116"/>
      <c r="EP38" s="116"/>
      <c r="EQ38" s="116"/>
      <c r="ER38" s="116"/>
      <c r="ES38" s="116"/>
      <c r="ET38" s="116"/>
      <c r="EU38" s="116"/>
      <c r="EV38" s="116"/>
      <c r="EW38" s="116"/>
      <c r="EX38" s="116"/>
      <c r="EY38" s="116"/>
      <c r="EZ38" s="116"/>
      <c r="FA38" s="117">
        <f t="shared" si="53"/>
        <v>0</v>
      </c>
      <c r="FB38" s="118"/>
      <c r="FC38" s="122">
        <f t="shared" si="42"/>
        <v>315.25</v>
      </c>
      <c r="FD38" s="122">
        <f t="shared" si="42"/>
        <v>315.25</v>
      </c>
      <c r="FE38" s="122">
        <f t="shared" si="42"/>
        <v>315.25</v>
      </c>
      <c r="FF38" s="122">
        <f t="shared" si="42"/>
        <v>315.25</v>
      </c>
      <c r="FG38" s="122">
        <f t="shared" si="42"/>
        <v>315.25</v>
      </c>
      <c r="FH38" s="122">
        <f t="shared" si="42"/>
        <v>315.25</v>
      </c>
      <c r="FI38" s="122">
        <f t="shared" si="42"/>
        <v>315.25</v>
      </c>
      <c r="FJ38" s="122">
        <f t="shared" si="42"/>
        <v>315.25</v>
      </c>
      <c r="FK38" s="122">
        <f t="shared" si="42"/>
        <v>315.25</v>
      </c>
      <c r="FL38" s="122">
        <f t="shared" si="42"/>
        <v>315.25</v>
      </c>
      <c r="FM38" s="122">
        <f t="shared" si="42"/>
        <v>315.25</v>
      </c>
      <c r="FN38" s="122">
        <f t="shared" si="54"/>
        <v>315.25</v>
      </c>
      <c r="FO38" s="123">
        <f t="shared" si="55"/>
        <v>3783</v>
      </c>
    </row>
    <row r="39" spans="3:171" x14ac:dyDescent="0.3">
      <c r="C39" s="42" t="s">
        <v>84</v>
      </c>
      <c r="D39" s="118"/>
      <c r="E39" s="116">
        <v>180</v>
      </c>
      <c r="F39" s="116">
        <v>180</v>
      </c>
      <c r="G39" s="116">
        <v>180</v>
      </c>
      <c r="H39" s="116">
        <v>180</v>
      </c>
      <c r="I39" s="116">
        <v>180</v>
      </c>
      <c r="J39" s="116">
        <v>180</v>
      </c>
      <c r="K39" s="116">
        <v>180</v>
      </c>
      <c r="L39" s="116">
        <v>180</v>
      </c>
      <c r="M39" s="116">
        <v>180</v>
      </c>
      <c r="N39" s="116">
        <v>180</v>
      </c>
      <c r="O39" s="116">
        <v>180</v>
      </c>
      <c r="P39" s="116">
        <v>180</v>
      </c>
      <c r="Q39" s="117">
        <f t="shared" si="43"/>
        <v>2160</v>
      </c>
      <c r="R39" s="118"/>
      <c r="S39" s="116">
        <v>189</v>
      </c>
      <c r="T39" s="116">
        <v>189</v>
      </c>
      <c r="U39" s="116">
        <v>189</v>
      </c>
      <c r="V39" s="116">
        <v>189</v>
      </c>
      <c r="W39" s="116">
        <v>189</v>
      </c>
      <c r="X39" s="116">
        <v>189</v>
      </c>
      <c r="Y39" s="116">
        <v>189</v>
      </c>
      <c r="Z39" s="116">
        <v>189</v>
      </c>
      <c r="AA39" s="116">
        <v>189</v>
      </c>
      <c r="AB39" s="116">
        <v>189</v>
      </c>
      <c r="AC39" s="116">
        <v>189</v>
      </c>
      <c r="AD39" s="116">
        <v>189</v>
      </c>
      <c r="AE39" s="117">
        <f t="shared" si="44"/>
        <v>2268</v>
      </c>
      <c r="AF39" s="118"/>
      <c r="AG39" s="116">
        <v>198.45000000000002</v>
      </c>
      <c r="AH39" s="116">
        <v>198.45000000000002</v>
      </c>
      <c r="AI39" s="116">
        <v>198.45000000000002</v>
      </c>
      <c r="AJ39" s="116">
        <v>198.45000000000002</v>
      </c>
      <c r="AK39" s="116">
        <v>198.45000000000002</v>
      </c>
      <c r="AL39" s="116">
        <v>198.45000000000002</v>
      </c>
      <c r="AM39" s="116">
        <v>198.45000000000002</v>
      </c>
      <c r="AN39" s="116">
        <v>198.45000000000002</v>
      </c>
      <c r="AO39" s="116">
        <v>198.45000000000002</v>
      </c>
      <c r="AP39" s="116">
        <v>198.45000000000002</v>
      </c>
      <c r="AQ39" s="116">
        <v>198.45000000000002</v>
      </c>
      <c r="AR39" s="116">
        <v>198.45000000000002</v>
      </c>
      <c r="AS39" s="117">
        <f t="shared" si="45"/>
        <v>2381.4</v>
      </c>
      <c r="AT39" s="118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7">
        <f t="shared" si="46"/>
        <v>0</v>
      </c>
      <c r="BH39" s="118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7">
        <f t="shared" si="47"/>
        <v>0</v>
      </c>
      <c r="BV39" s="118"/>
      <c r="BW39" s="116"/>
      <c r="BX39" s="116"/>
      <c r="BY39" s="116"/>
      <c r="BZ39" s="116"/>
      <c r="CA39" s="116"/>
      <c r="CB39" s="116"/>
      <c r="CC39" s="116"/>
      <c r="CD39" s="116"/>
      <c r="CE39" s="116"/>
      <c r="CF39" s="116"/>
      <c r="CG39" s="116"/>
      <c r="CH39" s="116"/>
      <c r="CI39" s="117">
        <f t="shared" si="48"/>
        <v>0</v>
      </c>
      <c r="CJ39" s="118"/>
      <c r="CK39" s="116"/>
      <c r="CL39" s="116"/>
      <c r="CM39" s="116"/>
      <c r="CN39" s="116"/>
      <c r="CO39" s="116"/>
      <c r="CP39" s="116"/>
      <c r="CQ39" s="116"/>
      <c r="CR39" s="116"/>
      <c r="CS39" s="116"/>
      <c r="CT39" s="116"/>
      <c r="CU39" s="116"/>
      <c r="CV39" s="116"/>
      <c r="CW39" s="117">
        <f t="shared" si="49"/>
        <v>0</v>
      </c>
      <c r="CX39" s="118"/>
      <c r="CY39" s="116"/>
      <c r="CZ39" s="116"/>
      <c r="DA39" s="116"/>
      <c r="DB39" s="116"/>
      <c r="DC39" s="116"/>
      <c r="DD39" s="116"/>
      <c r="DE39" s="116"/>
      <c r="DF39" s="116"/>
      <c r="DG39" s="116"/>
      <c r="DH39" s="116"/>
      <c r="DI39" s="116"/>
      <c r="DJ39" s="116"/>
      <c r="DK39" s="117">
        <f t="shared" si="50"/>
        <v>0</v>
      </c>
      <c r="DL39" s="118"/>
      <c r="DM39" s="116"/>
      <c r="DN39" s="116"/>
      <c r="DO39" s="116"/>
      <c r="DP39" s="116"/>
      <c r="DQ39" s="116"/>
      <c r="DR39" s="116"/>
      <c r="DS39" s="116"/>
      <c r="DT39" s="116"/>
      <c r="DU39" s="116"/>
      <c r="DV39" s="116"/>
      <c r="DW39" s="116"/>
      <c r="DX39" s="116"/>
      <c r="DY39" s="117">
        <f t="shared" si="51"/>
        <v>0</v>
      </c>
      <c r="DZ39" s="118"/>
      <c r="EA39" s="116"/>
      <c r="EB39" s="116"/>
      <c r="EC39" s="116"/>
      <c r="ED39" s="116"/>
      <c r="EE39" s="116"/>
      <c r="EF39" s="116"/>
      <c r="EG39" s="116"/>
      <c r="EH39" s="116"/>
      <c r="EI39" s="116"/>
      <c r="EJ39" s="116"/>
      <c r="EK39" s="116"/>
      <c r="EL39" s="116"/>
      <c r="EM39" s="117">
        <f t="shared" si="52"/>
        <v>0</v>
      </c>
      <c r="EN39" s="118"/>
      <c r="EO39" s="116"/>
      <c r="EP39" s="116"/>
      <c r="EQ39" s="116"/>
      <c r="ER39" s="116"/>
      <c r="ES39" s="116"/>
      <c r="ET39" s="116"/>
      <c r="EU39" s="116"/>
      <c r="EV39" s="116"/>
      <c r="EW39" s="116"/>
      <c r="EX39" s="116"/>
      <c r="EY39" s="116"/>
      <c r="EZ39" s="116"/>
      <c r="FA39" s="117">
        <f t="shared" si="53"/>
        <v>0</v>
      </c>
      <c r="FB39" s="118"/>
      <c r="FC39" s="122">
        <f t="shared" ref="FC39:FC58" si="56">SUM(E39,S39,AG39,AU39,BI39,BW39,CK39,CY39,DM39,EA39,EO39)</f>
        <v>567.45000000000005</v>
      </c>
      <c r="FD39" s="122">
        <f t="shared" ref="FD39:FD58" si="57">SUM(F39,T39,AH39,AV39,BJ39,BX39,CL39,CZ39,DN39,EB39,EP39)</f>
        <v>567.45000000000005</v>
      </c>
      <c r="FE39" s="122">
        <f t="shared" ref="FE39:FE58" si="58">SUM(G39,U39,AI39,AW39,BK39,BY39,CM39,DA39,DO39,EC39,EQ39)</f>
        <v>567.45000000000005</v>
      </c>
      <c r="FF39" s="122">
        <f t="shared" ref="FF39:FF58" si="59">SUM(H39,V39,AJ39,AX39,BL39,BZ39,CN39,DB39,DP39,ED39,ER39)</f>
        <v>567.45000000000005</v>
      </c>
      <c r="FG39" s="122">
        <f t="shared" ref="FG39:FG58" si="60">SUM(I39,W39,AK39,AY39,BM39,CA39,CO39,DC39,DQ39,EE39,ES39)</f>
        <v>567.45000000000005</v>
      </c>
      <c r="FH39" s="122">
        <f t="shared" ref="FH39:FH58" si="61">SUM(J39,X39,AL39,AZ39,BN39,CB39,CP39,DD39,DR39,EF39,ET39)</f>
        <v>567.45000000000005</v>
      </c>
      <c r="FI39" s="122">
        <f t="shared" ref="FI39:FI58" si="62">SUM(K39,Y39,AM39,BA39,BO39,CC39,CQ39,DE39,DS39,EG39,EU39)</f>
        <v>567.45000000000005</v>
      </c>
      <c r="FJ39" s="122">
        <f t="shared" ref="FJ39:FJ58" si="63">SUM(L39,Z39,AN39,BB39,BP39,CD39,CR39,DF39,DT39,EH39,EV39)</f>
        <v>567.45000000000005</v>
      </c>
      <c r="FK39" s="122">
        <f t="shared" ref="FK39:FK58" si="64">SUM(M39,AA39,AO39,BC39,BQ39,CE39,CS39,DG39,DU39,EI39,EW39)</f>
        <v>567.45000000000005</v>
      </c>
      <c r="FL39" s="122">
        <f t="shared" ref="FL39:FL58" si="65">SUM(N39,AB39,AP39,BD39,BR39,CF39,CT39,DH39,DV39,EJ39,EX39)</f>
        <v>567.45000000000005</v>
      </c>
      <c r="FM39" s="122">
        <f t="shared" ref="FM39:FM58" si="66">SUM(O39,AC39,AQ39,BE39,BS39,CG39,CU39,DI39,DW39,EK39,EY39)</f>
        <v>567.45000000000005</v>
      </c>
      <c r="FN39" s="122">
        <f t="shared" si="54"/>
        <v>567.45000000000005</v>
      </c>
      <c r="FO39" s="123">
        <f t="shared" si="55"/>
        <v>6809.4</v>
      </c>
    </row>
    <row r="40" spans="3:171" x14ac:dyDescent="0.3">
      <c r="C40" s="42" t="s">
        <v>104</v>
      </c>
      <c r="D40" s="118"/>
      <c r="E40" s="116">
        <v>280</v>
      </c>
      <c r="F40" s="116">
        <v>280</v>
      </c>
      <c r="G40" s="116">
        <v>280</v>
      </c>
      <c r="H40" s="116">
        <v>280</v>
      </c>
      <c r="I40" s="116">
        <v>280</v>
      </c>
      <c r="J40" s="116">
        <v>280</v>
      </c>
      <c r="K40" s="116">
        <v>280</v>
      </c>
      <c r="L40" s="116">
        <v>280</v>
      </c>
      <c r="M40" s="116">
        <v>280</v>
      </c>
      <c r="N40" s="116">
        <v>280</v>
      </c>
      <c r="O40" s="116">
        <v>280</v>
      </c>
      <c r="P40" s="116">
        <v>280</v>
      </c>
      <c r="Q40" s="117">
        <f t="shared" si="43"/>
        <v>3360</v>
      </c>
      <c r="R40" s="118"/>
      <c r="S40" s="116">
        <v>294</v>
      </c>
      <c r="T40" s="116">
        <v>294</v>
      </c>
      <c r="U40" s="116">
        <v>294</v>
      </c>
      <c r="V40" s="116">
        <v>294</v>
      </c>
      <c r="W40" s="116">
        <v>294</v>
      </c>
      <c r="X40" s="116">
        <v>294</v>
      </c>
      <c r="Y40" s="116">
        <v>294</v>
      </c>
      <c r="Z40" s="116">
        <v>294</v>
      </c>
      <c r="AA40" s="116">
        <v>294</v>
      </c>
      <c r="AB40" s="116">
        <v>294</v>
      </c>
      <c r="AC40" s="116">
        <v>294</v>
      </c>
      <c r="AD40" s="116">
        <v>294</v>
      </c>
      <c r="AE40" s="117">
        <f t="shared" si="44"/>
        <v>3528</v>
      </c>
      <c r="AF40" s="118"/>
      <c r="AG40" s="116">
        <v>308.7</v>
      </c>
      <c r="AH40" s="116">
        <v>308.7</v>
      </c>
      <c r="AI40" s="116">
        <v>308.7</v>
      </c>
      <c r="AJ40" s="116">
        <v>308.7</v>
      </c>
      <c r="AK40" s="116">
        <v>308.7</v>
      </c>
      <c r="AL40" s="116">
        <v>308.7</v>
      </c>
      <c r="AM40" s="116">
        <v>308.7</v>
      </c>
      <c r="AN40" s="116">
        <v>308.7</v>
      </c>
      <c r="AO40" s="116">
        <v>308.7</v>
      </c>
      <c r="AP40" s="116">
        <v>308.7</v>
      </c>
      <c r="AQ40" s="116">
        <v>308.7</v>
      </c>
      <c r="AR40" s="116">
        <v>308.7</v>
      </c>
      <c r="AS40" s="117">
        <f t="shared" si="45"/>
        <v>3704.3999999999992</v>
      </c>
      <c r="AT40" s="118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7">
        <f t="shared" si="46"/>
        <v>0</v>
      </c>
      <c r="BH40" s="118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7">
        <f t="shared" si="47"/>
        <v>0</v>
      </c>
      <c r="BV40" s="118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7">
        <f t="shared" si="48"/>
        <v>0</v>
      </c>
      <c r="CJ40" s="118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7">
        <f t="shared" si="49"/>
        <v>0</v>
      </c>
      <c r="CX40" s="118"/>
      <c r="CY40" s="116"/>
      <c r="CZ40" s="116"/>
      <c r="DA40" s="116"/>
      <c r="DB40" s="116"/>
      <c r="DC40" s="116"/>
      <c r="DD40" s="116"/>
      <c r="DE40" s="116"/>
      <c r="DF40" s="116"/>
      <c r="DG40" s="116"/>
      <c r="DH40" s="116"/>
      <c r="DI40" s="116"/>
      <c r="DJ40" s="116"/>
      <c r="DK40" s="117">
        <f t="shared" si="50"/>
        <v>0</v>
      </c>
      <c r="DL40" s="118"/>
      <c r="DM40" s="116"/>
      <c r="DN40" s="116"/>
      <c r="DO40" s="116"/>
      <c r="DP40" s="116"/>
      <c r="DQ40" s="116"/>
      <c r="DR40" s="116"/>
      <c r="DS40" s="116"/>
      <c r="DT40" s="116"/>
      <c r="DU40" s="116"/>
      <c r="DV40" s="116"/>
      <c r="DW40" s="116"/>
      <c r="DX40" s="116"/>
      <c r="DY40" s="117">
        <f t="shared" si="51"/>
        <v>0</v>
      </c>
      <c r="DZ40" s="118"/>
      <c r="EA40" s="116"/>
      <c r="EB40" s="116"/>
      <c r="EC40" s="116"/>
      <c r="ED40" s="116"/>
      <c r="EE40" s="116"/>
      <c r="EF40" s="116"/>
      <c r="EG40" s="116"/>
      <c r="EH40" s="116"/>
      <c r="EI40" s="116"/>
      <c r="EJ40" s="116"/>
      <c r="EK40" s="116"/>
      <c r="EL40" s="116"/>
      <c r="EM40" s="117">
        <f t="shared" si="52"/>
        <v>0</v>
      </c>
      <c r="EN40" s="118"/>
      <c r="EO40" s="116"/>
      <c r="EP40" s="116"/>
      <c r="EQ40" s="116"/>
      <c r="ER40" s="116"/>
      <c r="ES40" s="116"/>
      <c r="ET40" s="116"/>
      <c r="EU40" s="116"/>
      <c r="EV40" s="116"/>
      <c r="EW40" s="116"/>
      <c r="EX40" s="116"/>
      <c r="EY40" s="116"/>
      <c r="EZ40" s="116"/>
      <c r="FA40" s="117">
        <f t="shared" si="53"/>
        <v>0</v>
      </c>
      <c r="FB40" s="118"/>
      <c r="FC40" s="122">
        <f t="shared" si="56"/>
        <v>882.7</v>
      </c>
      <c r="FD40" s="122">
        <f t="shared" si="57"/>
        <v>882.7</v>
      </c>
      <c r="FE40" s="122">
        <f t="shared" si="58"/>
        <v>882.7</v>
      </c>
      <c r="FF40" s="122">
        <f t="shared" si="59"/>
        <v>882.7</v>
      </c>
      <c r="FG40" s="122">
        <f t="shared" si="60"/>
        <v>882.7</v>
      </c>
      <c r="FH40" s="122">
        <f t="shared" si="61"/>
        <v>882.7</v>
      </c>
      <c r="FI40" s="122">
        <f t="shared" si="62"/>
        <v>882.7</v>
      </c>
      <c r="FJ40" s="122">
        <f t="shared" si="63"/>
        <v>882.7</v>
      </c>
      <c r="FK40" s="122">
        <f t="shared" si="64"/>
        <v>882.7</v>
      </c>
      <c r="FL40" s="122">
        <f t="shared" si="65"/>
        <v>882.7</v>
      </c>
      <c r="FM40" s="122">
        <f t="shared" si="66"/>
        <v>882.7</v>
      </c>
      <c r="FN40" s="122">
        <f t="shared" si="54"/>
        <v>882.7</v>
      </c>
      <c r="FO40" s="123">
        <f t="shared" si="55"/>
        <v>10592.4</v>
      </c>
    </row>
    <row r="41" spans="3:171" x14ac:dyDescent="0.3">
      <c r="C41" s="42" t="s">
        <v>105</v>
      </c>
      <c r="D41" s="118"/>
      <c r="E41" s="116">
        <v>40</v>
      </c>
      <c r="F41" s="116">
        <v>40</v>
      </c>
      <c r="G41" s="116">
        <v>40</v>
      </c>
      <c r="H41" s="116">
        <v>40</v>
      </c>
      <c r="I41" s="116">
        <v>40</v>
      </c>
      <c r="J41" s="116">
        <v>40</v>
      </c>
      <c r="K41" s="116">
        <v>40</v>
      </c>
      <c r="L41" s="116">
        <v>40</v>
      </c>
      <c r="M41" s="116">
        <v>40</v>
      </c>
      <c r="N41" s="116">
        <v>40</v>
      </c>
      <c r="O41" s="116">
        <v>40</v>
      </c>
      <c r="P41" s="116">
        <v>40</v>
      </c>
      <c r="Q41" s="117">
        <f t="shared" si="43"/>
        <v>480</v>
      </c>
      <c r="R41" s="118"/>
      <c r="S41" s="116">
        <v>42</v>
      </c>
      <c r="T41" s="116">
        <v>42</v>
      </c>
      <c r="U41" s="116">
        <v>42</v>
      </c>
      <c r="V41" s="116">
        <v>42</v>
      </c>
      <c r="W41" s="116">
        <v>42</v>
      </c>
      <c r="X41" s="116">
        <v>42</v>
      </c>
      <c r="Y41" s="116">
        <v>42</v>
      </c>
      <c r="Z41" s="116">
        <v>42</v>
      </c>
      <c r="AA41" s="116">
        <v>42</v>
      </c>
      <c r="AB41" s="116">
        <v>42</v>
      </c>
      <c r="AC41" s="116">
        <v>42</v>
      </c>
      <c r="AD41" s="116">
        <v>42</v>
      </c>
      <c r="AE41" s="117">
        <f t="shared" si="44"/>
        <v>504</v>
      </c>
      <c r="AF41" s="118"/>
      <c r="AG41" s="116">
        <v>44.1</v>
      </c>
      <c r="AH41" s="116">
        <v>44.1</v>
      </c>
      <c r="AI41" s="116">
        <v>44.1</v>
      </c>
      <c r="AJ41" s="116">
        <v>44.1</v>
      </c>
      <c r="AK41" s="116">
        <v>44.1</v>
      </c>
      <c r="AL41" s="116">
        <v>44.1</v>
      </c>
      <c r="AM41" s="116">
        <v>44.1</v>
      </c>
      <c r="AN41" s="116">
        <v>44.1</v>
      </c>
      <c r="AO41" s="116">
        <v>44.1</v>
      </c>
      <c r="AP41" s="116">
        <v>44.1</v>
      </c>
      <c r="AQ41" s="116">
        <v>44.1</v>
      </c>
      <c r="AR41" s="116">
        <v>44.1</v>
      </c>
      <c r="AS41" s="117">
        <f t="shared" si="45"/>
        <v>529.20000000000016</v>
      </c>
      <c r="AT41" s="118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7">
        <f t="shared" si="46"/>
        <v>0</v>
      </c>
      <c r="BH41" s="118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7">
        <f t="shared" si="47"/>
        <v>0</v>
      </c>
      <c r="BV41" s="118"/>
      <c r="BW41" s="116"/>
      <c r="BX41" s="116"/>
      <c r="BY41" s="116"/>
      <c r="BZ41" s="116"/>
      <c r="CA41" s="116"/>
      <c r="CB41" s="116"/>
      <c r="CC41" s="116"/>
      <c r="CD41" s="116"/>
      <c r="CE41" s="116"/>
      <c r="CF41" s="116"/>
      <c r="CG41" s="116"/>
      <c r="CH41" s="116"/>
      <c r="CI41" s="117">
        <f t="shared" si="48"/>
        <v>0</v>
      </c>
      <c r="CJ41" s="118"/>
      <c r="CK41" s="116"/>
      <c r="CL41" s="116"/>
      <c r="CM41" s="116"/>
      <c r="CN41" s="116"/>
      <c r="CO41" s="116"/>
      <c r="CP41" s="116"/>
      <c r="CQ41" s="116"/>
      <c r="CR41" s="116"/>
      <c r="CS41" s="116"/>
      <c r="CT41" s="116"/>
      <c r="CU41" s="116"/>
      <c r="CV41" s="116"/>
      <c r="CW41" s="117">
        <f t="shared" si="49"/>
        <v>0</v>
      </c>
      <c r="CX41" s="118"/>
      <c r="CY41" s="116"/>
      <c r="CZ41" s="116"/>
      <c r="DA41" s="116"/>
      <c r="DB41" s="116"/>
      <c r="DC41" s="116"/>
      <c r="DD41" s="116"/>
      <c r="DE41" s="116"/>
      <c r="DF41" s="116"/>
      <c r="DG41" s="116"/>
      <c r="DH41" s="116"/>
      <c r="DI41" s="116"/>
      <c r="DJ41" s="116"/>
      <c r="DK41" s="117">
        <f t="shared" si="50"/>
        <v>0</v>
      </c>
      <c r="DL41" s="118"/>
      <c r="DM41" s="116"/>
      <c r="DN41" s="116"/>
      <c r="DO41" s="116"/>
      <c r="DP41" s="116"/>
      <c r="DQ41" s="116"/>
      <c r="DR41" s="116"/>
      <c r="DS41" s="116"/>
      <c r="DT41" s="116"/>
      <c r="DU41" s="116"/>
      <c r="DV41" s="116"/>
      <c r="DW41" s="116"/>
      <c r="DX41" s="116"/>
      <c r="DY41" s="117">
        <f t="shared" si="51"/>
        <v>0</v>
      </c>
      <c r="DZ41" s="118"/>
      <c r="EA41" s="116"/>
      <c r="EB41" s="116"/>
      <c r="EC41" s="116"/>
      <c r="ED41" s="116"/>
      <c r="EE41" s="116"/>
      <c r="EF41" s="116"/>
      <c r="EG41" s="116"/>
      <c r="EH41" s="116"/>
      <c r="EI41" s="116"/>
      <c r="EJ41" s="116"/>
      <c r="EK41" s="116"/>
      <c r="EL41" s="116"/>
      <c r="EM41" s="117">
        <f t="shared" si="52"/>
        <v>0</v>
      </c>
      <c r="EN41" s="118"/>
      <c r="EO41" s="116"/>
      <c r="EP41" s="116"/>
      <c r="EQ41" s="116"/>
      <c r="ER41" s="116"/>
      <c r="ES41" s="116"/>
      <c r="ET41" s="116"/>
      <c r="EU41" s="116"/>
      <c r="EV41" s="116"/>
      <c r="EW41" s="116"/>
      <c r="EX41" s="116"/>
      <c r="EY41" s="116"/>
      <c r="EZ41" s="116"/>
      <c r="FA41" s="117">
        <f t="shared" si="53"/>
        <v>0</v>
      </c>
      <c r="FB41" s="118"/>
      <c r="FC41" s="122">
        <f t="shared" si="56"/>
        <v>126.1</v>
      </c>
      <c r="FD41" s="122">
        <f t="shared" si="57"/>
        <v>126.1</v>
      </c>
      <c r="FE41" s="122">
        <f t="shared" si="58"/>
        <v>126.1</v>
      </c>
      <c r="FF41" s="122">
        <f t="shared" si="59"/>
        <v>126.1</v>
      </c>
      <c r="FG41" s="122">
        <f t="shared" si="60"/>
        <v>126.1</v>
      </c>
      <c r="FH41" s="122">
        <f t="shared" si="61"/>
        <v>126.1</v>
      </c>
      <c r="FI41" s="122">
        <f t="shared" si="62"/>
        <v>126.1</v>
      </c>
      <c r="FJ41" s="122">
        <f t="shared" si="63"/>
        <v>126.1</v>
      </c>
      <c r="FK41" s="122">
        <f t="shared" si="64"/>
        <v>126.1</v>
      </c>
      <c r="FL41" s="122">
        <f t="shared" si="65"/>
        <v>126.1</v>
      </c>
      <c r="FM41" s="122">
        <f t="shared" si="66"/>
        <v>126.1</v>
      </c>
      <c r="FN41" s="122">
        <f t="shared" si="54"/>
        <v>126.1</v>
      </c>
      <c r="FO41" s="123">
        <f t="shared" si="55"/>
        <v>1513.2000000000003</v>
      </c>
    </row>
    <row r="42" spans="3:171" x14ac:dyDescent="0.3">
      <c r="C42" s="42" t="s">
        <v>73</v>
      </c>
      <c r="D42" s="118"/>
      <c r="E42" s="116">
        <v>120</v>
      </c>
      <c r="F42" s="116">
        <v>120</v>
      </c>
      <c r="G42" s="116">
        <v>120</v>
      </c>
      <c r="H42" s="116">
        <v>120</v>
      </c>
      <c r="I42" s="116">
        <v>120</v>
      </c>
      <c r="J42" s="116">
        <v>120</v>
      </c>
      <c r="K42" s="116">
        <v>120</v>
      </c>
      <c r="L42" s="116">
        <v>120</v>
      </c>
      <c r="M42" s="116">
        <v>120</v>
      </c>
      <c r="N42" s="116">
        <v>120</v>
      </c>
      <c r="O42" s="116">
        <v>120</v>
      </c>
      <c r="P42" s="116">
        <v>120</v>
      </c>
      <c r="Q42" s="117">
        <f t="shared" si="43"/>
        <v>1440</v>
      </c>
      <c r="R42" s="118"/>
      <c r="S42" s="116">
        <v>126</v>
      </c>
      <c r="T42" s="116">
        <v>126</v>
      </c>
      <c r="U42" s="116">
        <v>126</v>
      </c>
      <c r="V42" s="116">
        <v>126</v>
      </c>
      <c r="W42" s="116">
        <v>126</v>
      </c>
      <c r="X42" s="116">
        <v>126</v>
      </c>
      <c r="Y42" s="116">
        <v>126</v>
      </c>
      <c r="Z42" s="116">
        <v>126</v>
      </c>
      <c r="AA42" s="116">
        <v>126</v>
      </c>
      <c r="AB42" s="116">
        <v>126</v>
      </c>
      <c r="AC42" s="116">
        <v>126</v>
      </c>
      <c r="AD42" s="116">
        <v>126</v>
      </c>
      <c r="AE42" s="117">
        <f t="shared" si="44"/>
        <v>1512</v>
      </c>
      <c r="AF42" s="118"/>
      <c r="AG42" s="116">
        <v>132.30000000000001</v>
      </c>
      <c r="AH42" s="116">
        <v>132.30000000000001</v>
      </c>
      <c r="AI42" s="116">
        <v>132.30000000000001</v>
      </c>
      <c r="AJ42" s="116">
        <v>132.30000000000001</v>
      </c>
      <c r="AK42" s="116">
        <v>132.30000000000001</v>
      </c>
      <c r="AL42" s="116">
        <v>132.30000000000001</v>
      </c>
      <c r="AM42" s="116">
        <v>132.30000000000001</v>
      </c>
      <c r="AN42" s="116">
        <v>132.30000000000001</v>
      </c>
      <c r="AO42" s="116">
        <v>132.30000000000001</v>
      </c>
      <c r="AP42" s="116">
        <v>132.30000000000001</v>
      </c>
      <c r="AQ42" s="116">
        <v>132.30000000000001</v>
      </c>
      <c r="AR42" s="116">
        <v>132.30000000000001</v>
      </c>
      <c r="AS42" s="117">
        <f t="shared" si="45"/>
        <v>1587.5999999999997</v>
      </c>
      <c r="AT42" s="118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7">
        <f t="shared" si="46"/>
        <v>0</v>
      </c>
      <c r="BH42" s="118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7">
        <f t="shared" si="47"/>
        <v>0</v>
      </c>
      <c r="BV42" s="118"/>
      <c r="BW42" s="11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7">
        <f t="shared" si="48"/>
        <v>0</v>
      </c>
      <c r="CJ42" s="118"/>
      <c r="CK42" s="116"/>
      <c r="CL42" s="116"/>
      <c r="CM42" s="116"/>
      <c r="CN42" s="116"/>
      <c r="CO42" s="116"/>
      <c r="CP42" s="116"/>
      <c r="CQ42" s="116"/>
      <c r="CR42" s="116"/>
      <c r="CS42" s="116"/>
      <c r="CT42" s="116"/>
      <c r="CU42" s="116"/>
      <c r="CV42" s="116"/>
      <c r="CW42" s="117">
        <f t="shared" si="49"/>
        <v>0</v>
      </c>
      <c r="CX42" s="118"/>
      <c r="CY42" s="116"/>
      <c r="CZ42" s="116"/>
      <c r="DA42" s="116"/>
      <c r="DB42" s="116"/>
      <c r="DC42" s="116"/>
      <c r="DD42" s="116"/>
      <c r="DE42" s="116"/>
      <c r="DF42" s="116"/>
      <c r="DG42" s="116"/>
      <c r="DH42" s="116"/>
      <c r="DI42" s="116"/>
      <c r="DJ42" s="116"/>
      <c r="DK42" s="117">
        <f t="shared" si="50"/>
        <v>0</v>
      </c>
      <c r="DL42" s="118"/>
      <c r="DM42" s="116"/>
      <c r="DN42" s="116"/>
      <c r="DO42" s="116"/>
      <c r="DP42" s="116"/>
      <c r="DQ42" s="116"/>
      <c r="DR42" s="116"/>
      <c r="DS42" s="116"/>
      <c r="DT42" s="116"/>
      <c r="DU42" s="116"/>
      <c r="DV42" s="116"/>
      <c r="DW42" s="116"/>
      <c r="DX42" s="116"/>
      <c r="DY42" s="117">
        <f t="shared" si="51"/>
        <v>0</v>
      </c>
      <c r="DZ42" s="118"/>
      <c r="EA42" s="116"/>
      <c r="EB42" s="116"/>
      <c r="EC42" s="116"/>
      <c r="ED42" s="116"/>
      <c r="EE42" s="116"/>
      <c r="EF42" s="116"/>
      <c r="EG42" s="116"/>
      <c r="EH42" s="116"/>
      <c r="EI42" s="116"/>
      <c r="EJ42" s="116"/>
      <c r="EK42" s="116"/>
      <c r="EL42" s="116"/>
      <c r="EM42" s="117">
        <f t="shared" si="52"/>
        <v>0</v>
      </c>
      <c r="EN42" s="118"/>
      <c r="EO42" s="116"/>
      <c r="EP42" s="116"/>
      <c r="EQ42" s="116"/>
      <c r="ER42" s="116"/>
      <c r="ES42" s="116"/>
      <c r="ET42" s="116"/>
      <c r="EU42" s="116"/>
      <c r="EV42" s="116"/>
      <c r="EW42" s="116"/>
      <c r="EX42" s="116"/>
      <c r="EY42" s="116"/>
      <c r="EZ42" s="116"/>
      <c r="FA42" s="117">
        <f t="shared" si="53"/>
        <v>0</v>
      </c>
      <c r="FB42" s="118"/>
      <c r="FC42" s="122">
        <f t="shared" si="56"/>
        <v>378.3</v>
      </c>
      <c r="FD42" s="122">
        <f t="shared" si="57"/>
        <v>378.3</v>
      </c>
      <c r="FE42" s="122">
        <f t="shared" si="58"/>
        <v>378.3</v>
      </c>
      <c r="FF42" s="122">
        <f t="shared" si="59"/>
        <v>378.3</v>
      </c>
      <c r="FG42" s="122">
        <f t="shared" si="60"/>
        <v>378.3</v>
      </c>
      <c r="FH42" s="122">
        <f t="shared" si="61"/>
        <v>378.3</v>
      </c>
      <c r="FI42" s="122">
        <f t="shared" si="62"/>
        <v>378.3</v>
      </c>
      <c r="FJ42" s="122">
        <f t="shared" si="63"/>
        <v>378.3</v>
      </c>
      <c r="FK42" s="122">
        <f t="shared" si="64"/>
        <v>378.3</v>
      </c>
      <c r="FL42" s="122">
        <f t="shared" si="65"/>
        <v>378.3</v>
      </c>
      <c r="FM42" s="122">
        <f t="shared" si="66"/>
        <v>378.3</v>
      </c>
      <c r="FN42" s="122">
        <f t="shared" si="54"/>
        <v>378.3</v>
      </c>
      <c r="FO42" s="123">
        <f t="shared" si="55"/>
        <v>4539.5999999999995</v>
      </c>
    </row>
    <row r="43" spans="3:171" x14ac:dyDescent="0.3">
      <c r="C43" s="42" t="s">
        <v>10</v>
      </c>
      <c r="D43" s="118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7">
        <f t="shared" si="43"/>
        <v>0</v>
      </c>
      <c r="R43" s="118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7">
        <f t="shared" si="44"/>
        <v>0</v>
      </c>
      <c r="AF43" s="118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7">
        <f t="shared" si="45"/>
        <v>0</v>
      </c>
      <c r="AT43" s="118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7">
        <f t="shared" si="46"/>
        <v>0</v>
      </c>
      <c r="BH43" s="118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7">
        <f t="shared" si="47"/>
        <v>0</v>
      </c>
      <c r="BV43" s="118"/>
      <c r="BW43" s="116"/>
      <c r="BX43" s="116"/>
      <c r="BY43" s="116"/>
      <c r="BZ43" s="116"/>
      <c r="CA43" s="116"/>
      <c r="CB43" s="116"/>
      <c r="CC43" s="116"/>
      <c r="CD43" s="116"/>
      <c r="CE43" s="116"/>
      <c r="CF43" s="116"/>
      <c r="CG43" s="116"/>
      <c r="CH43" s="116"/>
      <c r="CI43" s="117">
        <f t="shared" si="48"/>
        <v>0</v>
      </c>
      <c r="CJ43" s="118"/>
      <c r="CK43" s="116"/>
      <c r="CL43" s="116"/>
      <c r="CM43" s="116"/>
      <c r="CN43" s="116"/>
      <c r="CO43" s="116"/>
      <c r="CP43" s="116"/>
      <c r="CQ43" s="116"/>
      <c r="CR43" s="116"/>
      <c r="CS43" s="116"/>
      <c r="CT43" s="116"/>
      <c r="CU43" s="116"/>
      <c r="CV43" s="116"/>
      <c r="CW43" s="117">
        <f t="shared" si="49"/>
        <v>0</v>
      </c>
      <c r="CX43" s="118"/>
      <c r="CY43" s="116"/>
      <c r="CZ43" s="116"/>
      <c r="DA43" s="116"/>
      <c r="DB43" s="116"/>
      <c r="DC43" s="116"/>
      <c r="DD43" s="116"/>
      <c r="DE43" s="116"/>
      <c r="DF43" s="116"/>
      <c r="DG43" s="116"/>
      <c r="DH43" s="116"/>
      <c r="DI43" s="116"/>
      <c r="DJ43" s="116"/>
      <c r="DK43" s="117">
        <f t="shared" si="50"/>
        <v>0</v>
      </c>
      <c r="DL43" s="118"/>
      <c r="DM43" s="116"/>
      <c r="DN43" s="116"/>
      <c r="DO43" s="116"/>
      <c r="DP43" s="116"/>
      <c r="DQ43" s="116"/>
      <c r="DR43" s="116"/>
      <c r="DS43" s="116"/>
      <c r="DT43" s="116"/>
      <c r="DU43" s="116"/>
      <c r="DV43" s="116"/>
      <c r="DW43" s="116"/>
      <c r="DX43" s="116"/>
      <c r="DY43" s="117">
        <f t="shared" si="51"/>
        <v>0</v>
      </c>
      <c r="DZ43" s="118"/>
      <c r="EA43" s="116"/>
      <c r="EB43" s="116"/>
      <c r="EC43" s="116"/>
      <c r="ED43" s="116"/>
      <c r="EE43" s="116"/>
      <c r="EF43" s="116"/>
      <c r="EG43" s="116"/>
      <c r="EH43" s="116"/>
      <c r="EI43" s="116"/>
      <c r="EJ43" s="116"/>
      <c r="EK43" s="116"/>
      <c r="EL43" s="116"/>
      <c r="EM43" s="117">
        <f t="shared" si="52"/>
        <v>0</v>
      </c>
      <c r="EN43" s="118"/>
      <c r="EO43" s="116"/>
      <c r="EP43" s="116"/>
      <c r="EQ43" s="116"/>
      <c r="ER43" s="116"/>
      <c r="ES43" s="116"/>
      <c r="ET43" s="116"/>
      <c r="EU43" s="116"/>
      <c r="EV43" s="116"/>
      <c r="EW43" s="116"/>
      <c r="EX43" s="116"/>
      <c r="EY43" s="116"/>
      <c r="EZ43" s="116"/>
      <c r="FA43" s="117">
        <f t="shared" si="53"/>
        <v>0</v>
      </c>
      <c r="FB43" s="118"/>
      <c r="FC43" s="122">
        <f t="shared" si="56"/>
        <v>0</v>
      </c>
      <c r="FD43" s="122">
        <f t="shared" si="57"/>
        <v>0</v>
      </c>
      <c r="FE43" s="122">
        <f t="shared" si="58"/>
        <v>0</v>
      </c>
      <c r="FF43" s="122">
        <f t="shared" si="59"/>
        <v>0</v>
      </c>
      <c r="FG43" s="122">
        <f t="shared" si="60"/>
        <v>0</v>
      </c>
      <c r="FH43" s="122">
        <f t="shared" si="61"/>
        <v>0</v>
      </c>
      <c r="FI43" s="122">
        <f t="shared" si="62"/>
        <v>0</v>
      </c>
      <c r="FJ43" s="122">
        <f t="shared" si="63"/>
        <v>0</v>
      </c>
      <c r="FK43" s="122">
        <f t="shared" si="64"/>
        <v>0</v>
      </c>
      <c r="FL43" s="122">
        <f t="shared" si="65"/>
        <v>0</v>
      </c>
      <c r="FM43" s="122">
        <f t="shared" si="66"/>
        <v>0</v>
      </c>
      <c r="FN43" s="122">
        <f t="shared" si="54"/>
        <v>0</v>
      </c>
      <c r="FO43" s="123">
        <f t="shared" si="55"/>
        <v>0</v>
      </c>
    </row>
    <row r="44" spans="3:171" x14ac:dyDescent="0.3">
      <c r="C44" s="42" t="s">
        <v>10</v>
      </c>
      <c r="D44" s="118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7">
        <f t="shared" si="43"/>
        <v>0</v>
      </c>
      <c r="R44" s="118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7">
        <f t="shared" si="44"/>
        <v>0</v>
      </c>
      <c r="AF44" s="118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7">
        <f t="shared" si="45"/>
        <v>0</v>
      </c>
      <c r="AT44" s="118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7">
        <f t="shared" si="46"/>
        <v>0</v>
      </c>
      <c r="BH44" s="118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7">
        <f t="shared" si="47"/>
        <v>0</v>
      </c>
      <c r="BV44" s="118"/>
      <c r="BW44" s="116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7">
        <f t="shared" si="48"/>
        <v>0</v>
      </c>
      <c r="CJ44" s="118"/>
      <c r="CK44" s="116"/>
      <c r="CL44" s="116"/>
      <c r="CM44" s="116"/>
      <c r="CN44" s="116"/>
      <c r="CO44" s="116"/>
      <c r="CP44" s="116"/>
      <c r="CQ44" s="116"/>
      <c r="CR44" s="116"/>
      <c r="CS44" s="116"/>
      <c r="CT44" s="116"/>
      <c r="CU44" s="116"/>
      <c r="CV44" s="116"/>
      <c r="CW44" s="117">
        <f t="shared" si="49"/>
        <v>0</v>
      </c>
      <c r="CX44" s="118"/>
      <c r="CY44" s="116"/>
      <c r="CZ44" s="116"/>
      <c r="DA44" s="116"/>
      <c r="DB44" s="116"/>
      <c r="DC44" s="116"/>
      <c r="DD44" s="116"/>
      <c r="DE44" s="116"/>
      <c r="DF44" s="116"/>
      <c r="DG44" s="116"/>
      <c r="DH44" s="116"/>
      <c r="DI44" s="116"/>
      <c r="DJ44" s="116"/>
      <c r="DK44" s="117">
        <f t="shared" si="50"/>
        <v>0</v>
      </c>
      <c r="DL44" s="118"/>
      <c r="DM44" s="116"/>
      <c r="DN44" s="116"/>
      <c r="DO44" s="116"/>
      <c r="DP44" s="116"/>
      <c r="DQ44" s="116"/>
      <c r="DR44" s="116"/>
      <c r="DS44" s="116"/>
      <c r="DT44" s="116"/>
      <c r="DU44" s="116"/>
      <c r="DV44" s="116"/>
      <c r="DW44" s="116"/>
      <c r="DX44" s="116"/>
      <c r="DY44" s="117">
        <f t="shared" si="51"/>
        <v>0</v>
      </c>
      <c r="DZ44" s="118"/>
      <c r="EA44" s="116"/>
      <c r="EB44" s="116"/>
      <c r="EC44" s="116"/>
      <c r="ED44" s="116"/>
      <c r="EE44" s="116"/>
      <c r="EF44" s="116"/>
      <c r="EG44" s="116"/>
      <c r="EH44" s="116"/>
      <c r="EI44" s="116"/>
      <c r="EJ44" s="116"/>
      <c r="EK44" s="116"/>
      <c r="EL44" s="116"/>
      <c r="EM44" s="117">
        <f t="shared" si="52"/>
        <v>0</v>
      </c>
      <c r="EN44" s="118"/>
      <c r="EO44" s="116"/>
      <c r="EP44" s="116"/>
      <c r="EQ44" s="116"/>
      <c r="ER44" s="116"/>
      <c r="ES44" s="116"/>
      <c r="ET44" s="116"/>
      <c r="EU44" s="116"/>
      <c r="EV44" s="116"/>
      <c r="EW44" s="116"/>
      <c r="EX44" s="116"/>
      <c r="EY44" s="116"/>
      <c r="EZ44" s="116"/>
      <c r="FA44" s="117">
        <f t="shared" si="53"/>
        <v>0</v>
      </c>
      <c r="FB44" s="118"/>
      <c r="FC44" s="122">
        <f t="shared" si="56"/>
        <v>0</v>
      </c>
      <c r="FD44" s="122">
        <f t="shared" si="57"/>
        <v>0</v>
      </c>
      <c r="FE44" s="122">
        <f t="shared" si="58"/>
        <v>0</v>
      </c>
      <c r="FF44" s="122">
        <f t="shared" si="59"/>
        <v>0</v>
      </c>
      <c r="FG44" s="122">
        <f t="shared" si="60"/>
        <v>0</v>
      </c>
      <c r="FH44" s="122">
        <f t="shared" si="61"/>
        <v>0</v>
      </c>
      <c r="FI44" s="122">
        <f t="shared" si="62"/>
        <v>0</v>
      </c>
      <c r="FJ44" s="122">
        <f t="shared" si="63"/>
        <v>0</v>
      </c>
      <c r="FK44" s="122">
        <f t="shared" si="64"/>
        <v>0</v>
      </c>
      <c r="FL44" s="122">
        <f t="shared" si="65"/>
        <v>0</v>
      </c>
      <c r="FM44" s="122">
        <f t="shared" si="66"/>
        <v>0</v>
      </c>
      <c r="FN44" s="122">
        <f t="shared" si="54"/>
        <v>0</v>
      </c>
      <c r="FO44" s="123">
        <f t="shared" si="55"/>
        <v>0</v>
      </c>
    </row>
    <row r="45" spans="3:171" x14ac:dyDescent="0.3">
      <c r="C45" s="42" t="s">
        <v>10</v>
      </c>
      <c r="D45" s="118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7">
        <f t="shared" si="43"/>
        <v>0</v>
      </c>
      <c r="R45" s="118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7">
        <f t="shared" si="44"/>
        <v>0</v>
      </c>
      <c r="AF45" s="118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7">
        <f t="shared" si="45"/>
        <v>0</v>
      </c>
      <c r="AT45" s="118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7">
        <f t="shared" si="46"/>
        <v>0</v>
      </c>
      <c r="BH45" s="118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7">
        <f t="shared" si="47"/>
        <v>0</v>
      </c>
      <c r="BV45" s="118"/>
      <c r="BW45" s="116"/>
      <c r="BX45" s="116"/>
      <c r="BY45" s="116"/>
      <c r="BZ45" s="116"/>
      <c r="CA45" s="116"/>
      <c r="CB45" s="116"/>
      <c r="CC45" s="116"/>
      <c r="CD45" s="116"/>
      <c r="CE45" s="116"/>
      <c r="CF45" s="116"/>
      <c r="CG45" s="116"/>
      <c r="CH45" s="116"/>
      <c r="CI45" s="117">
        <f t="shared" si="48"/>
        <v>0</v>
      </c>
      <c r="CJ45" s="118"/>
      <c r="CK45" s="116"/>
      <c r="CL45" s="116"/>
      <c r="CM45" s="116"/>
      <c r="CN45" s="116"/>
      <c r="CO45" s="116"/>
      <c r="CP45" s="116"/>
      <c r="CQ45" s="116"/>
      <c r="CR45" s="116"/>
      <c r="CS45" s="116"/>
      <c r="CT45" s="116"/>
      <c r="CU45" s="116"/>
      <c r="CV45" s="116"/>
      <c r="CW45" s="117">
        <f t="shared" si="49"/>
        <v>0</v>
      </c>
      <c r="CX45" s="118"/>
      <c r="CY45" s="116"/>
      <c r="CZ45" s="116"/>
      <c r="DA45" s="116"/>
      <c r="DB45" s="116"/>
      <c r="DC45" s="116"/>
      <c r="DD45" s="116"/>
      <c r="DE45" s="116"/>
      <c r="DF45" s="116"/>
      <c r="DG45" s="116"/>
      <c r="DH45" s="116"/>
      <c r="DI45" s="116"/>
      <c r="DJ45" s="116"/>
      <c r="DK45" s="117">
        <f t="shared" si="50"/>
        <v>0</v>
      </c>
      <c r="DL45" s="118"/>
      <c r="DM45" s="116"/>
      <c r="DN45" s="116"/>
      <c r="DO45" s="116"/>
      <c r="DP45" s="116"/>
      <c r="DQ45" s="116"/>
      <c r="DR45" s="116"/>
      <c r="DS45" s="116"/>
      <c r="DT45" s="116"/>
      <c r="DU45" s="116"/>
      <c r="DV45" s="116"/>
      <c r="DW45" s="116"/>
      <c r="DX45" s="116"/>
      <c r="DY45" s="117">
        <f t="shared" si="51"/>
        <v>0</v>
      </c>
      <c r="DZ45" s="118"/>
      <c r="EA45" s="116"/>
      <c r="EB45" s="116"/>
      <c r="EC45" s="116"/>
      <c r="ED45" s="116"/>
      <c r="EE45" s="116"/>
      <c r="EF45" s="116"/>
      <c r="EG45" s="116"/>
      <c r="EH45" s="116"/>
      <c r="EI45" s="116"/>
      <c r="EJ45" s="116"/>
      <c r="EK45" s="116"/>
      <c r="EL45" s="116"/>
      <c r="EM45" s="117">
        <f t="shared" si="52"/>
        <v>0</v>
      </c>
      <c r="EN45" s="118"/>
      <c r="EO45" s="116"/>
      <c r="EP45" s="116"/>
      <c r="EQ45" s="116"/>
      <c r="ER45" s="116"/>
      <c r="ES45" s="116"/>
      <c r="ET45" s="116"/>
      <c r="EU45" s="116"/>
      <c r="EV45" s="116"/>
      <c r="EW45" s="116"/>
      <c r="EX45" s="116"/>
      <c r="EY45" s="116"/>
      <c r="EZ45" s="116"/>
      <c r="FA45" s="117">
        <f t="shared" si="53"/>
        <v>0</v>
      </c>
      <c r="FB45" s="118"/>
      <c r="FC45" s="122">
        <f t="shared" si="56"/>
        <v>0</v>
      </c>
      <c r="FD45" s="122">
        <f t="shared" si="57"/>
        <v>0</v>
      </c>
      <c r="FE45" s="122">
        <f t="shared" si="58"/>
        <v>0</v>
      </c>
      <c r="FF45" s="122">
        <f t="shared" si="59"/>
        <v>0</v>
      </c>
      <c r="FG45" s="122">
        <f t="shared" si="60"/>
        <v>0</v>
      </c>
      <c r="FH45" s="122">
        <f t="shared" si="61"/>
        <v>0</v>
      </c>
      <c r="FI45" s="122">
        <f t="shared" si="62"/>
        <v>0</v>
      </c>
      <c r="FJ45" s="122">
        <f t="shared" si="63"/>
        <v>0</v>
      </c>
      <c r="FK45" s="122">
        <f t="shared" si="64"/>
        <v>0</v>
      </c>
      <c r="FL45" s="122">
        <f t="shared" si="65"/>
        <v>0</v>
      </c>
      <c r="FM45" s="122">
        <f t="shared" si="66"/>
        <v>0</v>
      </c>
      <c r="FN45" s="122">
        <f t="shared" si="54"/>
        <v>0</v>
      </c>
      <c r="FO45" s="123">
        <f t="shared" si="55"/>
        <v>0</v>
      </c>
    </row>
    <row r="46" spans="3:171" x14ac:dyDescent="0.3">
      <c r="C46" s="42" t="s">
        <v>10</v>
      </c>
      <c r="D46" s="118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>
        <f t="shared" si="43"/>
        <v>0</v>
      </c>
      <c r="R46" s="118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7">
        <f t="shared" si="44"/>
        <v>0</v>
      </c>
      <c r="AF46" s="118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7">
        <f t="shared" si="45"/>
        <v>0</v>
      </c>
      <c r="AT46" s="118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7">
        <f t="shared" si="46"/>
        <v>0</v>
      </c>
      <c r="BH46" s="118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7">
        <f t="shared" si="47"/>
        <v>0</v>
      </c>
      <c r="BV46" s="118"/>
      <c r="BW46" s="116"/>
      <c r="BX46" s="116"/>
      <c r="BY46" s="116"/>
      <c r="BZ46" s="116"/>
      <c r="CA46" s="116"/>
      <c r="CB46" s="116"/>
      <c r="CC46" s="116"/>
      <c r="CD46" s="116"/>
      <c r="CE46" s="116"/>
      <c r="CF46" s="116"/>
      <c r="CG46" s="116"/>
      <c r="CH46" s="116"/>
      <c r="CI46" s="117">
        <f t="shared" si="48"/>
        <v>0</v>
      </c>
      <c r="CJ46" s="118"/>
      <c r="CK46" s="116"/>
      <c r="CL46" s="116"/>
      <c r="CM46" s="116"/>
      <c r="CN46" s="116"/>
      <c r="CO46" s="116"/>
      <c r="CP46" s="116"/>
      <c r="CQ46" s="116"/>
      <c r="CR46" s="116"/>
      <c r="CS46" s="116"/>
      <c r="CT46" s="116"/>
      <c r="CU46" s="116"/>
      <c r="CV46" s="116"/>
      <c r="CW46" s="117">
        <f t="shared" si="49"/>
        <v>0</v>
      </c>
      <c r="CX46" s="118"/>
      <c r="CY46" s="116"/>
      <c r="CZ46" s="116"/>
      <c r="DA46" s="116"/>
      <c r="DB46" s="116"/>
      <c r="DC46" s="116"/>
      <c r="DD46" s="116"/>
      <c r="DE46" s="116"/>
      <c r="DF46" s="116"/>
      <c r="DG46" s="116"/>
      <c r="DH46" s="116"/>
      <c r="DI46" s="116"/>
      <c r="DJ46" s="116"/>
      <c r="DK46" s="117">
        <f t="shared" si="50"/>
        <v>0</v>
      </c>
      <c r="DL46" s="118"/>
      <c r="DM46" s="116"/>
      <c r="DN46" s="116"/>
      <c r="DO46" s="116"/>
      <c r="DP46" s="116"/>
      <c r="DQ46" s="116"/>
      <c r="DR46" s="116"/>
      <c r="DS46" s="116"/>
      <c r="DT46" s="116"/>
      <c r="DU46" s="116"/>
      <c r="DV46" s="116"/>
      <c r="DW46" s="116"/>
      <c r="DX46" s="116"/>
      <c r="DY46" s="117">
        <f t="shared" si="51"/>
        <v>0</v>
      </c>
      <c r="DZ46" s="118"/>
      <c r="EA46" s="116"/>
      <c r="EB46" s="116"/>
      <c r="EC46" s="116"/>
      <c r="ED46" s="116"/>
      <c r="EE46" s="116"/>
      <c r="EF46" s="116"/>
      <c r="EG46" s="116"/>
      <c r="EH46" s="116"/>
      <c r="EI46" s="116"/>
      <c r="EJ46" s="116"/>
      <c r="EK46" s="116"/>
      <c r="EL46" s="116"/>
      <c r="EM46" s="117">
        <f t="shared" si="52"/>
        <v>0</v>
      </c>
      <c r="EN46" s="118"/>
      <c r="EO46" s="116"/>
      <c r="EP46" s="116"/>
      <c r="EQ46" s="116"/>
      <c r="ER46" s="116"/>
      <c r="ES46" s="116"/>
      <c r="ET46" s="116"/>
      <c r="EU46" s="116"/>
      <c r="EV46" s="116"/>
      <c r="EW46" s="116"/>
      <c r="EX46" s="116"/>
      <c r="EY46" s="116"/>
      <c r="EZ46" s="116"/>
      <c r="FA46" s="117">
        <f t="shared" si="53"/>
        <v>0</v>
      </c>
      <c r="FB46" s="118"/>
      <c r="FC46" s="122">
        <f t="shared" si="56"/>
        <v>0</v>
      </c>
      <c r="FD46" s="122">
        <f t="shared" si="57"/>
        <v>0</v>
      </c>
      <c r="FE46" s="122">
        <f t="shared" si="58"/>
        <v>0</v>
      </c>
      <c r="FF46" s="122">
        <f t="shared" si="59"/>
        <v>0</v>
      </c>
      <c r="FG46" s="122">
        <f t="shared" si="60"/>
        <v>0</v>
      </c>
      <c r="FH46" s="122">
        <f t="shared" si="61"/>
        <v>0</v>
      </c>
      <c r="FI46" s="122">
        <f t="shared" si="62"/>
        <v>0</v>
      </c>
      <c r="FJ46" s="122">
        <f t="shared" si="63"/>
        <v>0</v>
      </c>
      <c r="FK46" s="122">
        <f t="shared" si="64"/>
        <v>0</v>
      </c>
      <c r="FL46" s="122">
        <f t="shared" si="65"/>
        <v>0</v>
      </c>
      <c r="FM46" s="122">
        <f t="shared" si="66"/>
        <v>0</v>
      </c>
      <c r="FN46" s="122">
        <f t="shared" si="54"/>
        <v>0</v>
      </c>
      <c r="FO46" s="123">
        <f t="shared" si="55"/>
        <v>0</v>
      </c>
    </row>
    <row r="47" spans="3:171" x14ac:dyDescent="0.3">
      <c r="C47" s="42" t="s">
        <v>10</v>
      </c>
      <c r="D47" s="118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>
        <f t="shared" si="43"/>
        <v>0</v>
      </c>
      <c r="R47" s="118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7">
        <f t="shared" si="44"/>
        <v>0</v>
      </c>
      <c r="AF47" s="118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7">
        <f t="shared" si="45"/>
        <v>0</v>
      </c>
      <c r="AT47" s="118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7">
        <f t="shared" si="46"/>
        <v>0</v>
      </c>
      <c r="BH47" s="118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7">
        <f t="shared" si="47"/>
        <v>0</v>
      </c>
      <c r="BV47" s="118"/>
      <c r="BW47" s="116"/>
      <c r="BX47" s="116"/>
      <c r="BY47" s="116"/>
      <c r="BZ47" s="116"/>
      <c r="CA47" s="116"/>
      <c r="CB47" s="116"/>
      <c r="CC47" s="116"/>
      <c r="CD47" s="116"/>
      <c r="CE47" s="116"/>
      <c r="CF47" s="116"/>
      <c r="CG47" s="116"/>
      <c r="CH47" s="116"/>
      <c r="CI47" s="117">
        <f t="shared" si="48"/>
        <v>0</v>
      </c>
      <c r="CJ47" s="118"/>
      <c r="CK47" s="116"/>
      <c r="CL47" s="116"/>
      <c r="CM47" s="116"/>
      <c r="CN47" s="116"/>
      <c r="CO47" s="116"/>
      <c r="CP47" s="116"/>
      <c r="CQ47" s="116"/>
      <c r="CR47" s="116"/>
      <c r="CS47" s="116"/>
      <c r="CT47" s="116"/>
      <c r="CU47" s="116"/>
      <c r="CV47" s="116"/>
      <c r="CW47" s="117">
        <f t="shared" si="49"/>
        <v>0</v>
      </c>
      <c r="CX47" s="118"/>
      <c r="CY47" s="116"/>
      <c r="CZ47" s="116"/>
      <c r="DA47" s="116"/>
      <c r="DB47" s="116"/>
      <c r="DC47" s="116"/>
      <c r="DD47" s="116"/>
      <c r="DE47" s="116"/>
      <c r="DF47" s="116"/>
      <c r="DG47" s="116"/>
      <c r="DH47" s="116"/>
      <c r="DI47" s="116"/>
      <c r="DJ47" s="116"/>
      <c r="DK47" s="117">
        <f t="shared" si="50"/>
        <v>0</v>
      </c>
      <c r="DL47" s="118"/>
      <c r="DM47" s="116"/>
      <c r="DN47" s="116"/>
      <c r="DO47" s="116"/>
      <c r="DP47" s="116"/>
      <c r="DQ47" s="116"/>
      <c r="DR47" s="116"/>
      <c r="DS47" s="116"/>
      <c r="DT47" s="116"/>
      <c r="DU47" s="116"/>
      <c r="DV47" s="116"/>
      <c r="DW47" s="116"/>
      <c r="DX47" s="116"/>
      <c r="DY47" s="117">
        <f t="shared" si="51"/>
        <v>0</v>
      </c>
      <c r="DZ47" s="118"/>
      <c r="EA47" s="116"/>
      <c r="EB47" s="116"/>
      <c r="EC47" s="116"/>
      <c r="ED47" s="116"/>
      <c r="EE47" s="116"/>
      <c r="EF47" s="116"/>
      <c r="EG47" s="116"/>
      <c r="EH47" s="116"/>
      <c r="EI47" s="116"/>
      <c r="EJ47" s="116"/>
      <c r="EK47" s="116"/>
      <c r="EL47" s="116"/>
      <c r="EM47" s="117">
        <f t="shared" si="52"/>
        <v>0</v>
      </c>
      <c r="EN47" s="118"/>
      <c r="EO47" s="116"/>
      <c r="EP47" s="116"/>
      <c r="EQ47" s="116"/>
      <c r="ER47" s="116"/>
      <c r="ES47" s="116"/>
      <c r="ET47" s="116"/>
      <c r="EU47" s="116"/>
      <c r="EV47" s="116"/>
      <c r="EW47" s="116"/>
      <c r="EX47" s="116"/>
      <c r="EY47" s="116"/>
      <c r="EZ47" s="116"/>
      <c r="FA47" s="117">
        <f t="shared" si="53"/>
        <v>0</v>
      </c>
      <c r="FB47" s="118"/>
      <c r="FC47" s="122">
        <f t="shared" si="56"/>
        <v>0</v>
      </c>
      <c r="FD47" s="122">
        <f t="shared" si="57"/>
        <v>0</v>
      </c>
      <c r="FE47" s="122">
        <f t="shared" si="58"/>
        <v>0</v>
      </c>
      <c r="FF47" s="122">
        <f t="shared" si="59"/>
        <v>0</v>
      </c>
      <c r="FG47" s="122">
        <f t="shared" si="60"/>
        <v>0</v>
      </c>
      <c r="FH47" s="122">
        <f t="shared" si="61"/>
        <v>0</v>
      </c>
      <c r="FI47" s="122">
        <f t="shared" si="62"/>
        <v>0</v>
      </c>
      <c r="FJ47" s="122">
        <f t="shared" si="63"/>
        <v>0</v>
      </c>
      <c r="FK47" s="122">
        <f t="shared" si="64"/>
        <v>0</v>
      </c>
      <c r="FL47" s="122">
        <f t="shared" si="65"/>
        <v>0</v>
      </c>
      <c r="FM47" s="122">
        <f t="shared" si="66"/>
        <v>0</v>
      </c>
      <c r="FN47" s="122">
        <f t="shared" si="54"/>
        <v>0</v>
      </c>
      <c r="FO47" s="123">
        <f t="shared" si="55"/>
        <v>0</v>
      </c>
    </row>
    <row r="48" spans="3:171" x14ac:dyDescent="0.3">
      <c r="C48" s="42" t="s">
        <v>10</v>
      </c>
      <c r="D48" s="118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>
        <f t="shared" si="43"/>
        <v>0</v>
      </c>
      <c r="R48" s="118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7">
        <f t="shared" si="44"/>
        <v>0</v>
      </c>
      <c r="AF48" s="118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7">
        <f t="shared" si="45"/>
        <v>0</v>
      </c>
      <c r="AT48" s="118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7">
        <f t="shared" si="46"/>
        <v>0</v>
      </c>
      <c r="BH48" s="118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7">
        <f t="shared" si="47"/>
        <v>0</v>
      </c>
      <c r="BV48" s="118"/>
      <c r="BW48" s="116"/>
      <c r="BX48" s="116"/>
      <c r="BY48" s="116"/>
      <c r="BZ48" s="116"/>
      <c r="CA48" s="116"/>
      <c r="CB48" s="116"/>
      <c r="CC48" s="116"/>
      <c r="CD48" s="116"/>
      <c r="CE48" s="116"/>
      <c r="CF48" s="116"/>
      <c r="CG48" s="116"/>
      <c r="CH48" s="116"/>
      <c r="CI48" s="117">
        <f t="shared" si="48"/>
        <v>0</v>
      </c>
      <c r="CJ48" s="118"/>
      <c r="CK48" s="116"/>
      <c r="CL48" s="116"/>
      <c r="CM48" s="116"/>
      <c r="CN48" s="116"/>
      <c r="CO48" s="116"/>
      <c r="CP48" s="116"/>
      <c r="CQ48" s="116"/>
      <c r="CR48" s="116"/>
      <c r="CS48" s="116"/>
      <c r="CT48" s="116"/>
      <c r="CU48" s="116"/>
      <c r="CV48" s="116"/>
      <c r="CW48" s="117">
        <f t="shared" si="49"/>
        <v>0</v>
      </c>
      <c r="CX48" s="118"/>
      <c r="CY48" s="116"/>
      <c r="CZ48" s="116"/>
      <c r="DA48" s="116"/>
      <c r="DB48" s="116"/>
      <c r="DC48" s="116"/>
      <c r="DD48" s="116"/>
      <c r="DE48" s="116"/>
      <c r="DF48" s="116"/>
      <c r="DG48" s="116"/>
      <c r="DH48" s="116"/>
      <c r="DI48" s="116"/>
      <c r="DJ48" s="116"/>
      <c r="DK48" s="117">
        <f t="shared" si="50"/>
        <v>0</v>
      </c>
      <c r="DL48" s="118"/>
      <c r="DM48" s="116"/>
      <c r="DN48" s="116"/>
      <c r="DO48" s="116"/>
      <c r="DP48" s="116"/>
      <c r="DQ48" s="116"/>
      <c r="DR48" s="116"/>
      <c r="DS48" s="116"/>
      <c r="DT48" s="116"/>
      <c r="DU48" s="116"/>
      <c r="DV48" s="116"/>
      <c r="DW48" s="116"/>
      <c r="DX48" s="116"/>
      <c r="DY48" s="117">
        <f t="shared" si="51"/>
        <v>0</v>
      </c>
      <c r="DZ48" s="118"/>
      <c r="EA48" s="116"/>
      <c r="EB48" s="116"/>
      <c r="EC48" s="116"/>
      <c r="ED48" s="116"/>
      <c r="EE48" s="116"/>
      <c r="EF48" s="116"/>
      <c r="EG48" s="116"/>
      <c r="EH48" s="116"/>
      <c r="EI48" s="116"/>
      <c r="EJ48" s="116"/>
      <c r="EK48" s="116"/>
      <c r="EL48" s="116"/>
      <c r="EM48" s="117">
        <f t="shared" si="52"/>
        <v>0</v>
      </c>
      <c r="EN48" s="118"/>
      <c r="EO48" s="116"/>
      <c r="EP48" s="116"/>
      <c r="EQ48" s="116"/>
      <c r="ER48" s="116"/>
      <c r="ES48" s="116"/>
      <c r="ET48" s="116"/>
      <c r="EU48" s="116"/>
      <c r="EV48" s="116"/>
      <c r="EW48" s="116"/>
      <c r="EX48" s="116"/>
      <c r="EY48" s="116"/>
      <c r="EZ48" s="116"/>
      <c r="FA48" s="117">
        <f t="shared" si="53"/>
        <v>0</v>
      </c>
      <c r="FB48" s="118"/>
      <c r="FC48" s="122">
        <f t="shared" si="56"/>
        <v>0</v>
      </c>
      <c r="FD48" s="122">
        <f t="shared" si="57"/>
        <v>0</v>
      </c>
      <c r="FE48" s="122">
        <f t="shared" si="58"/>
        <v>0</v>
      </c>
      <c r="FF48" s="122">
        <f t="shared" si="59"/>
        <v>0</v>
      </c>
      <c r="FG48" s="122">
        <f t="shared" si="60"/>
        <v>0</v>
      </c>
      <c r="FH48" s="122">
        <f t="shared" si="61"/>
        <v>0</v>
      </c>
      <c r="FI48" s="122">
        <f t="shared" si="62"/>
        <v>0</v>
      </c>
      <c r="FJ48" s="122">
        <f t="shared" si="63"/>
        <v>0</v>
      </c>
      <c r="FK48" s="122">
        <f t="shared" si="64"/>
        <v>0</v>
      </c>
      <c r="FL48" s="122">
        <f t="shared" si="65"/>
        <v>0</v>
      </c>
      <c r="FM48" s="122">
        <f t="shared" si="66"/>
        <v>0</v>
      </c>
      <c r="FN48" s="122">
        <f t="shared" si="54"/>
        <v>0</v>
      </c>
      <c r="FO48" s="123">
        <f t="shared" si="55"/>
        <v>0</v>
      </c>
    </row>
    <row r="49" spans="3:171" x14ac:dyDescent="0.3">
      <c r="C49" s="42" t="s">
        <v>10</v>
      </c>
      <c r="D49" s="118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>
        <f t="shared" si="43"/>
        <v>0</v>
      </c>
      <c r="R49" s="118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7">
        <f t="shared" si="44"/>
        <v>0</v>
      </c>
      <c r="AF49" s="118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7">
        <f t="shared" si="45"/>
        <v>0</v>
      </c>
      <c r="AT49" s="118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7">
        <f t="shared" si="46"/>
        <v>0</v>
      </c>
      <c r="BH49" s="118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7">
        <f t="shared" si="47"/>
        <v>0</v>
      </c>
      <c r="BV49" s="118"/>
      <c r="BW49" s="116"/>
      <c r="BX49" s="116"/>
      <c r="BY49" s="116"/>
      <c r="BZ49" s="116"/>
      <c r="CA49" s="116"/>
      <c r="CB49" s="116"/>
      <c r="CC49" s="116"/>
      <c r="CD49" s="116"/>
      <c r="CE49" s="116"/>
      <c r="CF49" s="116"/>
      <c r="CG49" s="116"/>
      <c r="CH49" s="116"/>
      <c r="CI49" s="117">
        <f t="shared" si="48"/>
        <v>0</v>
      </c>
      <c r="CJ49" s="118"/>
      <c r="CK49" s="116"/>
      <c r="CL49" s="116"/>
      <c r="CM49" s="116"/>
      <c r="CN49" s="116"/>
      <c r="CO49" s="116"/>
      <c r="CP49" s="116"/>
      <c r="CQ49" s="116"/>
      <c r="CR49" s="116"/>
      <c r="CS49" s="116"/>
      <c r="CT49" s="116"/>
      <c r="CU49" s="116"/>
      <c r="CV49" s="116"/>
      <c r="CW49" s="117">
        <f t="shared" si="49"/>
        <v>0</v>
      </c>
      <c r="CX49" s="118"/>
      <c r="CY49" s="116"/>
      <c r="CZ49" s="116"/>
      <c r="DA49" s="116"/>
      <c r="DB49" s="116"/>
      <c r="DC49" s="116"/>
      <c r="DD49" s="116"/>
      <c r="DE49" s="116"/>
      <c r="DF49" s="116"/>
      <c r="DG49" s="116"/>
      <c r="DH49" s="116"/>
      <c r="DI49" s="116"/>
      <c r="DJ49" s="116"/>
      <c r="DK49" s="117">
        <f t="shared" si="50"/>
        <v>0</v>
      </c>
      <c r="DL49" s="118"/>
      <c r="DM49" s="116"/>
      <c r="DN49" s="116"/>
      <c r="DO49" s="116"/>
      <c r="DP49" s="116"/>
      <c r="DQ49" s="116"/>
      <c r="DR49" s="116"/>
      <c r="DS49" s="116"/>
      <c r="DT49" s="116"/>
      <c r="DU49" s="116"/>
      <c r="DV49" s="116"/>
      <c r="DW49" s="116"/>
      <c r="DX49" s="116"/>
      <c r="DY49" s="117">
        <f t="shared" si="51"/>
        <v>0</v>
      </c>
      <c r="DZ49" s="118"/>
      <c r="EA49" s="116"/>
      <c r="EB49" s="116"/>
      <c r="EC49" s="116"/>
      <c r="ED49" s="116"/>
      <c r="EE49" s="116"/>
      <c r="EF49" s="116"/>
      <c r="EG49" s="116"/>
      <c r="EH49" s="116"/>
      <c r="EI49" s="116"/>
      <c r="EJ49" s="116"/>
      <c r="EK49" s="116"/>
      <c r="EL49" s="116"/>
      <c r="EM49" s="117">
        <f t="shared" si="52"/>
        <v>0</v>
      </c>
      <c r="EN49" s="118"/>
      <c r="EO49" s="116"/>
      <c r="EP49" s="116"/>
      <c r="EQ49" s="116"/>
      <c r="ER49" s="116"/>
      <c r="ES49" s="116"/>
      <c r="ET49" s="116"/>
      <c r="EU49" s="116"/>
      <c r="EV49" s="116"/>
      <c r="EW49" s="116"/>
      <c r="EX49" s="116"/>
      <c r="EY49" s="116"/>
      <c r="EZ49" s="116"/>
      <c r="FA49" s="117">
        <f t="shared" si="53"/>
        <v>0</v>
      </c>
      <c r="FB49" s="118"/>
      <c r="FC49" s="122">
        <f t="shared" si="56"/>
        <v>0</v>
      </c>
      <c r="FD49" s="122">
        <f t="shared" si="57"/>
        <v>0</v>
      </c>
      <c r="FE49" s="122">
        <f t="shared" si="58"/>
        <v>0</v>
      </c>
      <c r="FF49" s="122">
        <f t="shared" si="59"/>
        <v>0</v>
      </c>
      <c r="FG49" s="122">
        <f t="shared" si="60"/>
        <v>0</v>
      </c>
      <c r="FH49" s="122">
        <f t="shared" si="61"/>
        <v>0</v>
      </c>
      <c r="FI49" s="122">
        <f t="shared" si="62"/>
        <v>0</v>
      </c>
      <c r="FJ49" s="122">
        <f t="shared" si="63"/>
        <v>0</v>
      </c>
      <c r="FK49" s="122">
        <f t="shared" si="64"/>
        <v>0</v>
      </c>
      <c r="FL49" s="122">
        <f t="shared" si="65"/>
        <v>0</v>
      </c>
      <c r="FM49" s="122">
        <f t="shared" si="66"/>
        <v>0</v>
      </c>
      <c r="FN49" s="122">
        <f t="shared" si="54"/>
        <v>0</v>
      </c>
      <c r="FO49" s="123">
        <f t="shared" si="55"/>
        <v>0</v>
      </c>
    </row>
    <row r="50" spans="3:171" x14ac:dyDescent="0.3">
      <c r="C50" s="42" t="s">
        <v>10</v>
      </c>
      <c r="D50" s="118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>
        <f t="shared" si="43"/>
        <v>0</v>
      </c>
      <c r="R50" s="118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7">
        <f t="shared" si="44"/>
        <v>0</v>
      </c>
      <c r="AF50" s="118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7">
        <f t="shared" si="45"/>
        <v>0</v>
      </c>
      <c r="AT50" s="118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7">
        <f t="shared" si="46"/>
        <v>0</v>
      </c>
      <c r="BH50" s="118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7">
        <f t="shared" si="47"/>
        <v>0</v>
      </c>
      <c r="BV50" s="118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7">
        <f t="shared" si="48"/>
        <v>0</v>
      </c>
      <c r="CJ50" s="118"/>
      <c r="CK50" s="116"/>
      <c r="CL50" s="116"/>
      <c r="CM50" s="116"/>
      <c r="CN50" s="116"/>
      <c r="CO50" s="116"/>
      <c r="CP50" s="116"/>
      <c r="CQ50" s="116"/>
      <c r="CR50" s="116"/>
      <c r="CS50" s="116"/>
      <c r="CT50" s="116"/>
      <c r="CU50" s="116"/>
      <c r="CV50" s="116"/>
      <c r="CW50" s="117">
        <f t="shared" si="49"/>
        <v>0</v>
      </c>
      <c r="CX50" s="118"/>
      <c r="CY50" s="116"/>
      <c r="CZ50" s="116"/>
      <c r="DA50" s="116"/>
      <c r="DB50" s="116"/>
      <c r="DC50" s="116"/>
      <c r="DD50" s="116"/>
      <c r="DE50" s="116"/>
      <c r="DF50" s="116"/>
      <c r="DG50" s="116"/>
      <c r="DH50" s="116"/>
      <c r="DI50" s="116"/>
      <c r="DJ50" s="116"/>
      <c r="DK50" s="117">
        <f t="shared" si="50"/>
        <v>0</v>
      </c>
      <c r="DL50" s="118"/>
      <c r="DM50" s="116"/>
      <c r="DN50" s="116"/>
      <c r="DO50" s="116"/>
      <c r="DP50" s="116"/>
      <c r="DQ50" s="116"/>
      <c r="DR50" s="116"/>
      <c r="DS50" s="116"/>
      <c r="DT50" s="116"/>
      <c r="DU50" s="116"/>
      <c r="DV50" s="116"/>
      <c r="DW50" s="116"/>
      <c r="DX50" s="116"/>
      <c r="DY50" s="117">
        <f t="shared" si="51"/>
        <v>0</v>
      </c>
      <c r="DZ50" s="118"/>
      <c r="EA50" s="116"/>
      <c r="EB50" s="116"/>
      <c r="EC50" s="116"/>
      <c r="ED50" s="116"/>
      <c r="EE50" s="116"/>
      <c r="EF50" s="116"/>
      <c r="EG50" s="116"/>
      <c r="EH50" s="116"/>
      <c r="EI50" s="116"/>
      <c r="EJ50" s="116"/>
      <c r="EK50" s="116"/>
      <c r="EL50" s="116"/>
      <c r="EM50" s="117">
        <f t="shared" si="52"/>
        <v>0</v>
      </c>
      <c r="EN50" s="118"/>
      <c r="EO50" s="116"/>
      <c r="EP50" s="116"/>
      <c r="EQ50" s="116"/>
      <c r="ER50" s="116"/>
      <c r="ES50" s="116"/>
      <c r="ET50" s="116"/>
      <c r="EU50" s="116"/>
      <c r="EV50" s="116"/>
      <c r="EW50" s="116"/>
      <c r="EX50" s="116"/>
      <c r="EY50" s="116"/>
      <c r="EZ50" s="116"/>
      <c r="FA50" s="117">
        <f t="shared" si="53"/>
        <v>0</v>
      </c>
      <c r="FB50" s="118"/>
      <c r="FC50" s="122">
        <f t="shared" si="56"/>
        <v>0</v>
      </c>
      <c r="FD50" s="122">
        <f t="shared" si="57"/>
        <v>0</v>
      </c>
      <c r="FE50" s="122">
        <f t="shared" si="58"/>
        <v>0</v>
      </c>
      <c r="FF50" s="122">
        <f t="shared" si="59"/>
        <v>0</v>
      </c>
      <c r="FG50" s="122">
        <f t="shared" si="60"/>
        <v>0</v>
      </c>
      <c r="FH50" s="122">
        <f t="shared" si="61"/>
        <v>0</v>
      </c>
      <c r="FI50" s="122">
        <f t="shared" si="62"/>
        <v>0</v>
      </c>
      <c r="FJ50" s="122">
        <f t="shared" si="63"/>
        <v>0</v>
      </c>
      <c r="FK50" s="122">
        <f t="shared" si="64"/>
        <v>0</v>
      </c>
      <c r="FL50" s="122">
        <f t="shared" si="65"/>
        <v>0</v>
      </c>
      <c r="FM50" s="122">
        <f t="shared" si="66"/>
        <v>0</v>
      </c>
      <c r="FN50" s="122">
        <f t="shared" si="54"/>
        <v>0</v>
      </c>
      <c r="FO50" s="123">
        <f t="shared" si="55"/>
        <v>0</v>
      </c>
    </row>
    <row r="51" spans="3:171" x14ac:dyDescent="0.3">
      <c r="C51" s="42" t="s">
        <v>10</v>
      </c>
      <c r="D51" s="118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7">
        <f t="shared" si="43"/>
        <v>0</v>
      </c>
      <c r="R51" s="118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7">
        <f t="shared" si="44"/>
        <v>0</v>
      </c>
      <c r="AF51" s="118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7">
        <f t="shared" si="45"/>
        <v>0</v>
      </c>
      <c r="AT51" s="118"/>
      <c r="AU51" s="116"/>
      <c r="AV51" s="116"/>
      <c r="AW51" s="116"/>
      <c r="AX51" s="116"/>
      <c r="AY51" s="116"/>
      <c r="AZ51" s="116"/>
      <c r="BA51" s="116"/>
      <c r="BB51" s="116"/>
      <c r="BC51" s="116"/>
      <c r="BD51" s="116"/>
      <c r="BE51" s="116"/>
      <c r="BF51" s="116"/>
      <c r="BG51" s="117">
        <f t="shared" si="46"/>
        <v>0</v>
      </c>
      <c r="BH51" s="118"/>
      <c r="BI51" s="116"/>
      <c r="BJ51" s="116"/>
      <c r="BK51" s="116"/>
      <c r="BL51" s="116"/>
      <c r="BM51" s="116"/>
      <c r="BN51" s="116"/>
      <c r="BO51" s="116"/>
      <c r="BP51" s="116"/>
      <c r="BQ51" s="116"/>
      <c r="BR51" s="116"/>
      <c r="BS51" s="116"/>
      <c r="BT51" s="116"/>
      <c r="BU51" s="117">
        <f t="shared" si="47"/>
        <v>0</v>
      </c>
      <c r="BV51" s="118"/>
      <c r="BW51" s="116"/>
      <c r="BX51" s="116"/>
      <c r="BY51" s="116"/>
      <c r="BZ51" s="116"/>
      <c r="CA51" s="116"/>
      <c r="CB51" s="116"/>
      <c r="CC51" s="116"/>
      <c r="CD51" s="116"/>
      <c r="CE51" s="116"/>
      <c r="CF51" s="116"/>
      <c r="CG51" s="116"/>
      <c r="CH51" s="116"/>
      <c r="CI51" s="117">
        <f t="shared" si="48"/>
        <v>0</v>
      </c>
      <c r="CJ51" s="118"/>
      <c r="CK51" s="116"/>
      <c r="CL51" s="116"/>
      <c r="CM51" s="116"/>
      <c r="CN51" s="116"/>
      <c r="CO51" s="116"/>
      <c r="CP51" s="116"/>
      <c r="CQ51" s="116"/>
      <c r="CR51" s="116"/>
      <c r="CS51" s="116"/>
      <c r="CT51" s="116"/>
      <c r="CU51" s="116"/>
      <c r="CV51" s="116"/>
      <c r="CW51" s="117">
        <f t="shared" si="49"/>
        <v>0</v>
      </c>
      <c r="CX51" s="118"/>
      <c r="CY51" s="116"/>
      <c r="CZ51" s="116"/>
      <c r="DA51" s="116"/>
      <c r="DB51" s="116"/>
      <c r="DC51" s="116"/>
      <c r="DD51" s="116"/>
      <c r="DE51" s="116"/>
      <c r="DF51" s="116"/>
      <c r="DG51" s="116"/>
      <c r="DH51" s="116"/>
      <c r="DI51" s="116"/>
      <c r="DJ51" s="116"/>
      <c r="DK51" s="117">
        <f t="shared" si="50"/>
        <v>0</v>
      </c>
      <c r="DL51" s="118"/>
      <c r="DM51" s="116"/>
      <c r="DN51" s="116"/>
      <c r="DO51" s="116"/>
      <c r="DP51" s="116"/>
      <c r="DQ51" s="116"/>
      <c r="DR51" s="116"/>
      <c r="DS51" s="116"/>
      <c r="DT51" s="116"/>
      <c r="DU51" s="116"/>
      <c r="DV51" s="116"/>
      <c r="DW51" s="116"/>
      <c r="DX51" s="116"/>
      <c r="DY51" s="117">
        <f t="shared" si="51"/>
        <v>0</v>
      </c>
      <c r="DZ51" s="118"/>
      <c r="EA51" s="116"/>
      <c r="EB51" s="116"/>
      <c r="EC51" s="116"/>
      <c r="ED51" s="116"/>
      <c r="EE51" s="116"/>
      <c r="EF51" s="116"/>
      <c r="EG51" s="116"/>
      <c r="EH51" s="116"/>
      <c r="EI51" s="116"/>
      <c r="EJ51" s="116"/>
      <c r="EK51" s="116"/>
      <c r="EL51" s="116"/>
      <c r="EM51" s="117">
        <f t="shared" si="52"/>
        <v>0</v>
      </c>
      <c r="EN51" s="118"/>
      <c r="EO51" s="116"/>
      <c r="EP51" s="116"/>
      <c r="EQ51" s="116"/>
      <c r="ER51" s="116"/>
      <c r="ES51" s="116"/>
      <c r="ET51" s="116"/>
      <c r="EU51" s="116"/>
      <c r="EV51" s="116"/>
      <c r="EW51" s="116"/>
      <c r="EX51" s="116"/>
      <c r="EY51" s="116"/>
      <c r="EZ51" s="116"/>
      <c r="FA51" s="117">
        <f t="shared" si="53"/>
        <v>0</v>
      </c>
      <c r="FB51" s="118"/>
      <c r="FC51" s="122">
        <f t="shared" si="56"/>
        <v>0</v>
      </c>
      <c r="FD51" s="122">
        <f t="shared" si="57"/>
        <v>0</v>
      </c>
      <c r="FE51" s="122">
        <f t="shared" si="58"/>
        <v>0</v>
      </c>
      <c r="FF51" s="122">
        <f t="shared" si="59"/>
        <v>0</v>
      </c>
      <c r="FG51" s="122">
        <f t="shared" si="60"/>
        <v>0</v>
      </c>
      <c r="FH51" s="122">
        <f t="shared" si="61"/>
        <v>0</v>
      </c>
      <c r="FI51" s="122">
        <f t="shared" si="62"/>
        <v>0</v>
      </c>
      <c r="FJ51" s="122">
        <f t="shared" si="63"/>
        <v>0</v>
      </c>
      <c r="FK51" s="122">
        <f t="shared" si="64"/>
        <v>0</v>
      </c>
      <c r="FL51" s="122">
        <f t="shared" si="65"/>
        <v>0</v>
      </c>
      <c r="FM51" s="122">
        <f t="shared" si="66"/>
        <v>0</v>
      </c>
      <c r="FN51" s="122">
        <f t="shared" si="54"/>
        <v>0</v>
      </c>
      <c r="FO51" s="123">
        <f t="shared" si="55"/>
        <v>0</v>
      </c>
    </row>
    <row r="52" spans="3:171" x14ac:dyDescent="0.3">
      <c r="C52" s="42" t="s">
        <v>10</v>
      </c>
      <c r="D52" s="118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7">
        <f t="shared" si="43"/>
        <v>0</v>
      </c>
      <c r="R52" s="118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7">
        <f t="shared" si="44"/>
        <v>0</v>
      </c>
      <c r="AF52" s="118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7">
        <f t="shared" si="45"/>
        <v>0</v>
      </c>
      <c r="AT52" s="118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7">
        <f t="shared" si="46"/>
        <v>0</v>
      </c>
      <c r="BH52" s="118"/>
      <c r="BI52" s="116"/>
      <c r="BJ52" s="116"/>
      <c r="BK52" s="116"/>
      <c r="BL52" s="116"/>
      <c r="BM52" s="116"/>
      <c r="BN52" s="116"/>
      <c r="BO52" s="116"/>
      <c r="BP52" s="116"/>
      <c r="BQ52" s="116"/>
      <c r="BR52" s="116"/>
      <c r="BS52" s="116"/>
      <c r="BT52" s="116"/>
      <c r="BU52" s="117">
        <f t="shared" si="47"/>
        <v>0</v>
      </c>
      <c r="BV52" s="118"/>
      <c r="BW52" s="116"/>
      <c r="BX52" s="116"/>
      <c r="BY52" s="116"/>
      <c r="BZ52" s="116"/>
      <c r="CA52" s="116"/>
      <c r="CB52" s="116"/>
      <c r="CC52" s="116"/>
      <c r="CD52" s="116"/>
      <c r="CE52" s="116"/>
      <c r="CF52" s="116"/>
      <c r="CG52" s="116"/>
      <c r="CH52" s="116"/>
      <c r="CI52" s="117">
        <f t="shared" si="48"/>
        <v>0</v>
      </c>
      <c r="CJ52" s="118"/>
      <c r="CK52" s="116"/>
      <c r="CL52" s="116"/>
      <c r="CM52" s="116"/>
      <c r="CN52" s="116"/>
      <c r="CO52" s="116"/>
      <c r="CP52" s="116"/>
      <c r="CQ52" s="116"/>
      <c r="CR52" s="116"/>
      <c r="CS52" s="116"/>
      <c r="CT52" s="116"/>
      <c r="CU52" s="116"/>
      <c r="CV52" s="116"/>
      <c r="CW52" s="117">
        <f t="shared" si="49"/>
        <v>0</v>
      </c>
      <c r="CX52" s="118"/>
      <c r="CY52" s="116"/>
      <c r="CZ52" s="116"/>
      <c r="DA52" s="116"/>
      <c r="DB52" s="116"/>
      <c r="DC52" s="116"/>
      <c r="DD52" s="116"/>
      <c r="DE52" s="116"/>
      <c r="DF52" s="116"/>
      <c r="DG52" s="116"/>
      <c r="DH52" s="116"/>
      <c r="DI52" s="116"/>
      <c r="DJ52" s="116"/>
      <c r="DK52" s="117">
        <f t="shared" si="50"/>
        <v>0</v>
      </c>
      <c r="DL52" s="118"/>
      <c r="DM52" s="116"/>
      <c r="DN52" s="116"/>
      <c r="DO52" s="116"/>
      <c r="DP52" s="116"/>
      <c r="DQ52" s="116"/>
      <c r="DR52" s="116"/>
      <c r="DS52" s="116"/>
      <c r="DT52" s="116"/>
      <c r="DU52" s="116"/>
      <c r="DV52" s="116"/>
      <c r="DW52" s="116"/>
      <c r="DX52" s="116"/>
      <c r="DY52" s="117">
        <f t="shared" si="51"/>
        <v>0</v>
      </c>
      <c r="DZ52" s="118"/>
      <c r="EA52" s="116"/>
      <c r="EB52" s="116"/>
      <c r="EC52" s="116"/>
      <c r="ED52" s="116"/>
      <c r="EE52" s="116"/>
      <c r="EF52" s="116"/>
      <c r="EG52" s="116"/>
      <c r="EH52" s="116"/>
      <c r="EI52" s="116"/>
      <c r="EJ52" s="116"/>
      <c r="EK52" s="116"/>
      <c r="EL52" s="116"/>
      <c r="EM52" s="117">
        <f t="shared" si="52"/>
        <v>0</v>
      </c>
      <c r="EN52" s="118"/>
      <c r="EO52" s="116"/>
      <c r="EP52" s="116"/>
      <c r="EQ52" s="116"/>
      <c r="ER52" s="116"/>
      <c r="ES52" s="116"/>
      <c r="ET52" s="116"/>
      <c r="EU52" s="116"/>
      <c r="EV52" s="116"/>
      <c r="EW52" s="116"/>
      <c r="EX52" s="116"/>
      <c r="EY52" s="116"/>
      <c r="EZ52" s="116"/>
      <c r="FA52" s="117">
        <f t="shared" si="53"/>
        <v>0</v>
      </c>
      <c r="FB52" s="118"/>
      <c r="FC52" s="122">
        <f t="shared" si="56"/>
        <v>0</v>
      </c>
      <c r="FD52" s="122">
        <f t="shared" si="57"/>
        <v>0</v>
      </c>
      <c r="FE52" s="122">
        <f t="shared" si="58"/>
        <v>0</v>
      </c>
      <c r="FF52" s="122">
        <f t="shared" si="59"/>
        <v>0</v>
      </c>
      <c r="FG52" s="122">
        <f t="shared" si="60"/>
        <v>0</v>
      </c>
      <c r="FH52" s="122">
        <f t="shared" si="61"/>
        <v>0</v>
      </c>
      <c r="FI52" s="122">
        <f t="shared" si="62"/>
        <v>0</v>
      </c>
      <c r="FJ52" s="122">
        <f t="shared" si="63"/>
        <v>0</v>
      </c>
      <c r="FK52" s="122">
        <f t="shared" si="64"/>
        <v>0</v>
      </c>
      <c r="FL52" s="122">
        <f t="shared" si="65"/>
        <v>0</v>
      </c>
      <c r="FM52" s="122">
        <f t="shared" si="66"/>
        <v>0</v>
      </c>
      <c r="FN52" s="122">
        <f t="shared" si="54"/>
        <v>0</v>
      </c>
      <c r="FO52" s="123">
        <f t="shared" si="55"/>
        <v>0</v>
      </c>
    </row>
    <row r="53" spans="3:171" x14ac:dyDescent="0.3">
      <c r="C53" s="42" t="s">
        <v>10</v>
      </c>
      <c r="D53" s="118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7">
        <f t="shared" si="43"/>
        <v>0</v>
      </c>
      <c r="R53" s="118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7">
        <f t="shared" si="44"/>
        <v>0</v>
      </c>
      <c r="AF53" s="118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7">
        <f t="shared" si="45"/>
        <v>0</v>
      </c>
      <c r="AT53" s="118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7">
        <f t="shared" si="46"/>
        <v>0</v>
      </c>
      <c r="BH53" s="118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7">
        <f t="shared" si="47"/>
        <v>0</v>
      </c>
      <c r="BV53" s="118"/>
      <c r="BW53" s="116"/>
      <c r="BX53" s="116"/>
      <c r="BY53" s="116"/>
      <c r="BZ53" s="116"/>
      <c r="CA53" s="116"/>
      <c r="CB53" s="116"/>
      <c r="CC53" s="116"/>
      <c r="CD53" s="116"/>
      <c r="CE53" s="116"/>
      <c r="CF53" s="116"/>
      <c r="CG53" s="116"/>
      <c r="CH53" s="116"/>
      <c r="CI53" s="117">
        <f t="shared" si="48"/>
        <v>0</v>
      </c>
      <c r="CJ53" s="118"/>
      <c r="CK53" s="116"/>
      <c r="CL53" s="116"/>
      <c r="CM53" s="116"/>
      <c r="CN53" s="116"/>
      <c r="CO53" s="116"/>
      <c r="CP53" s="116"/>
      <c r="CQ53" s="116"/>
      <c r="CR53" s="116"/>
      <c r="CS53" s="116"/>
      <c r="CT53" s="116"/>
      <c r="CU53" s="116"/>
      <c r="CV53" s="116"/>
      <c r="CW53" s="117">
        <f t="shared" si="49"/>
        <v>0</v>
      </c>
      <c r="CX53" s="118"/>
      <c r="CY53" s="116"/>
      <c r="CZ53" s="116"/>
      <c r="DA53" s="116"/>
      <c r="DB53" s="116"/>
      <c r="DC53" s="116"/>
      <c r="DD53" s="116"/>
      <c r="DE53" s="116"/>
      <c r="DF53" s="116"/>
      <c r="DG53" s="116"/>
      <c r="DH53" s="116"/>
      <c r="DI53" s="116"/>
      <c r="DJ53" s="116"/>
      <c r="DK53" s="117">
        <f t="shared" si="50"/>
        <v>0</v>
      </c>
      <c r="DL53" s="118"/>
      <c r="DM53" s="116"/>
      <c r="DN53" s="116"/>
      <c r="DO53" s="116"/>
      <c r="DP53" s="116"/>
      <c r="DQ53" s="116"/>
      <c r="DR53" s="116"/>
      <c r="DS53" s="116"/>
      <c r="DT53" s="116"/>
      <c r="DU53" s="116"/>
      <c r="DV53" s="116"/>
      <c r="DW53" s="116"/>
      <c r="DX53" s="116"/>
      <c r="DY53" s="117">
        <f t="shared" si="51"/>
        <v>0</v>
      </c>
      <c r="DZ53" s="118"/>
      <c r="EA53" s="116"/>
      <c r="EB53" s="116"/>
      <c r="EC53" s="116"/>
      <c r="ED53" s="116"/>
      <c r="EE53" s="116"/>
      <c r="EF53" s="116"/>
      <c r="EG53" s="116"/>
      <c r="EH53" s="116"/>
      <c r="EI53" s="116"/>
      <c r="EJ53" s="116"/>
      <c r="EK53" s="116"/>
      <c r="EL53" s="116"/>
      <c r="EM53" s="117">
        <f t="shared" si="52"/>
        <v>0</v>
      </c>
      <c r="EN53" s="118"/>
      <c r="EO53" s="116"/>
      <c r="EP53" s="116"/>
      <c r="EQ53" s="116"/>
      <c r="ER53" s="116"/>
      <c r="ES53" s="116"/>
      <c r="ET53" s="116"/>
      <c r="EU53" s="116"/>
      <c r="EV53" s="116"/>
      <c r="EW53" s="116"/>
      <c r="EX53" s="116"/>
      <c r="EY53" s="116"/>
      <c r="EZ53" s="116"/>
      <c r="FA53" s="117">
        <f t="shared" si="53"/>
        <v>0</v>
      </c>
      <c r="FB53" s="118"/>
      <c r="FC53" s="122">
        <f t="shared" si="56"/>
        <v>0</v>
      </c>
      <c r="FD53" s="122">
        <f t="shared" si="57"/>
        <v>0</v>
      </c>
      <c r="FE53" s="122">
        <f t="shared" si="58"/>
        <v>0</v>
      </c>
      <c r="FF53" s="122">
        <f t="shared" si="59"/>
        <v>0</v>
      </c>
      <c r="FG53" s="122">
        <f t="shared" si="60"/>
        <v>0</v>
      </c>
      <c r="FH53" s="122">
        <f t="shared" si="61"/>
        <v>0</v>
      </c>
      <c r="FI53" s="122">
        <f t="shared" si="62"/>
        <v>0</v>
      </c>
      <c r="FJ53" s="122">
        <f t="shared" si="63"/>
        <v>0</v>
      </c>
      <c r="FK53" s="122">
        <f t="shared" si="64"/>
        <v>0</v>
      </c>
      <c r="FL53" s="122">
        <f t="shared" si="65"/>
        <v>0</v>
      </c>
      <c r="FM53" s="122">
        <f t="shared" si="66"/>
        <v>0</v>
      </c>
      <c r="FN53" s="122">
        <f t="shared" si="54"/>
        <v>0</v>
      </c>
      <c r="FO53" s="123">
        <f t="shared" si="55"/>
        <v>0</v>
      </c>
    </row>
    <row r="54" spans="3:171" x14ac:dyDescent="0.3">
      <c r="C54" s="42" t="s">
        <v>10</v>
      </c>
      <c r="D54" s="118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7">
        <f t="shared" si="43"/>
        <v>0</v>
      </c>
      <c r="R54" s="118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7">
        <f t="shared" si="44"/>
        <v>0</v>
      </c>
      <c r="AF54" s="118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7">
        <f t="shared" si="45"/>
        <v>0</v>
      </c>
      <c r="AT54" s="118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7">
        <f t="shared" si="46"/>
        <v>0</v>
      </c>
      <c r="BH54" s="118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7">
        <f t="shared" si="47"/>
        <v>0</v>
      </c>
      <c r="BV54" s="118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7">
        <f t="shared" si="48"/>
        <v>0</v>
      </c>
      <c r="CJ54" s="118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  <c r="CV54" s="116"/>
      <c r="CW54" s="117">
        <f t="shared" si="49"/>
        <v>0</v>
      </c>
      <c r="CX54" s="118"/>
      <c r="CY54" s="116"/>
      <c r="CZ54" s="116"/>
      <c r="DA54" s="116"/>
      <c r="DB54" s="116"/>
      <c r="DC54" s="116"/>
      <c r="DD54" s="116"/>
      <c r="DE54" s="116"/>
      <c r="DF54" s="116"/>
      <c r="DG54" s="116"/>
      <c r="DH54" s="116"/>
      <c r="DI54" s="116"/>
      <c r="DJ54" s="116"/>
      <c r="DK54" s="117">
        <f t="shared" si="50"/>
        <v>0</v>
      </c>
      <c r="DL54" s="118"/>
      <c r="DM54" s="116"/>
      <c r="DN54" s="116"/>
      <c r="DO54" s="116"/>
      <c r="DP54" s="116"/>
      <c r="DQ54" s="116"/>
      <c r="DR54" s="116"/>
      <c r="DS54" s="116"/>
      <c r="DT54" s="116"/>
      <c r="DU54" s="116"/>
      <c r="DV54" s="116"/>
      <c r="DW54" s="116"/>
      <c r="DX54" s="116"/>
      <c r="DY54" s="117">
        <f t="shared" si="51"/>
        <v>0</v>
      </c>
      <c r="DZ54" s="118"/>
      <c r="EA54" s="116"/>
      <c r="EB54" s="116"/>
      <c r="EC54" s="116"/>
      <c r="ED54" s="116"/>
      <c r="EE54" s="116"/>
      <c r="EF54" s="116"/>
      <c r="EG54" s="116"/>
      <c r="EH54" s="116"/>
      <c r="EI54" s="116"/>
      <c r="EJ54" s="116"/>
      <c r="EK54" s="116"/>
      <c r="EL54" s="116"/>
      <c r="EM54" s="117">
        <f t="shared" si="52"/>
        <v>0</v>
      </c>
      <c r="EN54" s="118"/>
      <c r="EO54" s="116"/>
      <c r="EP54" s="116"/>
      <c r="EQ54" s="116"/>
      <c r="ER54" s="116"/>
      <c r="ES54" s="116"/>
      <c r="ET54" s="116"/>
      <c r="EU54" s="116"/>
      <c r="EV54" s="116"/>
      <c r="EW54" s="116"/>
      <c r="EX54" s="116"/>
      <c r="EY54" s="116"/>
      <c r="EZ54" s="116"/>
      <c r="FA54" s="117">
        <f t="shared" si="53"/>
        <v>0</v>
      </c>
      <c r="FB54" s="118"/>
      <c r="FC54" s="122">
        <f t="shared" si="56"/>
        <v>0</v>
      </c>
      <c r="FD54" s="122">
        <f t="shared" si="57"/>
        <v>0</v>
      </c>
      <c r="FE54" s="122">
        <f t="shared" si="58"/>
        <v>0</v>
      </c>
      <c r="FF54" s="122">
        <f t="shared" si="59"/>
        <v>0</v>
      </c>
      <c r="FG54" s="122">
        <f t="shared" si="60"/>
        <v>0</v>
      </c>
      <c r="FH54" s="122">
        <f t="shared" si="61"/>
        <v>0</v>
      </c>
      <c r="FI54" s="122">
        <f t="shared" si="62"/>
        <v>0</v>
      </c>
      <c r="FJ54" s="122">
        <f t="shared" si="63"/>
        <v>0</v>
      </c>
      <c r="FK54" s="122">
        <f t="shared" si="64"/>
        <v>0</v>
      </c>
      <c r="FL54" s="122">
        <f t="shared" si="65"/>
        <v>0</v>
      </c>
      <c r="FM54" s="122">
        <f t="shared" si="66"/>
        <v>0</v>
      </c>
      <c r="FN54" s="122">
        <f t="shared" si="54"/>
        <v>0</v>
      </c>
      <c r="FO54" s="123">
        <f t="shared" si="55"/>
        <v>0</v>
      </c>
    </row>
    <row r="55" spans="3:171" x14ac:dyDescent="0.3">
      <c r="C55" s="42" t="s">
        <v>10</v>
      </c>
      <c r="D55" s="118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7">
        <f t="shared" si="43"/>
        <v>0</v>
      </c>
      <c r="R55" s="118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7">
        <f t="shared" si="44"/>
        <v>0</v>
      </c>
      <c r="AF55" s="118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7">
        <f t="shared" si="45"/>
        <v>0</v>
      </c>
      <c r="AT55" s="118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7">
        <f t="shared" si="46"/>
        <v>0</v>
      </c>
      <c r="BH55" s="118"/>
      <c r="BI55" s="116"/>
      <c r="BJ55" s="116"/>
      <c r="BK55" s="116"/>
      <c r="BL55" s="116"/>
      <c r="BM55" s="116"/>
      <c r="BN55" s="116"/>
      <c r="BO55" s="116"/>
      <c r="BP55" s="116"/>
      <c r="BQ55" s="116"/>
      <c r="BR55" s="116"/>
      <c r="BS55" s="116"/>
      <c r="BT55" s="116"/>
      <c r="BU55" s="117">
        <f t="shared" si="47"/>
        <v>0</v>
      </c>
      <c r="BV55" s="118"/>
      <c r="BW55" s="116"/>
      <c r="BX55" s="116"/>
      <c r="BY55" s="116"/>
      <c r="BZ55" s="116"/>
      <c r="CA55" s="116"/>
      <c r="CB55" s="116"/>
      <c r="CC55" s="116"/>
      <c r="CD55" s="116"/>
      <c r="CE55" s="116"/>
      <c r="CF55" s="116"/>
      <c r="CG55" s="116"/>
      <c r="CH55" s="116"/>
      <c r="CI55" s="117">
        <f t="shared" si="48"/>
        <v>0</v>
      </c>
      <c r="CJ55" s="118"/>
      <c r="CK55" s="116"/>
      <c r="CL55" s="116"/>
      <c r="CM55" s="116"/>
      <c r="CN55" s="116"/>
      <c r="CO55" s="116"/>
      <c r="CP55" s="116"/>
      <c r="CQ55" s="116"/>
      <c r="CR55" s="116"/>
      <c r="CS55" s="116"/>
      <c r="CT55" s="116"/>
      <c r="CU55" s="116"/>
      <c r="CV55" s="116"/>
      <c r="CW55" s="117">
        <f t="shared" si="49"/>
        <v>0</v>
      </c>
      <c r="CX55" s="118"/>
      <c r="CY55" s="116"/>
      <c r="CZ55" s="116"/>
      <c r="DA55" s="116"/>
      <c r="DB55" s="116"/>
      <c r="DC55" s="116"/>
      <c r="DD55" s="116"/>
      <c r="DE55" s="116"/>
      <c r="DF55" s="116"/>
      <c r="DG55" s="116"/>
      <c r="DH55" s="116"/>
      <c r="DI55" s="116"/>
      <c r="DJ55" s="116"/>
      <c r="DK55" s="117">
        <f t="shared" si="50"/>
        <v>0</v>
      </c>
      <c r="DL55" s="118"/>
      <c r="DM55" s="116"/>
      <c r="DN55" s="116"/>
      <c r="DO55" s="116"/>
      <c r="DP55" s="116"/>
      <c r="DQ55" s="116"/>
      <c r="DR55" s="116"/>
      <c r="DS55" s="116"/>
      <c r="DT55" s="116"/>
      <c r="DU55" s="116"/>
      <c r="DV55" s="116"/>
      <c r="DW55" s="116"/>
      <c r="DX55" s="116"/>
      <c r="DY55" s="117">
        <f t="shared" si="51"/>
        <v>0</v>
      </c>
      <c r="DZ55" s="118"/>
      <c r="EA55" s="116"/>
      <c r="EB55" s="116"/>
      <c r="EC55" s="116"/>
      <c r="ED55" s="116"/>
      <c r="EE55" s="116"/>
      <c r="EF55" s="116"/>
      <c r="EG55" s="116"/>
      <c r="EH55" s="116"/>
      <c r="EI55" s="116"/>
      <c r="EJ55" s="116"/>
      <c r="EK55" s="116"/>
      <c r="EL55" s="116"/>
      <c r="EM55" s="117">
        <f t="shared" si="52"/>
        <v>0</v>
      </c>
      <c r="EN55" s="118"/>
      <c r="EO55" s="116"/>
      <c r="EP55" s="116"/>
      <c r="EQ55" s="116"/>
      <c r="ER55" s="116"/>
      <c r="ES55" s="116"/>
      <c r="ET55" s="116"/>
      <c r="EU55" s="116"/>
      <c r="EV55" s="116"/>
      <c r="EW55" s="116"/>
      <c r="EX55" s="116"/>
      <c r="EY55" s="116"/>
      <c r="EZ55" s="116"/>
      <c r="FA55" s="117">
        <f t="shared" si="53"/>
        <v>0</v>
      </c>
      <c r="FB55" s="118"/>
      <c r="FC55" s="122">
        <f t="shared" si="56"/>
        <v>0</v>
      </c>
      <c r="FD55" s="122">
        <f t="shared" si="57"/>
        <v>0</v>
      </c>
      <c r="FE55" s="122">
        <f t="shared" si="58"/>
        <v>0</v>
      </c>
      <c r="FF55" s="122">
        <f t="shared" si="59"/>
        <v>0</v>
      </c>
      <c r="FG55" s="122">
        <f t="shared" si="60"/>
        <v>0</v>
      </c>
      <c r="FH55" s="122">
        <f t="shared" si="61"/>
        <v>0</v>
      </c>
      <c r="FI55" s="122">
        <f t="shared" si="62"/>
        <v>0</v>
      </c>
      <c r="FJ55" s="122">
        <f t="shared" si="63"/>
        <v>0</v>
      </c>
      <c r="FK55" s="122">
        <f t="shared" si="64"/>
        <v>0</v>
      </c>
      <c r="FL55" s="122">
        <f t="shared" si="65"/>
        <v>0</v>
      </c>
      <c r="FM55" s="122">
        <f t="shared" si="66"/>
        <v>0</v>
      </c>
      <c r="FN55" s="122">
        <f t="shared" si="54"/>
        <v>0</v>
      </c>
      <c r="FO55" s="123">
        <f t="shared" si="55"/>
        <v>0</v>
      </c>
    </row>
    <row r="56" spans="3:171" x14ac:dyDescent="0.3">
      <c r="C56" s="42" t="s">
        <v>10</v>
      </c>
      <c r="D56" s="118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7">
        <f t="shared" si="43"/>
        <v>0</v>
      </c>
      <c r="R56" s="118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7">
        <f t="shared" si="44"/>
        <v>0</v>
      </c>
      <c r="AF56" s="118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7">
        <f t="shared" si="45"/>
        <v>0</v>
      </c>
      <c r="AT56" s="118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7">
        <f t="shared" si="46"/>
        <v>0</v>
      </c>
      <c r="BH56" s="118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7">
        <f t="shared" si="47"/>
        <v>0</v>
      </c>
      <c r="BV56" s="118"/>
      <c r="BW56" s="116"/>
      <c r="BX56" s="116"/>
      <c r="BY56" s="116"/>
      <c r="BZ56" s="116"/>
      <c r="CA56" s="116"/>
      <c r="CB56" s="116"/>
      <c r="CC56" s="116"/>
      <c r="CD56" s="116"/>
      <c r="CE56" s="116"/>
      <c r="CF56" s="116"/>
      <c r="CG56" s="116"/>
      <c r="CH56" s="116"/>
      <c r="CI56" s="117">
        <f t="shared" si="48"/>
        <v>0</v>
      </c>
      <c r="CJ56" s="118"/>
      <c r="CK56" s="116"/>
      <c r="CL56" s="116"/>
      <c r="CM56" s="116"/>
      <c r="CN56" s="116"/>
      <c r="CO56" s="116"/>
      <c r="CP56" s="116"/>
      <c r="CQ56" s="116"/>
      <c r="CR56" s="116"/>
      <c r="CS56" s="116"/>
      <c r="CT56" s="116"/>
      <c r="CU56" s="116"/>
      <c r="CV56" s="116"/>
      <c r="CW56" s="117">
        <f t="shared" si="49"/>
        <v>0</v>
      </c>
      <c r="CX56" s="118"/>
      <c r="CY56" s="116"/>
      <c r="CZ56" s="116"/>
      <c r="DA56" s="116"/>
      <c r="DB56" s="116"/>
      <c r="DC56" s="116"/>
      <c r="DD56" s="116"/>
      <c r="DE56" s="116"/>
      <c r="DF56" s="116"/>
      <c r="DG56" s="116"/>
      <c r="DH56" s="116"/>
      <c r="DI56" s="116"/>
      <c r="DJ56" s="116"/>
      <c r="DK56" s="117">
        <f t="shared" si="50"/>
        <v>0</v>
      </c>
      <c r="DL56" s="118"/>
      <c r="DM56" s="116"/>
      <c r="DN56" s="116"/>
      <c r="DO56" s="116"/>
      <c r="DP56" s="116"/>
      <c r="DQ56" s="116"/>
      <c r="DR56" s="116"/>
      <c r="DS56" s="116"/>
      <c r="DT56" s="116"/>
      <c r="DU56" s="116"/>
      <c r="DV56" s="116"/>
      <c r="DW56" s="116"/>
      <c r="DX56" s="116"/>
      <c r="DY56" s="117">
        <f t="shared" si="51"/>
        <v>0</v>
      </c>
      <c r="DZ56" s="118"/>
      <c r="EA56" s="116"/>
      <c r="EB56" s="116"/>
      <c r="EC56" s="116"/>
      <c r="ED56" s="116"/>
      <c r="EE56" s="116"/>
      <c r="EF56" s="116"/>
      <c r="EG56" s="116"/>
      <c r="EH56" s="116"/>
      <c r="EI56" s="116"/>
      <c r="EJ56" s="116"/>
      <c r="EK56" s="116"/>
      <c r="EL56" s="116"/>
      <c r="EM56" s="117">
        <f t="shared" si="52"/>
        <v>0</v>
      </c>
      <c r="EN56" s="118"/>
      <c r="EO56" s="116"/>
      <c r="EP56" s="116"/>
      <c r="EQ56" s="116"/>
      <c r="ER56" s="116"/>
      <c r="ES56" s="116"/>
      <c r="ET56" s="116"/>
      <c r="EU56" s="116"/>
      <c r="EV56" s="116"/>
      <c r="EW56" s="116"/>
      <c r="EX56" s="116"/>
      <c r="EY56" s="116"/>
      <c r="EZ56" s="116"/>
      <c r="FA56" s="117">
        <f t="shared" si="53"/>
        <v>0</v>
      </c>
      <c r="FB56" s="118"/>
      <c r="FC56" s="122">
        <f t="shared" si="56"/>
        <v>0</v>
      </c>
      <c r="FD56" s="122">
        <f t="shared" si="57"/>
        <v>0</v>
      </c>
      <c r="FE56" s="122">
        <f t="shared" si="58"/>
        <v>0</v>
      </c>
      <c r="FF56" s="122">
        <f t="shared" si="59"/>
        <v>0</v>
      </c>
      <c r="FG56" s="122">
        <f t="shared" si="60"/>
        <v>0</v>
      </c>
      <c r="FH56" s="122">
        <f t="shared" si="61"/>
        <v>0</v>
      </c>
      <c r="FI56" s="122">
        <f t="shared" si="62"/>
        <v>0</v>
      </c>
      <c r="FJ56" s="122">
        <f t="shared" si="63"/>
        <v>0</v>
      </c>
      <c r="FK56" s="122">
        <f t="shared" si="64"/>
        <v>0</v>
      </c>
      <c r="FL56" s="122">
        <f t="shared" si="65"/>
        <v>0</v>
      </c>
      <c r="FM56" s="122">
        <f t="shared" si="66"/>
        <v>0</v>
      </c>
      <c r="FN56" s="122">
        <f t="shared" si="54"/>
        <v>0</v>
      </c>
      <c r="FO56" s="123">
        <f t="shared" si="55"/>
        <v>0</v>
      </c>
    </row>
    <row r="57" spans="3:171" x14ac:dyDescent="0.3">
      <c r="C57" s="42" t="s">
        <v>10</v>
      </c>
      <c r="D57" s="118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7">
        <f t="shared" si="43"/>
        <v>0</v>
      </c>
      <c r="R57" s="118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7">
        <f t="shared" si="44"/>
        <v>0</v>
      </c>
      <c r="AF57" s="118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7">
        <f t="shared" si="45"/>
        <v>0</v>
      </c>
      <c r="AT57" s="118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7">
        <f t="shared" si="46"/>
        <v>0</v>
      </c>
      <c r="BH57" s="118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7">
        <f t="shared" si="47"/>
        <v>0</v>
      </c>
      <c r="BV57" s="118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7">
        <f t="shared" si="48"/>
        <v>0</v>
      </c>
      <c r="CJ57" s="118"/>
      <c r="CK57" s="116"/>
      <c r="CL57" s="116"/>
      <c r="CM57" s="116"/>
      <c r="CN57" s="116"/>
      <c r="CO57" s="116"/>
      <c r="CP57" s="116"/>
      <c r="CQ57" s="116"/>
      <c r="CR57" s="116"/>
      <c r="CS57" s="116"/>
      <c r="CT57" s="116"/>
      <c r="CU57" s="116"/>
      <c r="CV57" s="116"/>
      <c r="CW57" s="117">
        <f t="shared" si="49"/>
        <v>0</v>
      </c>
      <c r="CX57" s="118"/>
      <c r="CY57" s="116"/>
      <c r="CZ57" s="116"/>
      <c r="DA57" s="116"/>
      <c r="DB57" s="116"/>
      <c r="DC57" s="116"/>
      <c r="DD57" s="116"/>
      <c r="DE57" s="116"/>
      <c r="DF57" s="116"/>
      <c r="DG57" s="116"/>
      <c r="DH57" s="116"/>
      <c r="DI57" s="116"/>
      <c r="DJ57" s="116"/>
      <c r="DK57" s="117">
        <f t="shared" si="50"/>
        <v>0</v>
      </c>
      <c r="DL57" s="118"/>
      <c r="DM57" s="116"/>
      <c r="DN57" s="116"/>
      <c r="DO57" s="116"/>
      <c r="DP57" s="116"/>
      <c r="DQ57" s="116"/>
      <c r="DR57" s="116"/>
      <c r="DS57" s="116"/>
      <c r="DT57" s="116"/>
      <c r="DU57" s="116"/>
      <c r="DV57" s="116"/>
      <c r="DW57" s="116"/>
      <c r="DX57" s="116"/>
      <c r="DY57" s="117">
        <f t="shared" si="51"/>
        <v>0</v>
      </c>
      <c r="DZ57" s="118"/>
      <c r="EA57" s="116"/>
      <c r="EB57" s="116"/>
      <c r="EC57" s="116"/>
      <c r="ED57" s="116"/>
      <c r="EE57" s="116"/>
      <c r="EF57" s="116"/>
      <c r="EG57" s="116"/>
      <c r="EH57" s="116"/>
      <c r="EI57" s="116"/>
      <c r="EJ57" s="116"/>
      <c r="EK57" s="116"/>
      <c r="EL57" s="116"/>
      <c r="EM57" s="117">
        <f t="shared" si="52"/>
        <v>0</v>
      </c>
      <c r="EN57" s="118"/>
      <c r="EO57" s="116"/>
      <c r="EP57" s="116"/>
      <c r="EQ57" s="116"/>
      <c r="ER57" s="116"/>
      <c r="ES57" s="116"/>
      <c r="ET57" s="116"/>
      <c r="EU57" s="116"/>
      <c r="EV57" s="116"/>
      <c r="EW57" s="116"/>
      <c r="EX57" s="116"/>
      <c r="EY57" s="116"/>
      <c r="EZ57" s="116"/>
      <c r="FA57" s="117">
        <f t="shared" si="53"/>
        <v>0</v>
      </c>
      <c r="FB57" s="118"/>
      <c r="FC57" s="122">
        <f t="shared" si="56"/>
        <v>0</v>
      </c>
      <c r="FD57" s="122">
        <f t="shared" si="57"/>
        <v>0</v>
      </c>
      <c r="FE57" s="122">
        <f t="shared" si="58"/>
        <v>0</v>
      </c>
      <c r="FF57" s="122">
        <f t="shared" si="59"/>
        <v>0</v>
      </c>
      <c r="FG57" s="122">
        <f t="shared" si="60"/>
        <v>0</v>
      </c>
      <c r="FH57" s="122">
        <f t="shared" si="61"/>
        <v>0</v>
      </c>
      <c r="FI57" s="122">
        <f t="shared" si="62"/>
        <v>0</v>
      </c>
      <c r="FJ57" s="122">
        <f t="shared" si="63"/>
        <v>0</v>
      </c>
      <c r="FK57" s="122">
        <f t="shared" si="64"/>
        <v>0</v>
      </c>
      <c r="FL57" s="122">
        <f t="shared" si="65"/>
        <v>0</v>
      </c>
      <c r="FM57" s="122">
        <f t="shared" si="66"/>
        <v>0</v>
      </c>
      <c r="FN57" s="122">
        <f t="shared" si="54"/>
        <v>0</v>
      </c>
      <c r="FO57" s="123">
        <f t="shared" si="55"/>
        <v>0</v>
      </c>
    </row>
    <row r="58" spans="3:171" x14ac:dyDescent="0.3">
      <c r="C58" s="2" t="s">
        <v>7</v>
      </c>
      <c r="D58" s="118"/>
      <c r="E58" s="119">
        <f t="shared" ref="E58:P58" ca="1" si="67">SUM(INDIRECT(ADDRESS(expenses_min_row,COLUMN()) &amp; ":" &amp; ADDRESS(expenses_max_row,COLUMN())))</f>
        <v>4065</v>
      </c>
      <c r="F58" s="119">
        <f t="shared" ca="1" si="67"/>
        <v>4065</v>
      </c>
      <c r="G58" s="119">
        <f t="shared" ca="1" si="67"/>
        <v>4065</v>
      </c>
      <c r="H58" s="119">
        <f t="shared" ca="1" si="67"/>
        <v>4065</v>
      </c>
      <c r="I58" s="119">
        <f t="shared" ca="1" si="67"/>
        <v>4065</v>
      </c>
      <c r="J58" s="119">
        <f t="shared" ca="1" si="67"/>
        <v>4065</v>
      </c>
      <c r="K58" s="119">
        <f t="shared" ca="1" si="67"/>
        <v>4065</v>
      </c>
      <c r="L58" s="119">
        <f t="shared" ca="1" si="67"/>
        <v>4065</v>
      </c>
      <c r="M58" s="119">
        <f t="shared" ca="1" si="67"/>
        <v>4065</v>
      </c>
      <c r="N58" s="119">
        <f t="shared" ca="1" si="67"/>
        <v>4065</v>
      </c>
      <c r="O58" s="119">
        <f t="shared" ca="1" si="67"/>
        <v>4065</v>
      </c>
      <c r="P58" s="119">
        <f t="shared" ca="1" si="67"/>
        <v>4065</v>
      </c>
      <c r="Q58" s="117">
        <f t="shared" ca="1" si="43"/>
        <v>48780</v>
      </c>
      <c r="R58" s="118"/>
      <c r="S58" s="119">
        <f t="shared" ref="S58:AD58" ca="1" si="68">SUM(INDIRECT(ADDRESS(expenses_min_row,COLUMN()) &amp; ":" &amp; ADDRESS(expenses_max_row,COLUMN())))</f>
        <v>4268.25</v>
      </c>
      <c r="T58" s="119">
        <f t="shared" ca="1" si="68"/>
        <v>4268.25</v>
      </c>
      <c r="U58" s="119">
        <f t="shared" ca="1" si="68"/>
        <v>4268.25</v>
      </c>
      <c r="V58" s="119">
        <f t="shared" ca="1" si="68"/>
        <v>4268.25</v>
      </c>
      <c r="W58" s="119">
        <f t="shared" ca="1" si="68"/>
        <v>4268.25</v>
      </c>
      <c r="X58" s="119">
        <f t="shared" ca="1" si="68"/>
        <v>4268.25</v>
      </c>
      <c r="Y58" s="119">
        <f t="shared" ca="1" si="68"/>
        <v>4268.25</v>
      </c>
      <c r="Z58" s="119">
        <f t="shared" ca="1" si="68"/>
        <v>4268.25</v>
      </c>
      <c r="AA58" s="119">
        <f t="shared" ca="1" si="68"/>
        <v>4268.25</v>
      </c>
      <c r="AB58" s="119">
        <f t="shared" ca="1" si="68"/>
        <v>4268.25</v>
      </c>
      <c r="AC58" s="119">
        <f t="shared" ca="1" si="68"/>
        <v>4268.25</v>
      </c>
      <c r="AD58" s="119">
        <f t="shared" ca="1" si="68"/>
        <v>4268.25</v>
      </c>
      <c r="AE58" s="117">
        <f t="shared" ca="1" si="44"/>
        <v>51219</v>
      </c>
      <c r="AF58" s="118"/>
      <c r="AG58" s="119">
        <f t="shared" ref="AG58:AR58" ca="1" si="69">SUM(INDIRECT(ADDRESS(expenses_min_row,COLUMN()) &amp; ":" &amp; ADDRESS(expenses_max_row,COLUMN())))</f>
        <v>4481.6625000000004</v>
      </c>
      <c r="AH58" s="119">
        <f t="shared" ca="1" si="69"/>
        <v>4481.6625000000004</v>
      </c>
      <c r="AI58" s="119">
        <f t="shared" ca="1" si="69"/>
        <v>4481.6625000000004</v>
      </c>
      <c r="AJ58" s="119">
        <f t="shared" ca="1" si="69"/>
        <v>4481.6625000000004</v>
      </c>
      <c r="AK58" s="119">
        <f t="shared" ca="1" si="69"/>
        <v>4481.6625000000004</v>
      </c>
      <c r="AL58" s="119">
        <f t="shared" ca="1" si="69"/>
        <v>4481.6625000000004</v>
      </c>
      <c r="AM58" s="119">
        <f t="shared" ca="1" si="69"/>
        <v>4481.6625000000004</v>
      </c>
      <c r="AN58" s="119">
        <f t="shared" ca="1" si="69"/>
        <v>4481.6625000000004</v>
      </c>
      <c r="AO58" s="119">
        <f t="shared" ca="1" si="69"/>
        <v>4481.6625000000004</v>
      </c>
      <c r="AP58" s="119">
        <f t="shared" ca="1" si="69"/>
        <v>4481.6625000000004</v>
      </c>
      <c r="AQ58" s="119">
        <f t="shared" ca="1" si="69"/>
        <v>4481.6625000000004</v>
      </c>
      <c r="AR58" s="119">
        <f t="shared" ca="1" si="69"/>
        <v>4481.6625000000004</v>
      </c>
      <c r="AS58" s="117">
        <f t="shared" ca="1" si="45"/>
        <v>53779.94999999999</v>
      </c>
      <c r="AT58" s="118"/>
      <c r="AU58" s="119">
        <f t="shared" ref="AU58:BF58" ca="1" si="70">SUM(INDIRECT(ADDRESS(expenses_min_row,COLUMN()) &amp; ":" &amp; ADDRESS(expenses_max_row,COLUMN())))</f>
        <v>0</v>
      </c>
      <c r="AV58" s="119">
        <f t="shared" ca="1" si="70"/>
        <v>0</v>
      </c>
      <c r="AW58" s="119">
        <f t="shared" ca="1" si="70"/>
        <v>0</v>
      </c>
      <c r="AX58" s="119">
        <f t="shared" ca="1" si="70"/>
        <v>0</v>
      </c>
      <c r="AY58" s="119">
        <f t="shared" ca="1" si="70"/>
        <v>0</v>
      </c>
      <c r="AZ58" s="119">
        <f t="shared" ca="1" si="70"/>
        <v>0</v>
      </c>
      <c r="BA58" s="119">
        <f t="shared" ca="1" si="70"/>
        <v>0</v>
      </c>
      <c r="BB58" s="119">
        <f t="shared" ca="1" si="70"/>
        <v>0</v>
      </c>
      <c r="BC58" s="119">
        <f t="shared" ca="1" si="70"/>
        <v>0</v>
      </c>
      <c r="BD58" s="119">
        <f t="shared" ca="1" si="70"/>
        <v>0</v>
      </c>
      <c r="BE58" s="119">
        <f t="shared" ca="1" si="70"/>
        <v>0</v>
      </c>
      <c r="BF58" s="119">
        <f t="shared" ca="1" si="70"/>
        <v>0</v>
      </c>
      <c r="BG58" s="117">
        <f t="shared" ca="1" si="46"/>
        <v>0</v>
      </c>
      <c r="BH58" s="118"/>
      <c r="BI58" s="119">
        <f t="shared" ref="BI58:BT58" ca="1" si="71">SUM(INDIRECT(ADDRESS(expenses_min_row,COLUMN()) &amp; ":" &amp; ADDRESS(expenses_max_row,COLUMN())))</f>
        <v>0</v>
      </c>
      <c r="BJ58" s="119">
        <f t="shared" ca="1" si="71"/>
        <v>0</v>
      </c>
      <c r="BK58" s="119">
        <f t="shared" ca="1" si="71"/>
        <v>0</v>
      </c>
      <c r="BL58" s="119">
        <f t="shared" ca="1" si="71"/>
        <v>0</v>
      </c>
      <c r="BM58" s="119">
        <f t="shared" ca="1" si="71"/>
        <v>0</v>
      </c>
      <c r="BN58" s="119">
        <f t="shared" ca="1" si="71"/>
        <v>0</v>
      </c>
      <c r="BO58" s="119">
        <f t="shared" ca="1" si="71"/>
        <v>0</v>
      </c>
      <c r="BP58" s="119">
        <f t="shared" ca="1" si="71"/>
        <v>0</v>
      </c>
      <c r="BQ58" s="119">
        <f t="shared" ca="1" si="71"/>
        <v>0</v>
      </c>
      <c r="BR58" s="119">
        <f t="shared" ca="1" si="71"/>
        <v>0</v>
      </c>
      <c r="BS58" s="119">
        <f t="shared" ca="1" si="71"/>
        <v>0</v>
      </c>
      <c r="BT58" s="119">
        <f t="shared" ca="1" si="71"/>
        <v>0</v>
      </c>
      <c r="BU58" s="117">
        <f t="shared" ca="1" si="47"/>
        <v>0</v>
      </c>
      <c r="BV58" s="118"/>
      <c r="BW58" s="119">
        <f t="shared" ref="BW58:CH58" ca="1" si="72">SUM(INDIRECT(ADDRESS(expenses_min_row,COLUMN()) &amp; ":" &amp; ADDRESS(expenses_max_row,COLUMN())))</f>
        <v>0</v>
      </c>
      <c r="BX58" s="119">
        <f t="shared" ca="1" si="72"/>
        <v>0</v>
      </c>
      <c r="BY58" s="119">
        <f t="shared" ca="1" si="72"/>
        <v>0</v>
      </c>
      <c r="BZ58" s="119">
        <f t="shared" ca="1" si="72"/>
        <v>0</v>
      </c>
      <c r="CA58" s="119">
        <f t="shared" ca="1" si="72"/>
        <v>0</v>
      </c>
      <c r="CB58" s="119">
        <f t="shared" ca="1" si="72"/>
        <v>0</v>
      </c>
      <c r="CC58" s="119">
        <f t="shared" ca="1" si="72"/>
        <v>0</v>
      </c>
      <c r="CD58" s="119">
        <f t="shared" ca="1" si="72"/>
        <v>0</v>
      </c>
      <c r="CE58" s="119">
        <f t="shared" ca="1" si="72"/>
        <v>0</v>
      </c>
      <c r="CF58" s="119">
        <f t="shared" ca="1" si="72"/>
        <v>0</v>
      </c>
      <c r="CG58" s="119">
        <f t="shared" ca="1" si="72"/>
        <v>0</v>
      </c>
      <c r="CH58" s="119">
        <f t="shared" ca="1" si="72"/>
        <v>0</v>
      </c>
      <c r="CI58" s="117">
        <f t="shared" ca="1" si="48"/>
        <v>0</v>
      </c>
      <c r="CJ58" s="118"/>
      <c r="CK58" s="119">
        <f t="shared" ref="CK58:CV58" ca="1" si="73">SUM(INDIRECT(ADDRESS(expenses_min_row,COLUMN()) &amp; ":" &amp; ADDRESS(expenses_max_row,COLUMN())))</f>
        <v>0</v>
      </c>
      <c r="CL58" s="119">
        <f t="shared" ca="1" si="73"/>
        <v>0</v>
      </c>
      <c r="CM58" s="119">
        <f t="shared" ca="1" si="73"/>
        <v>0</v>
      </c>
      <c r="CN58" s="119">
        <f t="shared" ca="1" si="73"/>
        <v>0</v>
      </c>
      <c r="CO58" s="119">
        <f t="shared" ca="1" si="73"/>
        <v>0</v>
      </c>
      <c r="CP58" s="119">
        <f t="shared" ca="1" si="73"/>
        <v>0</v>
      </c>
      <c r="CQ58" s="119">
        <f t="shared" ca="1" si="73"/>
        <v>0</v>
      </c>
      <c r="CR58" s="119">
        <f t="shared" ca="1" si="73"/>
        <v>0</v>
      </c>
      <c r="CS58" s="119">
        <f t="shared" ca="1" si="73"/>
        <v>0</v>
      </c>
      <c r="CT58" s="119">
        <f t="shared" ca="1" si="73"/>
        <v>0</v>
      </c>
      <c r="CU58" s="119">
        <f t="shared" ca="1" si="73"/>
        <v>0</v>
      </c>
      <c r="CV58" s="119">
        <f t="shared" ca="1" si="73"/>
        <v>0</v>
      </c>
      <c r="CW58" s="117">
        <f t="shared" ca="1" si="49"/>
        <v>0</v>
      </c>
      <c r="CX58" s="118"/>
      <c r="CY58" s="119">
        <f t="shared" ref="CY58:DJ58" ca="1" si="74">SUM(INDIRECT(ADDRESS(expenses_min_row,COLUMN()) &amp; ":" &amp; ADDRESS(expenses_max_row,COLUMN())))</f>
        <v>0</v>
      </c>
      <c r="CZ58" s="119">
        <f t="shared" ca="1" si="74"/>
        <v>0</v>
      </c>
      <c r="DA58" s="119">
        <f t="shared" ca="1" si="74"/>
        <v>0</v>
      </c>
      <c r="DB58" s="119">
        <f t="shared" ca="1" si="74"/>
        <v>0</v>
      </c>
      <c r="DC58" s="119">
        <f t="shared" ca="1" si="74"/>
        <v>0</v>
      </c>
      <c r="DD58" s="119">
        <f t="shared" ca="1" si="74"/>
        <v>0</v>
      </c>
      <c r="DE58" s="119">
        <f t="shared" ca="1" si="74"/>
        <v>0</v>
      </c>
      <c r="DF58" s="119">
        <f t="shared" ca="1" si="74"/>
        <v>0</v>
      </c>
      <c r="DG58" s="119">
        <f t="shared" ca="1" si="74"/>
        <v>0</v>
      </c>
      <c r="DH58" s="119">
        <f t="shared" ca="1" si="74"/>
        <v>0</v>
      </c>
      <c r="DI58" s="119">
        <f t="shared" ca="1" si="74"/>
        <v>0</v>
      </c>
      <c r="DJ58" s="119">
        <f t="shared" ca="1" si="74"/>
        <v>0</v>
      </c>
      <c r="DK58" s="117">
        <f t="shared" ca="1" si="50"/>
        <v>0</v>
      </c>
      <c r="DL58" s="118"/>
      <c r="DM58" s="119">
        <f t="shared" ref="DM58:DX58" ca="1" si="75">SUM(INDIRECT(ADDRESS(expenses_min_row,COLUMN()) &amp; ":" &amp; ADDRESS(expenses_max_row,COLUMN())))</f>
        <v>0</v>
      </c>
      <c r="DN58" s="119">
        <f t="shared" ca="1" si="75"/>
        <v>0</v>
      </c>
      <c r="DO58" s="119">
        <f t="shared" ca="1" si="75"/>
        <v>0</v>
      </c>
      <c r="DP58" s="119">
        <f t="shared" ca="1" si="75"/>
        <v>0</v>
      </c>
      <c r="DQ58" s="119">
        <f t="shared" ca="1" si="75"/>
        <v>0</v>
      </c>
      <c r="DR58" s="119">
        <f t="shared" ca="1" si="75"/>
        <v>0</v>
      </c>
      <c r="DS58" s="119">
        <f t="shared" ca="1" si="75"/>
        <v>0</v>
      </c>
      <c r="DT58" s="119">
        <f t="shared" ca="1" si="75"/>
        <v>0</v>
      </c>
      <c r="DU58" s="119">
        <f t="shared" ca="1" si="75"/>
        <v>0</v>
      </c>
      <c r="DV58" s="119">
        <f t="shared" ca="1" si="75"/>
        <v>0</v>
      </c>
      <c r="DW58" s="119">
        <f t="shared" ca="1" si="75"/>
        <v>0</v>
      </c>
      <c r="DX58" s="119">
        <f t="shared" ca="1" si="75"/>
        <v>0</v>
      </c>
      <c r="DY58" s="117">
        <f t="shared" ca="1" si="51"/>
        <v>0</v>
      </c>
      <c r="DZ58" s="118"/>
      <c r="EA58" s="119">
        <f t="shared" ref="EA58:EL58" ca="1" si="76">SUM(INDIRECT(ADDRESS(expenses_min_row,COLUMN()) &amp; ":" &amp; ADDRESS(expenses_max_row,COLUMN())))</f>
        <v>0</v>
      </c>
      <c r="EB58" s="119">
        <f t="shared" ca="1" si="76"/>
        <v>0</v>
      </c>
      <c r="EC58" s="119">
        <f t="shared" ca="1" si="76"/>
        <v>0</v>
      </c>
      <c r="ED58" s="119">
        <f t="shared" ca="1" si="76"/>
        <v>0</v>
      </c>
      <c r="EE58" s="119">
        <f t="shared" ca="1" si="76"/>
        <v>0</v>
      </c>
      <c r="EF58" s="119">
        <f t="shared" ca="1" si="76"/>
        <v>0</v>
      </c>
      <c r="EG58" s="119">
        <f t="shared" ca="1" si="76"/>
        <v>0</v>
      </c>
      <c r="EH58" s="119">
        <f t="shared" ca="1" si="76"/>
        <v>0</v>
      </c>
      <c r="EI58" s="119">
        <f t="shared" ca="1" si="76"/>
        <v>0</v>
      </c>
      <c r="EJ58" s="119">
        <f t="shared" ca="1" si="76"/>
        <v>0</v>
      </c>
      <c r="EK58" s="119">
        <f t="shared" ca="1" si="76"/>
        <v>0</v>
      </c>
      <c r="EL58" s="119">
        <f t="shared" ca="1" si="76"/>
        <v>0</v>
      </c>
      <c r="EM58" s="117">
        <f t="shared" ca="1" si="52"/>
        <v>0</v>
      </c>
      <c r="EN58" s="118"/>
      <c r="EO58" s="119">
        <f t="shared" ref="EO58:EZ58" ca="1" si="77">SUM(INDIRECT(ADDRESS(expenses_min_row,COLUMN()) &amp; ":" &amp; ADDRESS(expenses_max_row,COLUMN())))</f>
        <v>0</v>
      </c>
      <c r="EP58" s="119">
        <f t="shared" ca="1" si="77"/>
        <v>0</v>
      </c>
      <c r="EQ58" s="119">
        <f t="shared" ca="1" si="77"/>
        <v>0</v>
      </c>
      <c r="ER58" s="119">
        <f t="shared" ca="1" si="77"/>
        <v>0</v>
      </c>
      <c r="ES58" s="119">
        <f t="shared" ca="1" si="77"/>
        <v>0</v>
      </c>
      <c r="ET58" s="119">
        <f t="shared" ca="1" si="77"/>
        <v>0</v>
      </c>
      <c r="EU58" s="119">
        <f t="shared" ca="1" si="77"/>
        <v>0</v>
      </c>
      <c r="EV58" s="119">
        <f t="shared" ca="1" si="77"/>
        <v>0</v>
      </c>
      <c r="EW58" s="119">
        <f t="shared" ca="1" si="77"/>
        <v>0</v>
      </c>
      <c r="EX58" s="119">
        <f t="shared" ca="1" si="77"/>
        <v>0</v>
      </c>
      <c r="EY58" s="119">
        <f t="shared" ca="1" si="77"/>
        <v>0</v>
      </c>
      <c r="EZ58" s="119">
        <f t="shared" ca="1" si="77"/>
        <v>0</v>
      </c>
      <c r="FA58" s="117">
        <f t="shared" ca="1" si="53"/>
        <v>0</v>
      </c>
      <c r="FB58" s="118"/>
      <c r="FC58" s="122">
        <f t="shared" ca="1" si="56"/>
        <v>12814.9125</v>
      </c>
      <c r="FD58" s="122">
        <f t="shared" ca="1" si="57"/>
        <v>12814.9125</v>
      </c>
      <c r="FE58" s="122">
        <f t="shared" ca="1" si="58"/>
        <v>12814.9125</v>
      </c>
      <c r="FF58" s="122">
        <f t="shared" ca="1" si="59"/>
        <v>12814.9125</v>
      </c>
      <c r="FG58" s="122">
        <f t="shared" ca="1" si="60"/>
        <v>12814.9125</v>
      </c>
      <c r="FH58" s="122">
        <f t="shared" ca="1" si="61"/>
        <v>12814.9125</v>
      </c>
      <c r="FI58" s="122">
        <f t="shared" ca="1" si="62"/>
        <v>12814.9125</v>
      </c>
      <c r="FJ58" s="122">
        <f t="shared" ca="1" si="63"/>
        <v>12814.9125</v>
      </c>
      <c r="FK58" s="122">
        <f t="shared" ca="1" si="64"/>
        <v>12814.9125</v>
      </c>
      <c r="FL58" s="122">
        <f t="shared" ca="1" si="65"/>
        <v>12814.9125</v>
      </c>
      <c r="FM58" s="122">
        <f t="shared" ca="1" si="66"/>
        <v>12814.9125</v>
      </c>
      <c r="FN58" s="122">
        <f t="shared" ca="1" si="54"/>
        <v>12814.9125</v>
      </c>
      <c r="FO58" s="123">
        <f t="shared" ca="1" si="55"/>
        <v>153778.94999999998</v>
      </c>
    </row>
    <row r="60" spans="3:171" x14ac:dyDescent="0.3">
      <c r="C60" s="8" t="s">
        <v>11</v>
      </c>
      <c r="D60" s="40"/>
      <c r="E60" s="9">
        <f>DATE(E$5,1,1)</f>
        <v>45292</v>
      </c>
      <c r="F60" s="9">
        <f>DATE(E$5,2,1)</f>
        <v>45323</v>
      </c>
      <c r="G60" s="9">
        <f>DATE(E$5,3,1)</f>
        <v>45352</v>
      </c>
      <c r="H60" s="9">
        <f>DATE(E$5,4,1)</f>
        <v>45383</v>
      </c>
      <c r="I60" s="9">
        <f>DATE(E$5,5,1)</f>
        <v>45413</v>
      </c>
      <c r="J60" s="9">
        <f>DATE(E$5,6,1)</f>
        <v>45444</v>
      </c>
      <c r="K60" s="9">
        <f>DATE(E$5,7,1)</f>
        <v>45474</v>
      </c>
      <c r="L60" s="9">
        <f>DATE(E$5,8,1)</f>
        <v>45505</v>
      </c>
      <c r="M60" s="9">
        <f>DATE(E$5,9,1)</f>
        <v>45536</v>
      </c>
      <c r="N60" s="9">
        <f>DATE(E$5,10,1)</f>
        <v>45566</v>
      </c>
      <c r="O60" s="9">
        <f>DATE(E$5,11,1)</f>
        <v>45597</v>
      </c>
      <c r="P60" s="9">
        <f>DATE(E$5,12,1)</f>
        <v>45627</v>
      </c>
      <c r="Q60" s="10">
        <f>E$5</f>
        <v>2024</v>
      </c>
      <c r="S60" s="9">
        <f>DATE(S$5,1,1)</f>
        <v>45658</v>
      </c>
      <c r="T60" s="9">
        <f>DATE(S$5,2,1)</f>
        <v>45689</v>
      </c>
      <c r="U60" s="9">
        <f>DATE(S$5,3,1)</f>
        <v>45717</v>
      </c>
      <c r="V60" s="9">
        <f>DATE(S$5,4,1)</f>
        <v>45748</v>
      </c>
      <c r="W60" s="9">
        <f>DATE(S$5,5,1)</f>
        <v>45778</v>
      </c>
      <c r="X60" s="9">
        <f>DATE(S$5,6,1)</f>
        <v>45809</v>
      </c>
      <c r="Y60" s="9">
        <f>DATE(S$5,7,1)</f>
        <v>45839</v>
      </c>
      <c r="Z60" s="9">
        <f>DATE(S$5,8,1)</f>
        <v>45870</v>
      </c>
      <c r="AA60" s="9">
        <f>DATE(S$5,9,1)</f>
        <v>45901</v>
      </c>
      <c r="AB60" s="9">
        <f>DATE(S$5,10,1)</f>
        <v>45931</v>
      </c>
      <c r="AC60" s="9">
        <f>DATE(S$5,11,1)</f>
        <v>45962</v>
      </c>
      <c r="AD60" s="9">
        <f>DATE(S$5,12,1)</f>
        <v>45992</v>
      </c>
      <c r="AE60" s="10">
        <f>S$5</f>
        <v>2025</v>
      </c>
      <c r="AG60" s="9">
        <f>DATE(AG$5,1,1)</f>
        <v>46023</v>
      </c>
      <c r="AH60" s="9">
        <f>DATE(AG$5,2,1)</f>
        <v>46054</v>
      </c>
      <c r="AI60" s="9">
        <f>DATE(AG$5,3,1)</f>
        <v>46082</v>
      </c>
      <c r="AJ60" s="9">
        <f>DATE(AG$5,4,1)</f>
        <v>46113</v>
      </c>
      <c r="AK60" s="9">
        <f>DATE(AG$5,5,1)</f>
        <v>46143</v>
      </c>
      <c r="AL60" s="9">
        <f>DATE(AG$5,6,1)</f>
        <v>46174</v>
      </c>
      <c r="AM60" s="9">
        <f>DATE(AG$5,7,1)</f>
        <v>46204</v>
      </c>
      <c r="AN60" s="9">
        <f>DATE(AG$5,8,1)</f>
        <v>46235</v>
      </c>
      <c r="AO60" s="9">
        <f>DATE(AG$5,9,1)</f>
        <v>46266</v>
      </c>
      <c r="AP60" s="9">
        <f>DATE(AG$5,10,1)</f>
        <v>46296</v>
      </c>
      <c r="AQ60" s="9">
        <f>DATE(AG$5,11,1)</f>
        <v>46327</v>
      </c>
      <c r="AR60" s="9">
        <f>DATE(AG$5,12,1)</f>
        <v>46357</v>
      </c>
      <c r="AS60" s="10">
        <f>AG$5</f>
        <v>2026</v>
      </c>
      <c r="AU60" s="9">
        <f>DATE(AU$5,1,1)</f>
        <v>46388</v>
      </c>
      <c r="AV60" s="9">
        <f>DATE(AU$5,2,1)</f>
        <v>46419</v>
      </c>
      <c r="AW60" s="9">
        <f>DATE(AU$5,3,1)</f>
        <v>46447</v>
      </c>
      <c r="AX60" s="9">
        <f>DATE(AU$5,4,1)</f>
        <v>46478</v>
      </c>
      <c r="AY60" s="9">
        <f>DATE(AU$5,5,1)</f>
        <v>46508</v>
      </c>
      <c r="AZ60" s="9">
        <f>DATE(AU$5,6,1)</f>
        <v>46539</v>
      </c>
      <c r="BA60" s="9">
        <f>DATE(AU$5,7,1)</f>
        <v>46569</v>
      </c>
      <c r="BB60" s="9">
        <f>DATE(AU$5,8,1)</f>
        <v>46600</v>
      </c>
      <c r="BC60" s="9">
        <f>DATE(AU$5,9,1)</f>
        <v>46631</v>
      </c>
      <c r="BD60" s="9">
        <f>DATE(AU$5,10,1)</f>
        <v>46661</v>
      </c>
      <c r="BE60" s="9">
        <f>DATE(AU$5,11,1)</f>
        <v>46692</v>
      </c>
      <c r="BF60" s="9">
        <f>DATE(AU$5,12,1)</f>
        <v>46722</v>
      </c>
      <c r="BG60" s="10">
        <f>AU$5</f>
        <v>2027</v>
      </c>
      <c r="BI60" s="9">
        <f>DATE(BI$5,1,1)</f>
        <v>46753</v>
      </c>
      <c r="BJ60" s="9">
        <f>DATE(BI$5,2,1)</f>
        <v>46784</v>
      </c>
      <c r="BK60" s="9">
        <f>DATE(BI$5,3,1)</f>
        <v>46813</v>
      </c>
      <c r="BL60" s="9">
        <f>DATE(BI$5,4,1)</f>
        <v>46844</v>
      </c>
      <c r="BM60" s="9">
        <f>DATE(BI$5,5,1)</f>
        <v>46874</v>
      </c>
      <c r="BN60" s="9">
        <f>DATE(BI$5,6,1)</f>
        <v>46905</v>
      </c>
      <c r="BO60" s="9">
        <f>DATE(BI$5,7,1)</f>
        <v>46935</v>
      </c>
      <c r="BP60" s="9">
        <f>DATE(BI$5,8,1)</f>
        <v>46966</v>
      </c>
      <c r="BQ60" s="9">
        <f>DATE(BI$5,9,1)</f>
        <v>46997</v>
      </c>
      <c r="BR60" s="9">
        <f>DATE(BI$5,10,1)</f>
        <v>47027</v>
      </c>
      <c r="BS60" s="9">
        <f>DATE(BI$5,11,1)</f>
        <v>47058</v>
      </c>
      <c r="BT60" s="9">
        <f>DATE(BI$5,12,1)</f>
        <v>47088</v>
      </c>
      <c r="BU60" s="10">
        <f>BI$5</f>
        <v>2028</v>
      </c>
      <c r="BW60" s="9">
        <f>DATE(BW$5,1,1)</f>
        <v>47119</v>
      </c>
      <c r="BX60" s="9">
        <f>DATE(BW$5,2,1)</f>
        <v>47150</v>
      </c>
      <c r="BY60" s="9">
        <f>DATE(BW$5,3,1)</f>
        <v>47178</v>
      </c>
      <c r="BZ60" s="9">
        <f>DATE(BW$5,4,1)</f>
        <v>47209</v>
      </c>
      <c r="CA60" s="9">
        <f>DATE(BW$5,5,1)</f>
        <v>47239</v>
      </c>
      <c r="CB60" s="9">
        <f>DATE(BW$5,6,1)</f>
        <v>47270</v>
      </c>
      <c r="CC60" s="9">
        <f>DATE(BW$5,7,1)</f>
        <v>47300</v>
      </c>
      <c r="CD60" s="9">
        <f>DATE(BW$5,8,1)</f>
        <v>47331</v>
      </c>
      <c r="CE60" s="9">
        <f>DATE(BW$5,9,1)</f>
        <v>47362</v>
      </c>
      <c r="CF60" s="9">
        <f>DATE(BW$5,10,1)</f>
        <v>47392</v>
      </c>
      <c r="CG60" s="9">
        <f>DATE(BW$5,11,1)</f>
        <v>47423</v>
      </c>
      <c r="CH60" s="9">
        <f>DATE(BW$5,12,1)</f>
        <v>47453</v>
      </c>
      <c r="CI60" s="10">
        <f>BW$5</f>
        <v>2029</v>
      </c>
      <c r="CK60" s="9">
        <f>DATE(CK$5,1,1)</f>
        <v>47484</v>
      </c>
      <c r="CL60" s="9">
        <f>DATE(CK$5,2,1)</f>
        <v>47515</v>
      </c>
      <c r="CM60" s="9">
        <f>DATE(CK$5,3,1)</f>
        <v>47543</v>
      </c>
      <c r="CN60" s="9">
        <f>DATE(CK$5,4,1)</f>
        <v>47574</v>
      </c>
      <c r="CO60" s="9">
        <f>DATE(CK$5,5,1)</f>
        <v>47604</v>
      </c>
      <c r="CP60" s="9">
        <f>DATE(CK$5,6,1)</f>
        <v>47635</v>
      </c>
      <c r="CQ60" s="9">
        <f>DATE(CK$5,7,1)</f>
        <v>47665</v>
      </c>
      <c r="CR60" s="9">
        <f>DATE(CK$5,8,1)</f>
        <v>47696</v>
      </c>
      <c r="CS60" s="9">
        <f>DATE(CK$5,9,1)</f>
        <v>47727</v>
      </c>
      <c r="CT60" s="9">
        <f>DATE(CK$5,10,1)</f>
        <v>47757</v>
      </c>
      <c r="CU60" s="9">
        <f>DATE(CK$5,11,1)</f>
        <v>47788</v>
      </c>
      <c r="CV60" s="9">
        <f>DATE(CK$5,12,1)</f>
        <v>47818</v>
      </c>
      <c r="CW60" s="10">
        <f>CK$5</f>
        <v>2030</v>
      </c>
      <c r="CY60" s="9">
        <f>DATE(CY$5,1,1)</f>
        <v>47849</v>
      </c>
      <c r="CZ60" s="9">
        <f>DATE(CY$5,2,1)</f>
        <v>47880</v>
      </c>
      <c r="DA60" s="9">
        <f>DATE(CY$5,3,1)</f>
        <v>47908</v>
      </c>
      <c r="DB60" s="9">
        <f>DATE(CY$5,4,1)</f>
        <v>47939</v>
      </c>
      <c r="DC60" s="9">
        <f>DATE(CY$5,5,1)</f>
        <v>47969</v>
      </c>
      <c r="DD60" s="9">
        <f>DATE(CY$5,6,1)</f>
        <v>48000</v>
      </c>
      <c r="DE60" s="9">
        <f>DATE(CY$5,7,1)</f>
        <v>48030</v>
      </c>
      <c r="DF60" s="9">
        <f>DATE(CY$5,8,1)</f>
        <v>48061</v>
      </c>
      <c r="DG60" s="9">
        <f>DATE(CY$5,9,1)</f>
        <v>48092</v>
      </c>
      <c r="DH60" s="9">
        <f>DATE(CY$5,10,1)</f>
        <v>48122</v>
      </c>
      <c r="DI60" s="9">
        <f>DATE(CY$5,11,1)</f>
        <v>48153</v>
      </c>
      <c r="DJ60" s="9">
        <f>DATE(CY$5,12,1)</f>
        <v>48183</v>
      </c>
      <c r="DK60" s="10">
        <f>CY$5</f>
        <v>2031</v>
      </c>
      <c r="DM60" s="9">
        <f>DATE(DM$5,1,1)</f>
        <v>48214</v>
      </c>
      <c r="DN60" s="9">
        <f>DATE(DM$5,2,1)</f>
        <v>48245</v>
      </c>
      <c r="DO60" s="9">
        <f>DATE(DM$5,3,1)</f>
        <v>48274</v>
      </c>
      <c r="DP60" s="9">
        <f>DATE(DM$5,4,1)</f>
        <v>48305</v>
      </c>
      <c r="DQ60" s="9">
        <f>DATE(DM$5,5,1)</f>
        <v>48335</v>
      </c>
      <c r="DR60" s="9">
        <f>DATE(DM$5,6,1)</f>
        <v>48366</v>
      </c>
      <c r="DS60" s="9">
        <f>DATE(DM$5,7,1)</f>
        <v>48396</v>
      </c>
      <c r="DT60" s="9">
        <f>DATE(DM$5,8,1)</f>
        <v>48427</v>
      </c>
      <c r="DU60" s="9">
        <f>DATE(DM$5,9,1)</f>
        <v>48458</v>
      </c>
      <c r="DV60" s="9">
        <f>DATE(DM$5,10,1)</f>
        <v>48488</v>
      </c>
      <c r="DW60" s="9">
        <f>DATE(DM$5,11,1)</f>
        <v>48519</v>
      </c>
      <c r="DX60" s="9">
        <f>DATE(DM$5,12,1)</f>
        <v>48549</v>
      </c>
      <c r="DY60" s="10">
        <f>DM$5</f>
        <v>2032</v>
      </c>
      <c r="EA60" s="9">
        <f>DATE(EA$5,1,1)</f>
        <v>48580</v>
      </c>
      <c r="EB60" s="9">
        <f>DATE(EA$5,2,1)</f>
        <v>48611</v>
      </c>
      <c r="EC60" s="9">
        <f>DATE(EA$5,3,1)</f>
        <v>48639</v>
      </c>
      <c r="ED60" s="9">
        <f>DATE(EA$5,4,1)</f>
        <v>48670</v>
      </c>
      <c r="EE60" s="9">
        <f>DATE(EA$5,5,1)</f>
        <v>48700</v>
      </c>
      <c r="EF60" s="9">
        <f>DATE(EA$5,6,1)</f>
        <v>48731</v>
      </c>
      <c r="EG60" s="9">
        <f>DATE(EA$5,7,1)</f>
        <v>48761</v>
      </c>
      <c r="EH60" s="9">
        <f>DATE(EA$5,8,1)</f>
        <v>48792</v>
      </c>
      <c r="EI60" s="9">
        <f>DATE(EA$5,9,1)</f>
        <v>48823</v>
      </c>
      <c r="EJ60" s="9">
        <f>DATE(EA$5,10,1)</f>
        <v>48853</v>
      </c>
      <c r="EK60" s="9">
        <f>DATE(EA$5,11,1)</f>
        <v>48884</v>
      </c>
      <c r="EL60" s="9">
        <f>DATE(EA$5,12,1)</f>
        <v>48914</v>
      </c>
      <c r="EM60" s="10">
        <f>EA$5</f>
        <v>2033</v>
      </c>
      <c r="EO60" s="9">
        <f>DATE(EO$5,1,1)</f>
        <v>48945</v>
      </c>
      <c r="EP60" s="9">
        <f>DATE(EO$5,2,1)</f>
        <v>48976</v>
      </c>
      <c r="EQ60" s="9">
        <f>DATE(EO$5,3,1)</f>
        <v>49004</v>
      </c>
      <c r="ER60" s="9">
        <f>DATE(EO$5,4,1)</f>
        <v>49035</v>
      </c>
      <c r="ES60" s="9">
        <f>DATE(EO$5,5,1)</f>
        <v>49065</v>
      </c>
      <c r="ET60" s="9">
        <f>DATE(EO$5,6,1)</f>
        <v>49096</v>
      </c>
      <c r="EU60" s="9">
        <f>DATE(EO$5,7,1)</f>
        <v>49126</v>
      </c>
      <c r="EV60" s="9">
        <f>DATE(EO$5,8,1)</f>
        <v>49157</v>
      </c>
      <c r="EW60" s="9">
        <f>DATE(EO$5,9,1)</f>
        <v>49188</v>
      </c>
      <c r="EX60" s="9">
        <f>DATE(EO$5,10,1)</f>
        <v>49218</v>
      </c>
      <c r="EY60" s="9">
        <f>DATE(EO$5,11,1)</f>
        <v>49249</v>
      </c>
      <c r="EZ60" s="9">
        <f>DATE(EO$5,12,1)</f>
        <v>49279</v>
      </c>
      <c r="FA60" s="10">
        <f>EO$5</f>
        <v>2034</v>
      </c>
      <c r="FC60" s="9">
        <f>EO60</f>
        <v>48945</v>
      </c>
      <c r="FD60" s="9">
        <f t="shared" ref="FD60:FN60" si="78">EP60</f>
        <v>48976</v>
      </c>
      <c r="FE60" s="9">
        <f t="shared" si="78"/>
        <v>49004</v>
      </c>
      <c r="FF60" s="9">
        <f t="shared" si="78"/>
        <v>49035</v>
      </c>
      <c r="FG60" s="9">
        <f t="shared" si="78"/>
        <v>49065</v>
      </c>
      <c r="FH60" s="9">
        <f t="shared" si="78"/>
        <v>49096</v>
      </c>
      <c r="FI60" s="9">
        <f t="shared" si="78"/>
        <v>49126</v>
      </c>
      <c r="FJ60" s="9">
        <f t="shared" si="78"/>
        <v>49157</v>
      </c>
      <c r="FK60" s="9">
        <f t="shared" si="78"/>
        <v>49188</v>
      </c>
      <c r="FL60" s="9">
        <f t="shared" si="78"/>
        <v>49218</v>
      </c>
      <c r="FM60" s="9">
        <f t="shared" si="78"/>
        <v>49249</v>
      </c>
      <c r="FN60" s="9">
        <f t="shared" si="78"/>
        <v>49279</v>
      </c>
      <c r="FO60" s="10" t="str">
        <f>FC$5</f>
        <v>Total</v>
      </c>
    </row>
    <row r="61" spans="3:171" x14ac:dyDescent="0.3">
      <c r="C61" s="1" t="s">
        <v>102</v>
      </c>
      <c r="D61" s="120"/>
      <c r="E61" s="116">
        <v>270</v>
      </c>
      <c r="F61" s="116">
        <v>270</v>
      </c>
      <c r="G61" s="116">
        <v>270</v>
      </c>
      <c r="H61" s="116">
        <v>270</v>
      </c>
      <c r="I61" s="116">
        <v>270</v>
      </c>
      <c r="J61" s="116">
        <v>270</v>
      </c>
      <c r="K61" s="116">
        <v>270</v>
      </c>
      <c r="L61" s="116">
        <v>270</v>
      </c>
      <c r="M61" s="116">
        <v>270</v>
      </c>
      <c r="N61" s="116">
        <v>270</v>
      </c>
      <c r="O61" s="116">
        <v>270</v>
      </c>
      <c r="P61" s="116">
        <v>270</v>
      </c>
      <c r="Q61" s="117">
        <f t="shared" ref="Q61:Q70" si="79">SUM(E61:P61)</f>
        <v>3240</v>
      </c>
      <c r="R61" s="118"/>
      <c r="S61" s="116">
        <v>283.5</v>
      </c>
      <c r="T61" s="116">
        <v>283.5</v>
      </c>
      <c r="U61" s="116">
        <v>283.5</v>
      </c>
      <c r="V61" s="116">
        <v>283.5</v>
      </c>
      <c r="W61" s="116">
        <v>283.5</v>
      </c>
      <c r="X61" s="116">
        <v>283.5</v>
      </c>
      <c r="Y61" s="116">
        <v>283.5</v>
      </c>
      <c r="Z61" s="116">
        <v>283.5</v>
      </c>
      <c r="AA61" s="116">
        <v>283.5</v>
      </c>
      <c r="AB61" s="116">
        <v>283.5</v>
      </c>
      <c r="AC61" s="116">
        <v>283.5</v>
      </c>
      <c r="AD61" s="116">
        <v>283.5</v>
      </c>
      <c r="AE61" s="117">
        <f t="shared" ref="AE61:AE70" si="80">SUM(S61:AD61)</f>
        <v>3402</v>
      </c>
      <c r="AF61" s="118"/>
      <c r="AG61" s="116">
        <v>297.67500000000001</v>
      </c>
      <c r="AH61" s="116">
        <v>297.67500000000001</v>
      </c>
      <c r="AI61" s="116">
        <v>297.67500000000001</v>
      </c>
      <c r="AJ61" s="116">
        <v>297.67500000000001</v>
      </c>
      <c r="AK61" s="116">
        <v>297.67500000000001</v>
      </c>
      <c r="AL61" s="116">
        <v>297.67500000000001</v>
      </c>
      <c r="AM61" s="116">
        <v>297.67500000000001</v>
      </c>
      <c r="AN61" s="116">
        <v>297.67500000000001</v>
      </c>
      <c r="AO61" s="116">
        <v>297.67500000000001</v>
      </c>
      <c r="AP61" s="116">
        <v>297.67500000000001</v>
      </c>
      <c r="AQ61" s="116">
        <v>297.67500000000001</v>
      </c>
      <c r="AR61" s="116">
        <v>297.67500000000001</v>
      </c>
      <c r="AS61" s="117">
        <f t="shared" ref="AS61:AS70" si="81">SUM(AG61:AR61)</f>
        <v>3572.1000000000008</v>
      </c>
      <c r="AT61" s="118"/>
      <c r="AU61" s="116"/>
      <c r="AV61" s="116"/>
      <c r="AW61" s="116"/>
      <c r="AX61" s="116"/>
      <c r="AY61" s="116"/>
      <c r="AZ61" s="116"/>
      <c r="BA61" s="116"/>
      <c r="BB61" s="116"/>
      <c r="BC61" s="116"/>
      <c r="BD61" s="116"/>
      <c r="BE61" s="116"/>
      <c r="BF61" s="116"/>
      <c r="BG61" s="117">
        <f t="shared" ref="BG61:BG70" si="82">SUM(AU61:BF61)</f>
        <v>0</v>
      </c>
      <c r="BH61" s="118"/>
      <c r="BI61" s="116"/>
      <c r="BJ61" s="116"/>
      <c r="BK61" s="116"/>
      <c r="BL61" s="116"/>
      <c r="BM61" s="116"/>
      <c r="BN61" s="116"/>
      <c r="BO61" s="116"/>
      <c r="BP61" s="116"/>
      <c r="BQ61" s="116"/>
      <c r="BR61" s="116"/>
      <c r="BS61" s="116"/>
      <c r="BT61" s="116"/>
      <c r="BU61" s="117">
        <f t="shared" ref="BU61:BU70" si="83">SUM(BI61:BT61)</f>
        <v>0</v>
      </c>
      <c r="BV61" s="118"/>
      <c r="BW61" s="116"/>
      <c r="BX61" s="116"/>
      <c r="BY61" s="116"/>
      <c r="BZ61" s="116"/>
      <c r="CA61" s="116"/>
      <c r="CB61" s="116"/>
      <c r="CC61" s="116"/>
      <c r="CD61" s="116"/>
      <c r="CE61" s="116"/>
      <c r="CF61" s="116"/>
      <c r="CG61" s="116"/>
      <c r="CH61" s="116"/>
      <c r="CI61" s="117">
        <f t="shared" ref="CI61:CI70" si="84">SUM(BW61:CH61)</f>
        <v>0</v>
      </c>
      <c r="CJ61" s="118"/>
      <c r="CK61" s="116"/>
      <c r="CL61" s="116"/>
      <c r="CM61" s="116"/>
      <c r="CN61" s="116"/>
      <c r="CO61" s="116"/>
      <c r="CP61" s="116"/>
      <c r="CQ61" s="116"/>
      <c r="CR61" s="116"/>
      <c r="CS61" s="116"/>
      <c r="CT61" s="116"/>
      <c r="CU61" s="116"/>
      <c r="CV61" s="116"/>
      <c r="CW61" s="117">
        <f t="shared" ref="CW61:CW70" si="85">SUM(CK61:CV61)</f>
        <v>0</v>
      </c>
      <c r="CX61" s="118"/>
      <c r="CY61" s="116"/>
      <c r="CZ61" s="116"/>
      <c r="DA61" s="116"/>
      <c r="DB61" s="116"/>
      <c r="DC61" s="116"/>
      <c r="DD61" s="116"/>
      <c r="DE61" s="116"/>
      <c r="DF61" s="116"/>
      <c r="DG61" s="116"/>
      <c r="DH61" s="116"/>
      <c r="DI61" s="116"/>
      <c r="DJ61" s="116"/>
      <c r="DK61" s="117">
        <f t="shared" ref="DK61:DK70" si="86">SUM(CY61:DJ61)</f>
        <v>0</v>
      </c>
      <c r="DL61" s="118"/>
      <c r="DM61" s="116"/>
      <c r="DN61" s="116"/>
      <c r="DO61" s="116"/>
      <c r="DP61" s="116"/>
      <c r="DQ61" s="116"/>
      <c r="DR61" s="116"/>
      <c r="DS61" s="116"/>
      <c r="DT61" s="116"/>
      <c r="DU61" s="116"/>
      <c r="DV61" s="116"/>
      <c r="DW61" s="116"/>
      <c r="DX61" s="116"/>
      <c r="DY61" s="117">
        <f t="shared" ref="DY61:DY70" si="87">SUM(DM61:DX61)</f>
        <v>0</v>
      </c>
      <c r="DZ61" s="118"/>
      <c r="EA61" s="116"/>
      <c r="EB61" s="116"/>
      <c r="EC61" s="116"/>
      <c r="ED61" s="116"/>
      <c r="EE61" s="116"/>
      <c r="EF61" s="116"/>
      <c r="EG61" s="116"/>
      <c r="EH61" s="116"/>
      <c r="EI61" s="116"/>
      <c r="EJ61" s="116"/>
      <c r="EK61" s="116"/>
      <c r="EL61" s="116"/>
      <c r="EM61" s="117">
        <f t="shared" ref="EM61:EM70" si="88">SUM(EA61:EL61)</f>
        <v>0</v>
      </c>
      <c r="EN61" s="118"/>
      <c r="EO61" s="116"/>
      <c r="EP61" s="116"/>
      <c r="EQ61" s="116"/>
      <c r="ER61" s="116"/>
      <c r="ES61" s="116"/>
      <c r="ET61" s="116"/>
      <c r="EU61" s="116"/>
      <c r="EV61" s="116"/>
      <c r="EW61" s="116"/>
      <c r="EX61" s="116"/>
      <c r="EY61" s="116"/>
      <c r="EZ61" s="116"/>
      <c r="FA61" s="117">
        <f t="shared" ref="FA61:FA70" si="89">SUM(EO61:EZ61)</f>
        <v>0</v>
      </c>
      <c r="FB61" s="118"/>
      <c r="FC61" s="116">
        <f t="shared" ref="FC61:FN61" si="90">SUM(EO61,EA61,DM61,CY61,CK61,BW61,BI61,AU61,AG61,S61,E61)</f>
        <v>851.17499999999995</v>
      </c>
      <c r="FD61" s="116">
        <f t="shared" si="90"/>
        <v>851.17499999999995</v>
      </c>
      <c r="FE61" s="116">
        <f t="shared" si="90"/>
        <v>851.17499999999995</v>
      </c>
      <c r="FF61" s="116">
        <f t="shared" si="90"/>
        <v>851.17499999999995</v>
      </c>
      <c r="FG61" s="116">
        <f t="shared" si="90"/>
        <v>851.17499999999995</v>
      </c>
      <c r="FH61" s="116">
        <f t="shared" si="90"/>
        <v>851.17499999999995</v>
      </c>
      <c r="FI61" s="116">
        <f t="shared" si="90"/>
        <v>851.17499999999995</v>
      </c>
      <c r="FJ61" s="116">
        <f t="shared" si="90"/>
        <v>851.17499999999995</v>
      </c>
      <c r="FK61" s="116">
        <f t="shared" si="90"/>
        <v>851.17499999999995</v>
      </c>
      <c r="FL61" s="116">
        <f t="shared" si="90"/>
        <v>851.17499999999995</v>
      </c>
      <c r="FM61" s="116">
        <f t="shared" si="90"/>
        <v>851.17499999999995</v>
      </c>
      <c r="FN61" s="116">
        <f t="shared" si="90"/>
        <v>851.17499999999995</v>
      </c>
      <c r="FO61" s="117">
        <f>SUM(FA61,EM61,DY61,DK61,CW61,CI61,BU61,BG61,AS61,AE61,Q61)</f>
        <v>10214.1</v>
      </c>
    </row>
    <row r="62" spans="3:171" x14ac:dyDescent="0.3">
      <c r="C62" s="1" t="s">
        <v>103</v>
      </c>
      <c r="D62" s="120"/>
      <c r="E62" s="116">
        <v>50</v>
      </c>
      <c r="F62" s="116">
        <v>50</v>
      </c>
      <c r="G62" s="116">
        <v>50</v>
      </c>
      <c r="H62" s="116">
        <v>50</v>
      </c>
      <c r="I62" s="116">
        <v>50</v>
      </c>
      <c r="J62" s="116">
        <v>50</v>
      </c>
      <c r="K62" s="116">
        <v>50</v>
      </c>
      <c r="L62" s="116">
        <v>50</v>
      </c>
      <c r="M62" s="116">
        <v>50</v>
      </c>
      <c r="N62" s="116">
        <v>50</v>
      </c>
      <c r="O62" s="116">
        <v>50</v>
      </c>
      <c r="P62" s="116">
        <v>50</v>
      </c>
      <c r="Q62" s="117">
        <f t="shared" si="79"/>
        <v>600</v>
      </c>
      <c r="R62" s="118"/>
      <c r="S62" s="116">
        <v>52.5</v>
      </c>
      <c r="T62" s="116">
        <v>52.5</v>
      </c>
      <c r="U62" s="116">
        <v>52.5</v>
      </c>
      <c r="V62" s="116">
        <v>52.5</v>
      </c>
      <c r="W62" s="116">
        <v>52.5</v>
      </c>
      <c r="X62" s="116">
        <v>52.5</v>
      </c>
      <c r="Y62" s="116">
        <v>52.5</v>
      </c>
      <c r="Z62" s="116">
        <v>52.5</v>
      </c>
      <c r="AA62" s="116">
        <v>52.5</v>
      </c>
      <c r="AB62" s="116">
        <v>52.5</v>
      </c>
      <c r="AC62" s="116">
        <v>52.5</v>
      </c>
      <c r="AD62" s="116">
        <v>52.5</v>
      </c>
      <c r="AE62" s="117">
        <f t="shared" si="80"/>
        <v>630</v>
      </c>
      <c r="AF62" s="118"/>
      <c r="AG62" s="116">
        <v>55.125</v>
      </c>
      <c r="AH62" s="116">
        <v>55.125</v>
      </c>
      <c r="AI62" s="116">
        <v>55.125</v>
      </c>
      <c r="AJ62" s="116">
        <v>55.125</v>
      </c>
      <c r="AK62" s="116">
        <v>55.125</v>
      </c>
      <c r="AL62" s="116">
        <v>55.125</v>
      </c>
      <c r="AM62" s="116">
        <v>55.125</v>
      </c>
      <c r="AN62" s="116">
        <v>55.125</v>
      </c>
      <c r="AO62" s="116">
        <v>55.125</v>
      </c>
      <c r="AP62" s="116">
        <v>55.125</v>
      </c>
      <c r="AQ62" s="116">
        <v>55.125</v>
      </c>
      <c r="AR62" s="116">
        <v>55.125</v>
      </c>
      <c r="AS62" s="117">
        <f t="shared" si="81"/>
        <v>661.5</v>
      </c>
      <c r="AT62" s="118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7">
        <f t="shared" si="82"/>
        <v>0</v>
      </c>
      <c r="BH62" s="118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7">
        <f t="shared" si="83"/>
        <v>0</v>
      </c>
      <c r="BV62" s="118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7">
        <f t="shared" si="84"/>
        <v>0</v>
      </c>
      <c r="CJ62" s="118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7">
        <f t="shared" si="85"/>
        <v>0</v>
      </c>
      <c r="CX62" s="118"/>
      <c r="CY62" s="116"/>
      <c r="CZ62" s="116"/>
      <c r="DA62" s="116"/>
      <c r="DB62" s="116"/>
      <c r="DC62" s="116"/>
      <c r="DD62" s="116"/>
      <c r="DE62" s="116"/>
      <c r="DF62" s="116"/>
      <c r="DG62" s="116"/>
      <c r="DH62" s="116"/>
      <c r="DI62" s="116"/>
      <c r="DJ62" s="116"/>
      <c r="DK62" s="117">
        <f t="shared" si="86"/>
        <v>0</v>
      </c>
      <c r="DL62" s="118"/>
      <c r="DM62" s="116"/>
      <c r="DN62" s="116"/>
      <c r="DO62" s="116"/>
      <c r="DP62" s="116"/>
      <c r="DQ62" s="116"/>
      <c r="DR62" s="116"/>
      <c r="DS62" s="116"/>
      <c r="DT62" s="116"/>
      <c r="DU62" s="116"/>
      <c r="DV62" s="116"/>
      <c r="DW62" s="116"/>
      <c r="DX62" s="116"/>
      <c r="DY62" s="117">
        <f t="shared" si="87"/>
        <v>0</v>
      </c>
      <c r="DZ62" s="118"/>
      <c r="EA62" s="116"/>
      <c r="EB62" s="116"/>
      <c r="EC62" s="116"/>
      <c r="ED62" s="116"/>
      <c r="EE62" s="116"/>
      <c r="EF62" s="116"/>
      <c r="EG62" s="116"/>
      <c r="EH62" s="116"/>
      <c r="EI62" s="116"/>
      <c r="EJ62" s="116"/>
      <c r="EK62" s="116"/>
      <c r="EL62" s="116"/>
      <c r="EM62" s="117">
        <f t="shared" si="88"/>
        <v>0</v>
      </c>
      <c r="EN62" s="118"/>
      <c r="EO62" s="116"/>
      <c r="EP62" s="116"/>
      <c r="EQ62" s="116"/>
      <c r="ER62" s="116"/>
      <c r="ES62" s="116"/>
      <c r="ET62" s="116"/>
      <c r="EU62" s="116"/>
      <c r="EV62" s="116"/>
      <c r="EW62" s="116"/>
      <c r="EX62" s="116"/>
      <c r="EY62" s="116"/>
      <c r="EZ62" s="116"/>
      <c r="FA62" s="117">
        <f t="shared" si="89"/>
        <v>0</v>
      </c>
      <c r="FB62" s="118"/>
      <c r="FC62" s="116">
        <f t="shared" ref="FC62:FC70" si="91">SUM(EO62,EA62,DM62,CY62,CK62,BW62,BI62,AU62,AG62,S62,E62)</f>
        <v>157.625</v>
      </c>
      <c r="FD62" s="116">
        <f t="shared" ref="FD62:FD70" si="92">SUM(EP62,EB62,DN62,CZ62,CL62,BX62,BJ62,AV62,AH62,T62,F62)</f>
        <v>157.625</v>
      </c>
      <c r="FE62" s="116">
        <f t="shared" ref="FE62:FE70" si="93">SUM(EQ62,EC62,DO62,DA62,CM62,BY62,BK62,AW62,AI62,U62,G62)</f>
        <v>157.625</v>
      </c>
      <c r="FF62" s="116">
        <f t="shared" ref="FF62:FF70" si="94">SUM(ER62,ED62,DP62,DB62,CN62,BZ62,BL62,AX62,AJ62,V62,H62)</f>
        <v>157.625</v>
      </c>
      <c r="FG62" s="116">
        <f t="shared" ref="FG62:FG70" si="95">SUM(ES62,EE62,DQ62,DC62,CO62,CA62,BM62,AY62,AK62,W62,I62)</f>
        <v>157.625</v>
      </c>
      <c r="FH62" s="116">
        <f t="shared" ref="FH62:FH70" si="96">SUM(ET62,EF62,DR62,DD62,CP62,CB62,BN62,AZ62,AL62,X62,J62)</f>
        <v>157.625</v>
      </c>
      <c r="FI62" s="116">
        <f t="shared" ref="FI62:FI70" si="97">SUM(EU62,EG62,DS62,DE62,CQ62,CC62,BO62,BA62,AM62,Y62,K62)</f>
        <v>157.625</v>
      </c>
      <c r="FJ62" s="116">
        <f t="shared" ref="FJ62:FJ70" si="98">SUM(EV62,EH62,DT62,DF62,CR62,CD62,BP62,BB62,AN62,Z62,L62)</f>
        <v>157.625</v>
      </c>
      <c r="FK62" s="116">
        <f t="shared" ref="FK62:FK70" si="99">SUM(EW62,EI62,DU62,DG62,CS62,CE62,BQ62,BC62,AO62,AA62,M62)</f>
        <v>157.625</v>
      </c>
      <c r="FL62" s="116">
        <f t="shared" ref="FL62:FL70" si="100">SUM(EX62,EJ62,DV62,DH62,CT62,CF62,BR62,BD62,AP62,AB62,N62)</f>
        <v>157.625</v>
      </c>
      <c r="FM62" s="116">
        <f t="shared" ref="FM62:FM70" si="101">SUM(EY62,EK62,DW62,DI62,CU62,CG62,BS62,BE62,AQ62,AC62,O62)</f>
        <v>157.625</v>
      </c>
      <c r="FN62" s="116">
        <f t="shared" ref="FN62:FN70" si="102">SUM(EZ62,EL62,DX62,DJ62,CV62,CH62,BT62,BF62,AR62,AD62,P62)</f>
        <v>157.625</v>
      </c>
      <c r="FO62" s="117">
        <f t="shared" ref="FO62:FO71" si="103">SUM(FA62,EM62,DY62,DK62,CW62,CI62,BU62,BG62,AS62,AE62,Q62)</f>
        <v>1891.5</v>
      </c>
    </row>
    <row r="63" spans="3:171" x14ac:dyDescent="0.3">
      <c r="C63" s="1" t="s">
        <v>101</v>
      </c>
      <c r="D63" s="120"/>
      <c r="E63" s="116">
        <v>370</v>
      </c>
      <c r="F63" s="116">
        <v>370</v>
      </c>
      <c r="G63" s="116">
        <v>370</v>
      </c>
      <c r="H63" s="116">
        <v>370</v>
      </c>
      <c r="I63" s="116">
        <v>370</v>
      </c>
      <c r="J63" s="116">
        <v>370</v>
      </c>
      <c r="K63" s="116">
        <v>370</v>
      </c>
      <c r="L63" s="116">
        <v>370</v>
      </c>
      <c r="M63" s="116">
        <v>370</v>
      </c>
      <c r="N63" s="116">
        <v>370</v>
      </c>
      <c r="O63" s="116">
        <v>370</v>
      </c>
      <c r="P63" s="116">
        <v>370</v>
      </c>
      <c r="Q63" s="117">
        <f>SUM(E63:P63)</f>
        <v>4440</v>
      </c>
      <c r="R63" s="118"/>
      <c r="S63" s="116">
        <v>388.5</v>
      </c>
      <c r="T63" s="116">
        <v>388.5</v>
      </c>
      <c r="U63" s="116">
        <v>388.5</v>
      </c>
      <c r="V63" s="116">
        <v>388.5</v>
      </c>
      <c r="W63" s="116">
        <v>388.5</v>
      </c>
      <c r="X63" s="116">
        <v>388.5</v>
      </c>
      <c r="Y63" s="116">
        <v>388.5</v>
      </c>
      <c r="Z63" s="116">
        <v>388.5</v>
      </c>
      <c r="AA63" s="116">
        <v>388.5</v>
      </c>
      <c r="AB63" s="116">
        <v>388.5</v>
      </c>
      <c r="AC63" s="116">
        <v>388.5</v>
      </c>
      <c r="AD63" s="116">
        <v>388.5</v>
      </c>
      <c r="AE63" s="117">
        <f>SUM(S63:AD63)</f>
        <v>4662</v>
      </c>
      <c r="AF63" s="118"/>
      <c r="AG63" s="116">
        <v>407.92500000000001</v>
      </c>
      <c r="AH63" s="116">
        <v>407.92500000000001</v>
      </c>
      <c r="AI63" s="116">
        <v>407.92500000000001</v>
      </c>
      <c r="AJ63" s="116">
        <v>407.92500000000001</v>
      </c>
      <c r="AK63" s="116">
        <v>407.92500000000001</v>
      </c>
      <c r="AL63" s="116">
        <v>407.92500000000001</v>
      </c>
      <c r="AM63" s="116">
        <v>407.92500000000001</v>
      </c>
      <c r="AN63" s="116">
        <v>407.92500000000001</v>
      </c>
      <c r="AO63" s="116">
        <v>407.92500000000001</v>
      </c>
      <c r="AP63" s="116">
        <v>407.92500000000001</v>
      </c>
      <c r="AQ63" s="116">
        <v>407.92500000000001</v>
      </c>
      <c r="AR63" s="116">
        <v>407.92500000000001</v>
      </c>
      <c r="AS63" s="117">
        <f>SUM(AG63:AR63)</f>
        <v>4895.1000000000013</v>
      </c>
      <c r="AT63" s="118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7">
        <f>SUM(AU63:BF63)</f>
        <v>0</v>
      </c>
      <c r="BH63" s="118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7">
        <f>SUM(BI63:BT63)</f>
        <v>0</v>
      </c>
      <c r="BV63" s="118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7">
        <f>SUM(BW63:CH63)</f>
        <v>0</v>
      </c>
      <c r="CJ63" s="118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7">
        <f>SUM(CK63:CV63)</f>
        <v>0</v>
      </c>
      <c r="CX63" s="118"/>
      <c r="CY63" s="116"/>
      <c r="CZ63" s="116"/>
      <c r="DA63" s="116"/>
      <c r="DB63" s="116"/>
      <c r="DC63" s="116"/>
      <c r="DD63" s="116"/>
      <c r="DE63" s="116"/>
      <c r="DF63" s="116"/>
      <c r="DG63" s="116"/>
      <c r="DH63" s="116"/>
      <c r="DI63" s="116"/>
      <c r="DJ63" s="116"/>
      <c r="DK63" s="117">
        <f>SUM(CY63:DJ63)</f>
        <v>0</v>
      </c>
      <c r="DL63" s="118"/>
      <c r="DM63" s="116"/>
      <c r="DN63" s="116"/>
      <c r="DO63" s="116"/>
      <c r="DP63" s="116"/>
      <c r="DQ63" s="116"/>
      <c r="DR63" s="116"/>
      <c r="DS63" s="116"/>
      <c r="DT63" s="116"/>
      <c r="DU63" s="116"/>
      <c r="DV63" s="116"/>
      <c r="DW63" s="116"/>
      <c r="DX63" s="116"/>
      <c r="DY63" s="117">
        <f>SUM(DM63:DX63)</f>
        <v>0</v>
      </c>
      <c r="DZ63" s="118"/>
      <c r="EA63" s="116"/>
      <c r="EB63" s="116"/>
      <c r="EC63" s="116"/>
      <c r="ED63" s="116"/>
      <c r="EE63" s="116"/>
      <c r="EF63" s="116"/>
      <c r="EG63" s="116"/>
      <c r="EH63" s="116"/>
      <c r="EI63" s="116"/>
      <c r="EJ63" s="116"/>
      <c r="EK63" s="116"/>
      <c r="EL63" s="116"/>
      <c r="EM63" s="117">
        <f>SUM(EA63:EL63)</f>
        <v>0</v>
      </c>
      <c r="EN63" s="118"/>
      <c r="EO63" s="116"/>
      <c r="EP63" s="116"/>
      <c r="EQ63" s="116"/>
      <c r="ER63" s="116"/>
      <c r="ES63" s="116"/>
      <c r="ET63" s="116"/>
      <c r="EU63" s="116"/>
      <c r="EV63" s="116"/>
      <c r="EW63" s="116"/>
      <c r="EX63" s="116"/>
      <c r="EY63" s="116"/>
      <c r="EZ63" s="116"/>
      <c r="FA63" s="117">
        <f>SUM(EO63:EZ63)</f>
        <v>0</v>
      </c>
      <c r="FB63" s="118"/>
      <c r="FC63" s="116">
        <f t="shared" si="91"/>
        <v>1166.425</v>
      </c>
      <c r="FD63" s="116">
        <f t="shared" si="92"/>
        <v>1166.425</v>
      </c>
      <c r="FE63" s="116">
        <f t="shared" si="93"/>
        <v>1166.425</v>
      </c>
      <c r="FF63" s="116">
        <f t="shared" si="94"/>
        <v>1166.425</v>
      </c>
      <c r="FG63" s="116">
        <f t="shared" si="95"/>
        <v>1166.425</v>
      </c>
      <c r="FH63" s="116">
        <f t="shared" si="96"/>
        <v>1166.425</v>
      </c>
      <c r="FI63" s="116">
        <f t="shared" si="97"/>
        <v>1166.425</v>
      </c>
      <c r="FJ63" s="116">
        <f t="shared" si="98"/>
        <v>1166.425</v>
      </c>
      <c r="FK63" s="116">
        <f t="shared" si="99"/>
        <v>1166.425</v>
      </c>
      <c r="FL63" s="116">
        <f t="shared" si="100"/>
        <v>1166.425</v>
      </c>
      <c r="FM63" s="116">
        <f t="shared" si="101"/>
        <v>1166.425</v>
      </c>
      <c r="FN63" s="116">
        <f t="shared" si="102"/>
        <v>1166.425</v>
      </c>
      <c r="FO63" s="117">
        <f t="shared" si="103"/>
        <v>13997.100000000002</v>
      </c>
    </row>
    <row r="64" spans="3:171" ht="14.4" customHeight="1" x14ac:dyDescent="0.3">
      <c r="C64" s="42" t="s">
        <v>73</v>
      </c>
      <c r="D64" s="120"/>
      <c r="E64" s="116">
        <v>8</v>
      </c>
      <c r="F64" s="116">
        <v>8</v>
      </c>
      <c r="G64" s="116">
        <v>8</v>
      </c>
      <c r="H64" s="116">
        <v>8</v>
      </c>
      <c r="I64" s="116">
        <v>8</v>
      </c>
      <c r="J64" s="116">
        <v>8</v>
      </c>
      <c r="K64" s="116">
        <v>8</v>
      </c>
      <c r="L64" s="116">
        <v>8</v>
      </c>
      <c r="M64" s="116">
        <v>8</v>
      </c>
      <c r="N64" s="116">
        <v>8</v>
      </c>
      <c r="O64" s="116">
        <v>8</v>
      </c>
      <c r="P64" s="116">
        <v>8</v>
      </c>
      <c r="Q64" s="117">
        <f t="shared" si="79"/>
        <v>96</v>
      </c>
      <c r="R64" s="118"/>
      <c r="S64" s="116">
        <v>8.4</v>
      </c>
      <c r="T64" s="116">
        <v>8.4</v>
      </c>
      <c r="U64" s="116">
        <v>8.4</v>
      </c>
      <c r="V64" s="116">
        <v>8.4</v>
      </c>
      <c r="W64" s="116">
        <v>8.4</v>
      </c>
      <c r="X64" s="116">
        <v>8.4</v>
      </c>
      <c r="Y64" s="116">
        <v>8.4</v>
      </c>
      <c r="Z64" s="116">
        <v>8.4</v>
      </c>
      <c r="AA64" s="116">
        <v>8.4</v>
      </c>
      <c r="AB64" s="116">
        <v>8.4</v>
      </c>
      <c r="AC64" s="116">
        <v>8.4</v>
      </c>
      <c r="AD64" s="116">
        <v>8.4</v>
      </c>
      <c r="AE64" s="117">
        <f t="shared" si="80"/>
        <v>100.80000000000003</v>
      </c>
      <c r="AF64" s="118"/>
      <c r="AG64" s="116">
        <v>8.82</v>
      </c>
      <c r="AH64" s="116">
        <v>8.82</v>
      </c>
      <c r="AI64" s="116">
        <v>8.82</v>
      </c>
      <c r="AJ64" s="116">
        <v>8.82</v>
      </c>
      <c r="AK64" s="116">
        <v>8.82</v>
      </c>
      <c r="AL64" s="116">
        <v>8.82</v>
      </c>
      <c r="AM64" s="116">
        <v>8.82</v>
      </c>
      <c r="AN64" s="116">
        <v>8.82</v>
      </c>
      <c r="AO64" s="116">
        <v>8.82</v>
      </c>
      <c r="AP64" s="116">
        <v>8.82</v>
      </c>
      <c r="AQ64" s="116">
        <v>8.82</v>
      </c>
      <c r="AR64" s="116">
        <v>8.82</v>
      </c>
      <c r="AS64" s="117">
        <f t="shared" si="81"/>
        <v>105.83999999999997</v>
      </c>
      <c r="AT64" s="118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7">
        <f t="shared" si="82"/>
        <v>0</v>
      </c>
      <c r="BH64" s="118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7">
        <f t="shared" si="83"/>
        <v>0</v>
      </c>
      <c r="BV64" s="118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7">
        <f t="shared" si="84"/>
        <v>0</v>
      </c>
      <c r="CJ64" s="118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7">
        <f t="shared" si="85"/>
        <v>0</v>
      </c>
      <c r="CX64" s="118"/>
      <c r="CY64" s="116"/>
      <c r="CZ64" s="116"/>
      <c r="DA64" s="116"/>
      <c r="DB64" s="116"/>
      <c r="DC64" s="116"/>
      <c r="DD64" s="116"/>
      <c r="DE64" s="116"/>
      <c r="DF64" s="116"/>
      <c r="DG64" s="116"/>
      <c r="DH64" s="116"/>
      <c r="DI64" s="116"/>
      <c r="DJ64" s="116"/>
      <c r="DK64" s="117">
        <f t="shared" si="86"/>
        <v>0</v>
      </c>
      <c r="DL64" s="118"/>
      <c r="DM64" s="116"/>
      <c r="DN64" s="116"/>
      <c r="DO64" s="116"/>
      <c r="DP64" s="116"/>
      <c r="DQ64" s="116"/>
      <c r="DR64" s="116"/>
      <c r="DS64" s="116"/>
      <c r="DT64" s="116"/>
      <c r="DU64" s="116"/>
      <c r="DV64" s="116"/>
      <c r="DW64" s="116"/>
      <c r="DX64" s="116"/>
      <c r="DY64" s="117">
        <f t="shared" si="87"/>
        <v>0</v>
      </c>
      <c r="DZ64" s="118"/>
      <c r="EA64" s="116"/>
      <c r="EB64" s="116"/>
      <c r="EC64" s="116"/>
      <c r="ED64" s="116"/>
      <c r="EE64" s="116"/>
      <c r="EF64" s="116"/>
      <c r="EG64" s="116"/>
      <c r="EH64" s="116"/>
      <c r="EI64" s="116"/>
      <c r="EJ64" s="116"/>
      <c r="EK64" s="116"/>
      <c r="EL64" s="116"/>
      <c r="EM64" s="117">
        <f t="shared" si="88"/>
        <v>0</v>
      </c>
      <c r="EN64" s="118"/>
      <c r="EO64" s="116"/>
      <c r="EP64" s="116"/>
      <c r="EQ64" s="116"/>
      <c r="ER64" s="116"/>
      <c r="ES64" s="116"/>
      <c r="ET64" s="116"/>
      <c r="EU64" s="116"/>
      <c r="EV64" s="116"/>
      <c r="EW64" s="116"/>
      <c r="EX64" s="116"/>
      <c r="EY64" s="116"/>
      <c r="EZ64" s="116"/>
      <c r="FA64" s="117">
        <f t="shared" si="89"/>
        <v>0</v>
      </c>
      <c r="FB64" s="118"/>
      <c r="FC64" s="116">
        <f t="shared" si="91"/>
        <v>25.22</v>
      </c>
      <c r="FD64" s="116">
        <f t="shared" si="92"/>
        <v>25.22</v>
      </c>
      <c r="FE64" s="116">
        <f t="shared" si="93"/>
        <v>25.22</v>
      </c>
      <c r="FF64" s="116">
        <f t="shared" si="94"/>
        <v>25.22</v>
      </c>
      <c r="FG64" s="116">
        <f t="shared" si="95"/>
        <v>25.22</v>
      </c>
      <c r="FH64" s="116">
        <f t="shared" si="96"/>
        <v>25.22</v>
      </c>
      <c r="FI64" s="116">
        <f t="shared" si="97"/>
        <v>25.22</v>
      </c>
      <c r="FJ64" s="116">
        <f t="shared" si="98"/>
        <v>25.22</v>
      </c>
      <c r="FK64" s="116">
        <f t="shared" si="99"/>
        <v>25.22</v>
      </c>
      <c r="FL64" s="116">
        <f t="shared" si="100"/>
        <v>25.22</v>
      </c>
      <c r="FM64" s="116">
        <f t="shared" si="101"/>
        <v>25.22</v>
      </c>
      <c r="FN64" s="116">
        <f t="shared" si="102"/>
        <v>25.22</v>
      </c>
      <c r="FO64" s="117">
        <f t="shared" si="103"/>
        <v>302.64</v>
      </c>
    </row>
    <row r="65" spans="3:171" ht="14.4" customHeight="1" x14ac:dyDescent="0.3">
      <c r="C65" s="42" t="s">
        <v>82</v>
      </c>
      <c r="D65" s="121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7">
        <f t="shared" si="79"/>
        <v>0</v>
      </c>
      <c r="R65" s="118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7">
        <f t="shared" si="80"/>
        <v>0</v>
      </c>
      <c r="AF65" s="118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7">
        <f t="shared" si="81"/>
        <v>0</v>
      </c>
      <c r="AT65" s="118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7">
        <f t="shared" si="82"/>
        <v>0</v>
      </c>
      <c r="BH65" s="118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7">
        <f t="shared" si="83"/>
        <v>0</v>
      </c>
      <c r="BV65" s="118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7">
        <f t="shared" si="84"/>
        <v>0</v>
      </c>
      <c r="CJ65" s="118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7">
        <f t="shared" si="85"/>
        <v>0</v>
      </c>
      <c r="CX65" s="118"/>
      <c r="CY65" s="116"/>
      <c r="CZ65" s="116"/>
      <c r="DA65" s="116"/>
      <c r="DB65" s="116"/>
      <c r="DC65" s="116"/>
      <c r="DD65" s="116"/>
      <c r="DE65" s="116"/>
      <c r="DF65" s="116"/>
      <c r="DG65" s="116"/>
      <c r="DH65" s="116"/>
      <c r="DI65" s="116"/>
      <c r="DJ65" s="116"/>
      <c r="DK65" s="117">
        <f t="shared" si="86"/>
        <v>0</v>
      </c>
      <c r="DL65" s="118"/>
      <c r="DM65" s="116"/>
      <c r="DN65" s="116"/>
      <c r="DO65" s="116"/>
      <c r="DP65" s="116"/>
      <c r="DQ65" s="116"/>
      <c r="DR65" s="116"/>
      <c r="DS65" s="116"/>
      <c r="DT65" s="116"/>
      <c r="DU65" s="116"/>
      <c r="DV65" s="116"/>
      <c r="DW65" s="116"/>
      <c r="DX65" s="116"/>
      <c r="DY65" s="117">
        <f t="shared" si="87"/>
        <v>0</v>
      </c>
      <c r="DZ65" s="118"/>
      <c r="EA65" s="116"/>
      <c r="EB65" s="116"/>
      <c r="EC65" s="116"/>
      <c r="ED65" s="116"/>
      <c r="EE65" s="116"/>
      <c r="EF65" s="116"/>
      <c r="EG65" s="116"/>
      <c r="EH65" s="116"/>
      <c r="EI65" s="116"/>
      <c r="EJ65" s="116"/>
      <c r="EK65" s="116"/>
      <c r="EL65" s="116"/>
      <c r="EM65" s="117">
        <f t="shared" si="88"/>
        <v>0</v>
      </c>
      <c r="EN65" s="118"/>
      <c r="EO65" s="116"/>
      <c r="EP65" s="116"/>
      <c r="EQ65" s="116"/>
      <c r="ER65" s="116"/>
      <c r="ES65" s="116"/>
      <c r="ET65" s="116"/>
      <c r="EU65" s="116"/>
      <c r="EV65" s="116"/>
      <c r="EW65" s="116"/>
      <c r="EX65" s="116"/>
      <c r="EY65" s="116"/>
      <c r="EZ65" s="116"/>
      <c r="FA65" s="117">
        <f t="shared" si="89"/>
        <v>0</v>
      </c>
      <c r="FB65" s="118"/>
      <c r="FC65" s="116">
        <f t="shared" si="91"/>
        <v>0</v>
      </c>
      <c r="FD65" s="116">
        <f t="shared" si="92"/>
        <v>0</v>
      </c>
      <c r="FE65" s="116">
        <f t="shared" si="93"/>
        <v>0</v>
      </c>
      <c r="FF65" s="116">
        <f t="shared" si="94"/>
        <v>0</v>
      </c>
      <c r="FG65" s="116">
        <f t="shared" si="95"/>
        <v>0</v>
      </c>
      <c r="FH65" s="116">
        <f t="shared" si="96"/>
        <v>0</v>
      </c>
      <c r="FI65" s="116">
        <f t="shared" si="97"/>
        <v>0</v>
      </c>
      <c r="FJ65" s="116">
        <f t="shared" si="98"/>
        <v>0</v>
      </c>
      <c r="FK65" s="116">
        <f t="shared" si="99"/>
        <v>0</v>
      </c>
      <c r="FL65" s="116">
        <f t="shared" si="100"/>
        <v>0</v>
      </c>
      <c r="FM65" s="116">
        <f t="shared" si="101"/>
        <v>0</v>
      </c>
      <c r="FN65" s="116">
        <f t="shared" si="102"/>
        <v>0</v>
      </c>
      <c r="FO65" s="117">
        <f t="shared" si="103"/>
        <v>0</v>
      </c>
    </row>
    <row r="66" spans="3:171" ht="14.4" customHeight="1" x14ac:dyDescent="0.3">
      <c r="C66" s="42" t="s">
        <v>82</v>
      </c>
      <c r="D66" s="121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7">
        <f t="shared" si="79"/>
        <v>0</v>
      </c>
      <c r="R66" s="118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7">
        <f t="shared" si="80"/>
        <v>0</v>
      </c>
      <c r="AF66" s="118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7">
        <f t="shared" si="81"/>
        <v>0</v>
      </c>
      <c r="AT66" s="118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7">
        <f t="shared" si="82"/>
        <v>0</v>
      </c>
      <c r="BH66" s="118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7">
        <f t="shared" si="83"/>
        <v>0</v>
      </c>
      <c r="BV66" s="118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7">
        <f t="shared" si="84"/>
        <v>0</v>
      </c>
      <c r="CJ66" s="118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7">
        <f t="shared" si="85"/>
        <v>0</v>
      </c>
      <c r="CX66" s="118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7">
        <f t="shared" si="86"/>
        <v>0</v>
      </c>
      <c r="DL66" s="118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7">
        <f t="shared" si="87"/>
        <v>0</v>
      </c>
      <c r="DZ66" s="118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7">
        <f t="shared" si="88"/>
        <v>0</v>
      </c>
      <c r="EN66" s="118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7">
        <f t="shared" si="89"/>
        <v>0</v>
      </c>
      <c r="FB66" s="118"/>
      <c r="FC66" s="116">
        <f t="shared" si="91"/>
        <v>0</v>
      </c>
      <c r="FD66" s="116">
        <f t="shared" si="92"/>
        <v>0</v>
      </c>
      <c r="FE66" s="116">
        <f t="shared" si="93"/>
        <v>0</v>
      </c>
      <c r="FF66" s="116">
        <f t="shared" si="94"/>
        <v>0</v>
      </c>
      <c r="FG66" s="116">
        <f t="shared" si="95"/>
        <v>0</v>
      </c>
      <c r="FH66" s="116">
        <f t="shared" si="96"/>
        <v>0</v>
      </c>
      <c r="FI66" s="116">
        <f t="shared" si="97"/>
        <v>0</v>
      </c>
      <c r="FJ66" s="116">
        <f t="shared" si="98"/>
        <v>0</v>
      </c>
      <c r="FK66" s="116">
        <f t="shared" si="99"/>
        <v>0</v>
      </c>
      <c r="FL66" s="116">
        <f t="shared" si="100"/>
        <v>0</v>
      </c>
      <c r="FM66" s="116">
        <f t="shared" si="101"/>
        <v>0</v>
      </c>
      <c r="FN66" s="116">
        <f t="shared" si="102"/>
        <v>0</v>
      </c>
      <c r="FO66" s="117">
        <f t="shared" si="103"/>
        <v>0</v>
      </c>
    </row>
    <row r="67" spans="3:171" ht="14.4" customHeight="1" x14ac:dyDescent="0.3">
      <c r="C67" s="42" t="s">
        <v>82</v>
      </c>
      <c r="D67" s="121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7">
        <f t="shared" si="79"/>
        <v>0</v>
      </c>
      <c r="R67" s="118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7">
        <f t="shared" si="80"/>
        <v>0</v>
      </c>
      <c r="AF67" s="118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7">
        <f t="shared" si="81"/>
        <v>0</v>
      </c>
      <c r="AT67" s="118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7">
        <f t="shared" si="82"/>
        <v>0</v>
      </c>
      <c r="BH67" s="118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7">
        <f t="shared" si="83"/>
        <v>0</v>
      </c>
      <c r="BV67" s="118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7">
        <f t="shared" si="84"/>
        <v>0</v>
      </c>
      <c r="CJ67" s="118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7">
        <f t="shared" si="85"/>
        <v>0</v>
      </c>
      <c r="CX67" s="118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7">
        <f t="shared" si="86"/>
        <v>0</v>
      </c>
      <c r="DL67" s="118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7">
        <f t="shared" si="87"/>
        <v>0</v>
      </c>
      <c r="DZ67" s="118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7">
        <f t="shared" si="88"/>
        <v>0</v>
      </c>
      <c r="EN67" s="118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7">
        <f t="shared" si="89"/>
        <v>0</v>
      </c>
      <c r="FB67" s="118"/>
      <c r="FC67" s="116">
        <f t="shared" si="91"/>
        <v>0</v>
      </c>
      <c r="FD67" s="116">
        <f t="shared" si="92"/>
        <v>0</v>
      </c>
      <c r="FE67" s="116">
        <f t="shared" si="93"/>
        <v>0</v>
      </c>
      <c r="FF67" s="116">
        <f t="shared" si="94"/>
        <v>0</v>
      </c>
      <c r="FG67" s="116">
        <f t="shared" si="95"/>
        <v>0</v>
      </c>
      <c r="FH67" s="116">
        <f t="shared" si="96"/>
        <v>0</v>
      </c>
      <c r="FI67" s="116">
        <f t="shared" si="97"/>
        <v>0</v>
      </c>
      <c r="FJ67" s="116">
        <f t="shared" si="98"/>
        <v>0</v>
      </c>
      <c r="FK67" s="116">
        <f t="shared" si="99"/>
        <v>0</v>
      </c>
      <c r="FL67" s="116">
        <f t="shared" si="100"/>
        <v>0</v>
      </c>
      <c r="FM67" s="116">
        <f t="shared" si="101"/>
        <v>0</v>
      </c>
      <c r="FN67" s="116">
        <f t="shared" si="102"/>
        <v>0</v>
      </c>
      <c r="FO67" s="117">
        <f t="shared" si="103"/>
        <v>0</v>
      </c>
    </row>
    <row r="68" spans="3:171" ht="14.4" customHeight="1" x14ac:dyDescent="0.3">
      <c r="C68" s="42" t="s">
        <v>82</v>
      </c>
      <c r="D68" s="121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7">
        <f t="shared" si="79"/>
        <v>0</v>
      </c>
      <c r="R68" s="118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7">
        <f t="shared" si="80"/>
        <v>0</v>
      </c>
      <c r="AF68" s="118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7">
        <f t="shared" si="81"/>
        <v>0</v>
      </c>
      <c r="AT68" s="118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7">
        <f t="shared" si="82"/>
        <v>0</v>
      </c>
      <c r="BH68" s="118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7">
        <f t="shared" si="83"/>
        <v>0</v>
      </c>
      <c r="BV68" s="118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7">
        <f t="shared" si="84"/>
        <v>0</v>
      </c>
      <c r="CJ68" s="118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7">
        <f t="shared" si="85"/>
        <v>0</v>
      </c>
      <c r="CX68" s="118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7">
        <f t="shared" si="86"/>
        <v>0</v>
      </c>
      <c r="DL68" s="118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7">
        <f t="shared" si="87"/>
        <v>0</v>
      </c>
      <c r="DZ68" s="118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7">
        <f t="shared" si="88"/>
        <v>0</v>
      </c>
      <c r="EN68" s="118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7">
        <f t="shared" si="89"/>
        <v>0</v>
      </c>
      <c r="FB68" s="118"/>
      <c r="FC68" s="116">
        <f t="shared" si="91"/>
        <v>0</v>
      </c>
      <c r="FD68" s="116">
        <f t="shared" si="92"/>
        <v>0</v>
      </c>
      <c r="FE68" s="116">
        <f t="shared" si="93"/>
        <v>0</v>
      </c>
      <c r="FF68" s="116">
        <f t="shared" si="94"/>
        <v>0</v>
      </c>
      <c r="FG68" s="116">
        <f t="shared" si="95"/>
        <v>0</v>
      </c>
      <c r="FH68" s="116">
        <f t="shared" si="96"/>
        <v>0</v>
      </c>
      <c r="FI68" s="116">
        <f t="shared" si="97"/>
        <v>0</v>
      </c>
      <c r="FJ68" s="116">
        <f t="shared" si="98"/>
        <v>0</v>
      </c>
      <c r="FK68" s="116">
        <f t="shared" si="99"/>
        <v>0</v>
      </c>
      <c r="FL68" s="116">
        <f t="shared" si="100"/>
        <v>0</v>
      </c>
      <c r="FM68" s="116">
        <f t="shared" si="101"/>
        <v>0</v>
      </c>
      <c r="FN68" s="116">
        <f t="shared" si="102"/>
        <v>0</v>
      </c>
      <c r="FO68" s="117">
        <f t="shared" si="103"/>
        <v>0</v>
      </c>
    </row>
    <row r="69" spans="3:171" ht="14.4" customHeight="1" x14ac:dyDescent="0.3">
      <c r="C69" s="42" t="s">
        <v>82</v>
      </c>
      <c r="D69" s="121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7">
        <f t="shared" si="79"/>
        <v>0</v>
      </c>
      <c r="R69" s="118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7">
        <f t="shared" si="80"/>
        <v>0</v>
      </c>
      <c r="AF69" s="118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7">
        <f t="shared" si="81"/>
        <v>0</v>
      </c>
      <c r="AT69" s="118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7">
        <f t="shared" si="82"/>
        <v>0</v>
      </c>
      <c r="BH69" s="118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7">
        <f t="shared" si="83"/>
        <v>0</v>
      </c>
      <c r="BV69" s="118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7">
        <f t="shared" si="84"/>
        <v>0</v>
      </c>
      <c r="CJ69" s="118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7">
        <f t="shared" si="85"/>
        <v>0</v>
      </c>
      <c r="CX69" s="118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7">
        <f t="shared" si="86"/>
        <v>0</v>
      </c>
      <c r="DL69" s="118"/>
      <c r="DM69" s="116"/>
      <c r="DN69" s="116"/>
      <c r="DO69" s="116"/>
      <c r="DP69" s="116"/>
      <c r="DQ69" s="116"/>
      <c r="DR69" s="116"/>
      <c r="DS69" s="116"/>
      <c r="DT69" s="116"/>
      <c r="DU69" s="116"/>
      <c r="DV69" s="116"/>
      <c r="DW69" s="116"/>
      <c r="DX69" s="116"/>
      <c r="DY69" s="117">
        <f t="shared" si="87"/>
        <v>0</v>
      </c>
      <c r="DZ69" s="118"/>
      <c r="EA69" s="116"/>
      <c r="EB69" s="116"/>
      <c r="EC69" s="116"/>
      <c r="ED69" s="116"/>
      <c r="EE69" s="116"/>
      <c r="EF69" s="116"/>
      <c r="EG69" s="116"/>
      <c r="EH69" s="116"/>
      <c r="EI69" s="116"/>
      <c r="EJ69" s="116"/>
      <c r="EK69" s="116"/>
      <c r="EL69" s="116"/>
      <c r="EM69" s="117">
        <f t="shared" si="88"/>
        <v>0</v>
      </c>
      <c r="EN69" s="118"/>
      <c r="EO69" s="116"/>
      <c r="EP69" s="116"/>
      <c r="EQ69" s="116"/>
      <c r="ER69" s="116"/>
      <c r="ES69" s="116"/>
      <c r="ET69" s="116"/>
      <c r="EU69" s="116"/>
      <c r="EV69" s="116"/>
      <c r="EW69" s="116"/>
      <c r="EX69" s="116"/>
      <c r="EY69" s="116"/>
      <c r="EZ69" s="116"/>
      <c r="FA69" s="117">
        <f t="shared" si="89"/>
        <v>0</v>
      </c>
      <c r="FB69" s="118"/>
      <c r="FC69" s="116">
        <f t="shared" si="91"/>
        <v>0</v>
      </c>
      <c r="FD69" s="116">
        <f t="shared" si="92"/>
        <v>0</v>
      </c>
      <c r="FE69" s="116">
        <f t="shared" si="93"/>
        <v>0</v>
      </c>
      <c r="FF69" s="116">
        <f t="shared" si="94"/>
        <v>0</v>
      </c>
      <c r="FG69" s="116">
        <f t="shared" si="95"/>
        <v>0</v>
      </c>
      <c r="FH69" s="116">
        <f t="shared" si="96"/>
        <v>0</v>
      </c>
      <c r="FI69" s="116">
        <f t="shared" si="97"/>
        <v>0</v>
      </c>
      <c r="FJ69" s="116">
        <f t="shared" si="98"/>
        <v>0</v>
      </c>
      <c r="FK69" s="116">
        <f t="shared" si="99"/>
        <v>0</v>
      </c>
      <c r="FL69" s="116">
        <f t="shared" si="100"/>
        <v>0</v>
      </c>
      <c r="FM69" s="116">
        <f t="shared" si="101"/>
        <v>0</v>
      </c>
      <c r="FN69" s="116">
        <f t="shared" si="102"/>
        <v>0</v>
      </c>
      <c r="FO69" s="117">
        <f t="shared" si="103"/>
        <v>0</v>
      </c>
    </row>
    <row r="70" spans="3:171" ht="14.4" customHeight="1" x14ac:dyDescent="0.3">
      <c r="C70" s="42" t="s">
        <v>82</v>
      </c>
      <c r="D70" s="121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7">
        <f t="shared" si="79"/>
        <v>0</v>
      </c>
      <c r="R70" s="118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7">
        <f t="shared" si="80"/>
        <v>0</v>
      </c>
      <c r="AF70" s="118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7">
        <f t="shared" si="81"/>
        <v>0</v>
      </c>
      <c r="AT70" s="118"/>
      <c r="AU70" s="116"/>
      <c r="AV70" s="116"/>
      <c r="AW70" s="116"/>
      <c r="AX70" s="116"/>
      <c r="AY70" s="116"/>
      <c r="AZ70" s="116"/>
      <c r="BA70" s="116"/>
      <c r="BB70" s="116"/>
      <c r="BC70" s="116"/>
      <c r="BD70" s="116"/>
      <c r="BE70" s="116"/>
      <c r="BF70" s="116"/>
      <c r="BG70" s="117">
        <f t="shared" si="82"/>
        <v>0</v>
      </c>
      <c r="BH70" s="118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116"/>
      <c r="BU70" s="117">
        <f t="shared" si="83"/>
        <v>0</v>
      </c>
      <c r="BV70" s="118"/>
      <c r="BW70" s="116"/>
      <c r="BX70" s="116"/>
      <c r="BY70" s="116"/>
      <c r="BZ70" s="116"/>
      <c r="CA70" s="116"/>
      <c r="CB70" s="116"/>
      <c r="CC70" s="116"/>
      <c r="CD70" s="116"/>
      <c r="CE70" s="116"/>
      <c r="CF70" s="116"/>
      <c r="CG70" s="116"/>
      <c r="CH70" s="116"/>
      <c r="CI70" s="117">
        <f t="shared" si="84"/>
        <v>0</v>
      </c>
      <c r="CJ70" s="118"/>
      <c r="CK70" s="116"/>
      <c r="CL70" s="116"/>
      <c r="CM70" s="116"/>
      <c r="CN70" s="116"/>
      <c r="CO70" s="116"/>
      <c r="CP70" s="116"/>
      <c r="CQ70" s="116"/>
      <c r="CR70" s="116"/>
      <c r="CS70" s="116"/>
      <c r="CT70" s="116"/>
      <c r="CU70" s="116"/>
      <c r="CV70" s="116"/>
      <c r="CW70" s="117">
        <f t="shared" si="85"/>
        <v>0</v>
      </c>
      <c r="CX70" s="118"/>
      <c r="CY70" s="116"/>
      <c r="CZ70" s="116"/>
      <c r="DA70" s="116"/>
      <c r="DB70" s="116"/>
      <c r="DC70" s="116"/>
      <c r="DD70" s="116"/>
      <c r="DE70" s="116"/>
      <c r="DF70" s="116"/>
      <c r="DG70" s="116"/>
      <c r="DH70" s="116"/>
      <c r="DI70" s="116"/>
      <c r="DJ70" s="116"/>
      <c r="DK70" s="117">
        <f t="shared" si="86"/>
        <v>0</v>
      </c>
      <c r="DL70" s="118"/>
      <c r="DM70" s="116"/>
      <c r="DN70" s="116"/>
      <c r="DO70" s="116"/>
      <c r="DP70" s="116"/>
      <c r="DQ70" s="116"/>
      <c r="DR70" s="116"/>
      <c r="DS70" s="116"/>
      <c r="DT70" s="116"/>
      <c r="DU70" s="116"/>
      <c r="DV70" s="116"/>
      <c r="DW70" s="116"/>
      <c r="DX70" s="116"/>
      <c r="DY70" s="117">
        <f t="shared" si="87"/>
        <v>0</v>
      </c>
      <c r="DZ70" s="118"/>
      <c r="EA70" s="116"/>
      <c r="EB70" s="116"/>
      <c r="EC70" s="116"/>
      <c r="ED70" s="116"/>
      <c r="EE70" s="116"/>
      <c r="EF70" s="116"/>
      <c r="EG70" s="116"/>
      <c r="EH70" s="116"/>
      <c r="EI70" s="116"/>
      <c r="EJ70" s="116"/>
      <c r="EK70" s="116"/>
      <c r="EL70" s="116"/>
      <c r="EM70" s="117">
        <f t="shared" si="88"/>
        <v>0</v>
      </c>
      <c r="EN70" s="118"/>
      <c r="EO70" s="116"/>
      <c r="EP70" s="116"/>
      <c r="EQ70" s="116"/>
      <c r="ER70" s="116"/>
      <c r="ES70" s="116"/>
      <c r="ET70" s="116"/>
      <c r="EU70" s="116"/>
      <c r="EV70" s="116"/>
      <c r="EW70" s="116"/>
      <c r="EX70" s="116"/>
      <c r="EY70" s="116"/>
      <c r="EZ70" s="116"/>
      <c r="FA70" s="117">
        <f t="shared" si="89"/>
        <v>0</v>
      </c>
      <c r="FB70" s="118"/>
      <c r="FC70" s="116">
        <f t="shared" si="91"/>
        <v>0</v>
      </c>
      <c r="FD70" s="116">
        <f t="shared" si="92"/>
        <v>0</v>
      </c>
      <c r="FE70" s="116">
        <f t="shared" si="93"/>
        <v>0</v>
      </c>
      <c r="FF70" s="116">
        <f t="shared" si="94"/>
        <v>0</v>
      </c>
      <c r="FG70" s="116">
        <f t="shared" si="95"/>
        <v>0</v>
      </c>
      <c r="FH70" s="116">
        <f t="shared" si="96"/>
        <v>0</v>
      </c>
      <c r="FI70" s="116">
        <f t="shared" si="97"/>
        <v>0</v>
      </c>
      <c r="FJ70" s="116">
        <f t="shared" si="98"/>
        <v>0</v>
      </c>
      <c r="FK70" s="116">
        <f t="shared" si="99"/>
        <v>0</v>
      </c>
      <c r="FL70" s="116">
        <f t="shared" si="100"/>
        <v>0</v>
      </c>
      <c r="FM70" s="116">
        <f t="shared" si="101"/>
        <v>0</v>
      </c>
      <c r="FN70" s="116">
        <f t="shared" si="102"/>
        <v>0</v>
      </c>
      <c r="FO70" s="117">
        <f t="shared" si="103"/>
        <v>0</v>
      </c>
    </row>
    <row r="71" spans="3:171" x14ac:dyDescent="0.3">
      <c r="C71" s="2" t="s">
        <v>7</v>
      </c>
      <c r="D71" s="118"/>
      <c r="E71" s="119">
        <f t="shared" ref="E71:P71" ca="1" si="104">SUM(INDIRECT(ADDRESS(savings_min_row,COLUMN()) &amp; ":" &amp; ADDRESS(savings_max_row,COLUMN())))</f>
        <v>698</v>
      </c>
      <c r="F71" s="119">
        <f t="shared" ca="1" si="104"/>
        <v>698</v>
      </c>
      <c r="G71" s="119">
        <f t="shared" ca="1" si="104"/>
        <v>698</v>
      </c>
      <c r="H71" s="119">
        <f t="shared" ca="1" si="104"/>
        <v>698</v>
      </c>
      <c r="I71" s="119">
        <f t="shared" ca="1" si="104"/>
        <v>698</v>
      </c>
      <c r="J71" s="119">
        <f t="shared" ca="1" si="104"/>
        <v>698</v>
      </c>
      <c r="K71" s="119">
        <f t="shared" ca="1" si="104"/>
        <v>698</v>
      </c>
      <c r="L71" s="119">
        <f t="shared" ca="1" si="104"/>
        <v>698</v>
      </c>
      <c r="M71" s="119">
        <f t="shared" ca="1" si="104"/>
        <v>698</v>
      </c>
      <c r="N71" s="119">
        <f t="shared" ca="1" si="104"/>
        <v>698</v>
      </c>
      <c r="O71" s="119">
        <f t="shared" ca="1" si="104"/>
        <v>698</v>
      </c>
      <c r="P71" s="119">
        <f t="shared" ca="1" si="104"/>
        <v>698</v>
      </c>
      <c r="Q71" s="117">
        <f t="shared" ref="Q71" ca="1" si="105">SUM(E71:P71)</f>
        <v>8376</v>
      </c>
      <c r="R71" s="118"/>
      <c r="S71" s="119">
        <f t="shared" ref="S71:AD71" ca="1" si="106">SUM(INDIRECT(ADDRESS(savings_min_row,COLUMN()) &amp; ":" &amp; ADDRESS(savings_max_row,COLUMN())))</f>
        <v>732.9</v>
      </c>
      <c r="T71" s="119">
        <f t="shared" ca="1" si="106"/>
        <v>732.9</v>
      </c>
      <c r="U71" s="119">
        <f t="shared" ca="1" si="106"/>
        <v>732.9</v>
      </c>
      <c r="V71" s="119">
        <f t="shared" ca="1" si="106"/>
        <v>732.9</v>
      </c>
      <c r="W71" s="119">
        <f t="shared" ca="1" si="106"/>
        <v>732.9</v>
      </c>
      <c r="X71" s="119">
        <f t="shared" ca="1" si="106"/>
        <v>732.9</v>
      </c>
      <c r="Y71" s="119">
        <f t="shared" ca="1" si="106"/>
        <v>732.9</v>
      </c>
      <c r="Z71" s="119">
        <f t="shared" ca="1" si="106"/>
        <v>732.9</v>
      </c>
      <c r="AA71" s="119">
        <f t="shared" ca="1" si="106"/>
        <v>732.9</v>
      </c>
      <c r="AB71" s="119">
        <f t="shared" ca="1" si="106"/>
        <v>732.9</v>
      </c>
      <c r="AC71" s="119">
        <f t="shared" ca="1" si="106"/>
        <v>732.9</v>
      </c>
      <c r="AD71" s="119">
        <f t="shared" ca="1" si="106"/>
        <v>732.9</v>
      </c>
      <c r="AE71" s="117">
        <f t="shared" ref="AE71" ca="1" si="107">SUM(S71:AD71)</f>
        <v>8794.7999999999975</v>
      </c>
      <c r="AF71" s="118"/>
      <c r="AG71" s="119">
        <f t="shared" ref="AG71:AR71" ca="1" si="108">SUM(INDIRECT(ADDRESS(savings_min_row,COLUMN()) &amp; ":" &amp; ADDRESS(savings_max_row,COLUMN())))</f>
        <v>769.54500000000007</v>
      </c>
      <c r="AH71" s="119">
        <f t="shared" ca="1" si="108"/>
        <v>769.54500000000007</v>
      </c>
      <c r="AI71" s="119">
        <f t="shared" ca="1" si="108"/>
        <v>769.54500000000007</v>
      </c>
      <c r="AJ71" s="119">
        <f t="shared" ca="1" si="108"/>
        <v>769.54500000000007</v>
      </c>
      <c r="AK71" s="119">
        <f t="shared" ca="1" si="108"/>
        <v>769.54500000000007</v>
      </c>
      <c r="AL71" s="119">
        <f t="shared" ca="1" si="108"/>
        <v>769.54500000000007</v>
      </c>
      <c r="AM71" s="119">
        <f t="shared" ca="1" si="108"/>
        <v>769.54500000000007</v>
      </c>
      <c r="AN71" s="119">
        <f t="shared" ca="1" si="108"/>
        <v>769.54500000000007</v>
      </c>
      <c r="AO71" s="119">
        <f t="shared" ca="1" si="108"/>
        <v>769.54500000000007</v>
      </c>
      <c r="AP71" s="119">
        <f t="shared" ca="1" si="108"/>
        <v>769.54500000000007</v>
      </c>
      <c r="AQ71" s="119">
        <f t="shared" ca="1" si="108"/>
        <v>769.54500000000007</v>
      </c>
      <c r="AR71" s="119">
        <f t="shared" ca="1" si="108"/>
        <v>769.54500000000007</v>
      </c>
      <c r="AS71" s="117">
        <f t="shared" ref="AS71" ca="1" si="109">SUM(AG71:AR71)</f>
        <v>9234.5400000000009</v>
      </c>
      <c r="AT71" s="118"/>
      <c r="AU71" s="119">
        <f t="shared" ref="AU71:BF71" ca="1" si="110">SUM(INDIRECT(ADDRESS(savings_min_row,COLUMN()) &amp; ":" &amp; ADDRESS(savings_max_row,COLUMN())))</f>
        <v>0</v>
      </c>
      <c r="AV71" s="119">
        <f t="shared" ca="1" si="110"/>
        <v>0</v>
      </c>
      <c r="AW71" s="119">
        <f t="shared" ca="1" si="110"/>
        <v>0</v>
      </c>
      <c r="AX71" s="119">
        <f t="shared" ca="1" si="110"/>
        <v>0</v>
      </c>
      <c r="AY71" s="119">
        <f t="shared" ca="1" si="110"/>
        <v>0</v>
      </c>
      <c r="AZ71" s="119">
        <f t="shared" ca="1" si="110"/>
        <v>0</v>
      </c>
      <c r="BA71" s="119">
        <f t="shared" ca="1" si="110"/>
        <v>0</v>
      </c>
      <c r="BB71" s="119">
        <f t="shared" ca="1" si="110"/>
        <v>0</v>
      </c>
      <c r="BC71" s="119">
        <f t="shared" ca="1" si="110"/>
        <v>0</v>
      </c>
      <c r="BD71" s="119">
        <f t="shared" ca="1" si="110"/>
        <v>0</v>
      </c>
      <c r="BE71" s="119">
        <f t="shared" ca="1" si="110"/>
        <v>0</v>
      </c>
      <c r="BF71" s="119">
        <f t="shared" ca="1" si="110"/>
        <v>0</v>
      </c>
      <c r="BG71" s="117">
        <f t="shared" ref="BG71" ca="1" si="111">SUM(AU71:BF71)</f>
        <v>0</v>
      </c>
      <c r="BH71" s="118"/>
      <c r="BI71" s="119">
        <f t="shared" ref="BI71:BT71" ca="1" si="112">SUM(INDIRECT(ADDRESS(savings_min_row,COLUMN()) &amp; ":" &amp; ADDRESS(savings_max_row,COLUMN())))</f>
        <v>0</v>
      </c>
      <c r="BJ71" s="119">
        <f t="shared" ca="1" si="112"/>
        <v>0</v>
      </c>
      <c r="BK71" s="119">
        <f t="shared" ca="1" si="112"/>
        <v>0</v>
      </c>
      <c r="BL71" s="119">
        <f t="shared" ca="1" si="112"/>
        <v>0</v>
      </c>
      <c r="BM71" s="119">
        <f t="shared" ca="1" si="112"/>
        <v>0</v>
      </c>
      <c r="BN71" s="119">
        <f t="shared" ca="1" si="112"/>
        <v>0</v>
      </c>
      <c r="BO71" s="119">
        <f t="shared" ca="1" si="112"/>
        <v>0</v>
      </c>
      <c r="BP71" s="119">
        <f t="shared" ca="1" si="112"/>
        <v>0</v>
      </c>
      <c r="BQ71" s="119">
        <f t="shared" ca="1" si="112"/>
        <v>0</v>
      </c>
      <c r="BR71" s="119">
        <f t="shared" ca="1" si="112"/>
        <v>0</v>
      </c>
      <c r="BS71" s="119">
        <f t="shared" ca="1" si="112"/>
        <v>0</v>
      </c>
      <c r="BT71" s="119">
        <f t="shared" ca="1" si="112"/>
        <v>0</v>
      </c>
      <c r="BU71" s="117">
        <f t="shared" ref="BU71" ca="1" si="113">SUM(BI71:BT71)</f>
        <v>0</v>
      </c>
      <c r="BV71" s="118"/>
      <c r="BW71" s="119">
        <f t="shared" ref="BW71:CH71" ca="1" si="114">SUM(INDIRECT(ADDRESS(savings_min_row,COLUMN()) &amp; ":" &amp; ADDRESS(savings_max_row,COLUMN())))</f>
        <v>0</v>
      </c>
      <c r="BX71" s="119">
        <f t="shared" ca="1" si="114"/>
        <v>0</v>
      </c>
      <c r="BY71" s="119">
        <f t="shared" ca="1" si="114"/>
        <v>0</v>
      </c>
      <c r="BZ71" s="119">
        <f t="shared" ca="1" si="114"/>
        <v>0</v>
      </c>
      <c r="CA71" s="119">
        <f t="shared" ca="1" si="114"/>
        <v>0</v>
      </c>
      <c r="CB71" s="119">
        <f t="shared" ca="1" si="114"/>
        <v>0</v>
      </c>
      <c r="CC71" s="119">
        <f t="shared" ca="1" si="114"/>
        <v>0</v>
      </c>
      <c r="CD71" s="119">
        <f t="shared" ca="1" si="114"/>
        <v>0</v>
      </c>
      <c r="CE71" s="119">
        <f t="shared" ca="1" si="114"/>
        <v>0</v>
      </c>
      <c r="CF71" s="119">
        <f t="shared" ca="1" si="114"/>
        <v>0</v>
      </c>
      <c r="CG71" s="119">
        <f t="shared" ca="1" si="114"/>
        <v>0</v>
      </c>
      <c r="CH71" s="119">
        <f t="shared" ca="1" si="114"/>
        <v>0</v>
      </c>
      <c r="CI71" s="117">
        <f t="shared" ref="CI71" ca="1" si="115">SUM(BW71:CH71)</f>
        <v>0</v>
      </c>
      <c r="CJ71" s="118"/>
      <c r="CK71" s="119">
        <f t="shared" ref="CK71:CV71" ca="1" si="116">SUM(INDIRECT(ADDRESS(savings_min_row,COLUMN()) &amp; ":" &amp; ADDRESS(savings_max_row,COLUMN())))</f>
        <v>0</v>
      </c>
      <c r="CL71" s="119">
        <f t="shared" ca="1" si="116"/>
        <v>0</v>
      </c>
      <c r="CM71" s="119">
        <f t="shared" ca="1" si="116"/>
        <v>0</v>
      </c>
      <c r="CN71" s="119">
        <f t="shared" ca="1" si="116"/>
        <v>0</v>
      </c>
      <c r="CO71" s="119">
        <f t="shared" ca="1" si="116"/>
        <v>0</v>
      </c>
      <c r="CP71" s="119">
        <f t="shared" ca="1" si="116"/>
        <v>0</v>
      </c>
      <c r="CQ71" s="119">
        <f t="shared" ca="1" si="116"/>
        <v>0</v>
      </c>
      <c r="CR71" s="119">
        <f t="shared" ca="1" si="116"/>
        <v>0</v>
      </c>
      <c r="CS71" s="119">
        <f t="shared" ca="1" si="116"/>
        <v>0</v>
      </c>
      <c r="CT71" s="119">
        <f t="shared" ca="1" si="116"/>
        <v>0</v>
      </c>
      <c r="CU71" s="119">
        <f t="shared" ca="1" si="116"/>
        <v>0</v>
      </c>
      <c r="CV71" s="119">
        <f t="shared" ca="1" si="116"/>
        <v>0</v>
      </c>
      <c r="CW71" s="117">
        <f t="shared" ref="CW71" ca="1" si="117">SUM(CK71:CV71)</f>
        <v>0</v>
      </c>
      <c r="CX71" s="118"/>
      <c r="CY71" s="119">
        <f t="shared" ref="CY71:DJ71" ca="1" si="118">SUM(INDIRECT(ADDRESS(savings_min_row,COLUMN()) &amp; ":" &amp; ADDRESS(savings_max_row,COLUMN())))</f>
        <v>0</v>
      </c>
      <c r="CZ71" s="119">
        <f t="shared" ca="1" si="118"/>
        <v>0</v>
      </c>
      <c r="DA71" s="119">
        <f t="shared" ca="1" si="118"/>
        <v>0</v>
      </c>
      <c r="DB71" s="119">
        <f t="shared" ca="1" si="118"/>
        <v>0</v>
      </c>
      <c r="DC71" s="119">
        <f t="shared" ca="1" si="118"/>
        <v>0</v>
      </c>
      <c r="DD71" s="119">
        <f t="shared" ca="1" si="118"/>
        <v>0</v>
      </c>
      <c r="DE71" s="119">
        <f t="shared" ca="1" si="118"/>
        <v>0</v>
      </c>
      <c r="DF71" s="119">
        <f t="shared" ca="1" si="118"/>
        <v>0</v>
      </c>
      <c r="DG71" s="119">
        <f t="shared" ca="1" si="118"/>
        <v>0</v>
      </c>
      <c r="DH71" s="119">
        <f t="shared" ca="1" si="118"/>
        <v>0</v>
      </c>
      <c r="DI71" s="119">
        <f t="shared" ca="1" si="118"/>
        <v>0</v>
      </c>
      <c r="DJ71" s="119">
        <f t="shared" ca="1" si="118"/>
        <v>0</v>
      </c>
      <c r="DK71" s="117">
        <f t="shared" ref="DK71" ca="1" si="119">SUM(CY71:DJ71)</f>
        <v>0</v>
      </c>
      <c r="DL71" s="118"/>
      <c r="DM71" s="119">
        <f t="shared" ref="DM71:DX71" ca="1" si="120">SUM(INDIRECT(ADDRESS(savings_min_row,COLUMN()) &amp; ":" &amp; ADDRESS(savings_max_row,COLUMN())))</f>
        <v>0</v>
      </c>
      <c r="DN71" s="119">
        <f t="shared" ca="1" si="120"/>
        <v>0</v>
      </c>
      <c r="DO71" s="119">
        <f t="shared" ca="1" si="120"/>
        <v>0</v>
      </c>
      <c r="DP71" s="119">
        <f t="shared" ca="1" si="120"/>
        <v>0</v>
      </c>
      <c r="DQ71" s="119">
        <f t="shared" ca="1" si="120"/>
        <v>0</v>
      </c>
      <c r="DR71" s="119">
        <f t="shared" ca="1" si="120"/>
        <v>0</v>
      </c>
      <c r="DS71" s="119">
        <f t="shared" ca="1" si="120"/>
        <v>0</v>
      </c>
      <c r="DT71" s="119">
        <f t="shared" ca="1" si="120"/>
        <v>0</v>
      </c>
      <c r="DU71" s="119">
        <f t="shared" ca="1" si="120"/>
        <v>0</v>
      </c>
      <c r="DV71" s="119">
        <f t="shared" ca="1" si="120"/>
        <v>0</v>
      </c>
      <c r="DW71" s="119">
        <f t="shared" ca="1" si="120"/>
        <v>0</v>
      </c>
      <c r="DX71" s="119">
        <f t="shared" ca="1" si="120"/>
        <v>0</v>
      </c>
      <c r="DY71" s="117">
        <f t="shared" ref="DY71" ca="1" si="121">SUM(DM71:DX71)</f>
        <v>0</v>
      </c>
      <c r="DZ71" s="118"/>
      <c r="EA71" s="119">
        <f t="shared" ref="EA71:EL71" ca="1" si="122">SUM(INDIRECT(ADDRESS(savings_min_row,COLUMN()) &amp; ":" &amp; ADDRESS(savings_max_row,COLUMN())))</f>
        <v>0</v>
      </c>
      <c r="EB71" s="119">
        <f t="shared" ca="1" si="122"/>
        <v>0</v>
      </c>
      <c r="EC71" s="119">
        <f t="shared" ca="1" si="122"/>
        <v>0</v>
      </c>
      <c r="ED71" s="119">
        <f t="shared" ca="1" si="122"/>
        <v>0</v>
      </c>
      <c r="EE71" s="119">
        <f t="shared" ca="1" si="122"/>
        <v>0</v>
      </c>
      <c r="EF71" s="119">
        <f t="shared" ca="1" si="122"/>
        <v>0</v>
      </c>
      <c r="EG71" s="119">
        <f t="shared" ca="1" si="122"/>
        <v>0</v>
      </c>
      <c r="EH71" s="119">
        <f t="shared" ca="1" si="122"/>
        <v>0</v>
      </c>
      <c r="EI71" s="119">
        <f t="shared" ca="1" si="122"/>
        <v>0</v>
      </c>
      <c r="EJ71" s="119">
        <f t="shared" ca="1" si="122"/>
        <v>0</v>
      </c>
      <c r="EK71" s="119">
        <f t="shared" ca="1" si="122"/>
        <v>0</v>
      </c>
      <c r="EL71" s="119">
        <f t="shared" ca="1" si="122"/>
        <v>0</v>
      </c>
      <c r="EM71" s="117">
        <f t="shared" ref="EM71" ca="1" si="123">SUM(EA71:EL71)</f>
        <v>0</v>
      </c>
      <c r="EN71" s="118"/>
      <c r="EO71" s="119">
        <f t="shared" ref="EO71:EZ71" ca="1" si="124">SUM(INDIRECT(ADDRESS(savings_min_row,COLUMN()) &amp; ":" &amp; ADDRESS(savings_max_row,COLUMN())))</f>
        <v>0</v>
      </c>
      <c r="EP71" s="119">
        <f t="shared" ca="1" si="124"/>
        <v>0</v>
      </c>
      <c r="EQ71" s="119">
        <f t="shared" ca="1" si="124"/>
        <v>0</v>
      </c>
      <c r="ER71" s="119">
        <f t="shared" ca="1" si="124"/>
        <v>0</v>
      </c>
      <c r="ES71" s="119">
        <f t="shared" ca="1" si="124"/>
        <v>0</v>
      </c>
      <c r="ET71" s="119">
        <f t="shared" ca="1" si="124"/>
        <v>0</v>
      </c>
      <c r="EU71" s="119">
        <f t="shared" ca="1" si="124"/>
        <v>0</v>
      </c>
      <c r="EV71" s="119">
        <f t="shared" ca="1" si="124"/>
        <v>0</v>
      </c>
      <c r="EW71" s="119">
        <f t="shared" ca="1" si="124"/>
        <v>0</v>
      </c>
      <c r="EX71" s="119">
        <f t="shared" ca="1" si="124"/>
        <v>0</v>
      </c>
      <c r="EY71" s="119">
        <f t="shared" ca="1" si="124"/>
        <v>0</v>
      </c>
      <c r="EZ71" s="119">
        <f t="shared" ca="1" si="124"/>
        <v>0</v>
      </c>
      <c r="FA71" s="117">
        <f t="shared" ref="FA71" ca="1" si="125">SUM(EO71:EZ71)</f>
        <v>0</v>
      </c>
      <c r="FB71" s="118"/>
      <c r="FC71" s="119">
        <f t="shared" ref="FC71:FN71" ca="1" si="126">SUM(INDIRECT(ADDRESS(savings_min_row,COLUMN()) &amp; ":" &amp; ADDRESS(savings_max_row,COLUMN())))</f>
        <v>2200.4449999999997</v>
      </c>
      <c r="FD71" s="119">
        <f t="shared" ca="1" si="126"/>
        <v>2200.4449999999997</v>
      </c>
      <c r="FE71" s="119">
        <f t="shared" ca="1" si="126"/>
        <v>2200.4449999999997</v>
      </c>
      <c r="FF71" s="119">
        <f t="shared" ca="1" si="126"/>
        <v>2200.4449999999997</v>
      </c>
      <c r="FG71" s="119">
        <f t="shared" ca="1" si="126"/>
        <v>2200.4449999999997</v>
      </c>
      <c r="FH71" s="119">
        <f t="shared" ca="1" si="126"/>
        <v>2200.4449999999997</v>
      </c>
      <c r="FI71" s="119">
        <f t="shared" ca="1" si="126"/>
        <v>2200.4449999999997</v>
      </c>
      <c r="FJ71" s="119">
        <f t="shared" ca="1" si="126"/>
        <v>2200.4449999999997</v>
      </c>
      <c r="FK71" s="119">
        <f t="shared" ca="1" si="126"/>
        <v>2200.4449999999997</v>
      </c>
      <c r="FL71" s="119">
        <f t="shared" ca="1" si="126"/>
        <v>2200.4449999999997</v>
      </c>
      <c r="FM71" s="119">
        <f t="shared" ca="1" si="126"/>
        <v>2200.4449999999997</v>
      </c>
      <c r="FN71" s="119">
        <f t="shared" ca="1" si="126"/>
        <v>2200.4449999999997</v>
      </c>
      <c r="FO71" s="117">
        <f t="shared" ca="1" si="103"/>
        <v>26405.339999999997</v>
      </c>
    </row>
  </sheetData>
  <mergeCells count="12">
    <mergeCell ref="EA5:EM5"/>
    <mergeCell ref="EO5:FA5"/>
    <mergeCell ref="FC5:FO5"/>
    <mergeCell ref="CY5:DK5"/>
    <mergeCell ref="DM5:DY5"/>
    <mergeCell ref="E5:Q5"/>
    <mergeCell ref="S5:AE5"/>
    <mergeCell ref="BI5:BU5"/>
    <mergeCell ref="BW5:CI5"/>
    <mergeCell ref="CK5:CW5"/>
    <mergeCell ref="AG5:AS5"/>
    <mergeCell ref="AU5:BG5"/>
  </mergeCells>
  <conditionalFormatting sqref="C10:P19">
    <cfRule type="expression" dxfId="168" priority="504">
      <formula>ROW(C10)&lt;=income_max_row</formula>
    </cfRule>
  </conditionalFormatting>
  <conditionalFormatting sqref="C23:Q23 C24:P57 Q24:Q58">
    <cfRule type="expression" dxfId="167" priority="91">
      <formula>ROW(C23)&lt;=expenses_max_row</formula>
    </cfRule>
  </conditionalFormatting>
  <conditionalFormatting sqref="C61:Q70">
    <cfRule type="expression" dxfId="166" priority="502">
      <formula>ROW(C61)&lt;=savings_max_row</formula>
    </cfRule>
  </conditionalFormatting>
  <conditionalFormatting sqref="E6:E7 S6:S7 F7:Q7 U7 W7 Y7 AA7 AC7 AE7">
    <cfRule type="expression" dxfId="165" priority="511" stopIfTrue="1">
      <formula>AND(E$20=0, E$58=0, E$71=0)</formula>
    </cfRule>
    <cfRule type="expression" dxfId="164" priority="512" stopIfTrue="1">
      <formula>E$7=0</formula>
    </cfRule>
    <cfRule type="expression" dxfId="163" priority="513">
      <formula>E$7&lt;0</formula>
    </cfRule>
  </conditionalFormatting>
  <conditionalFormatting sqref="F6:P6">
    <cfRule type="expression" dxfId="162" priority="522" stopIfTrue="1">
      <formula>AND(F$20=0, #REF!=0, F$71=0)</formula>
    </cfRule>
    <cfRule type="expression" dxfId="161" priority="523" stopIfTrue="1">
      <formula>F$7=0</formula>
    </cfRule>
    <cfRule type="expression" dxfId="160" priority="524">
      <formula>F$7&lt;0</formula>
    </cfRule>
  </conditionalFormatting>
  <conditionalFormatting sqref="Q6 T6:AE6 T7 V7 X7 Z7 AB7 AD7">
    <cfRule type="expression" dxfId="159" priority="505" stopIfTrue="1">
      <formula>AND(Q$20=0, Q$36=0, Q$71=0)</formula>
    </cfRule>
    <cfRule type="expression" dxfId="158" priority="506" stopIfTrue="1">
      <formula>Q$7=0</formula>
    </cfRule>
    <cfRule type="expression" dxfId="157" priority="507">
      <formula>Q$7&lt;0</formula>
    </cfRule>
  </conditionalFormatting>
  <conditionalFormatting sqref="Q10:Q20">
    <cfRule type="expression" dxfId="156" priority="63">
      <formula>ROW(Q10)&lt;=income_max_row</formula>
    </cfRule>
  </conditionalFormatting>
  <conditionalFormatting sqref="Q61:Q71">
    <cfRule type="expression" dxfId="155" priority="501">
      <formula>ROW(Q61)&lt;=expenses_max_row</formula>
    </cfRule>
  </conditionalFormatting>
  <conditionalFormatting sqref="S10:AD19">
    <cfRule type="expression" dxfId="154" priority="103">
      <formula>ROW(S10)&lt;=income_max_row</formula>
    </cfRule>
  </conditionalFormatting>
  <conditionalFormatting sqref="S23:AD57">
    <cfRule type="expression" dxfId="153" priority="88">
      <formula>ROW(S23)&lt;=expenses_max_row</formula>
    </cfRule>
  </conditionalFormatting>
  <conditionalFormatting sqref="S61:AE70">
    <cfRule type="expression" dxfId="152" priority="38">
      <formula>ROW(S61)&lt;=savings_max_row</formula>
    </cfRule>
  </conditionalFormatting>
  <conditionalFormatting sqref="AE10:AE20">
    <cfRule type="expression" dxfId="151" priority="49">
      <formula>ROW(AE10)&lt;=income_max_row</formula>
    </cfRule>
  </conditionalFormatting>
  <conditionalFormatting sqref="AE23:AE58">
    <cfRule type="expression" dxfId="150" priority="60">
      <formula>ROW(AE23)&lt;=expenses_max_row</formula>
    </cfRule>
  </conditionalFormatting>
  <conditionalFormatting sqref="AE61:AE71">
    <cfRule type="expression" dxfId="149" priority="37">
      <formula>ROW(AE61)&lt;=expenses_max_row</formula>
    </cfRule>
  </conditionalFormatting>
  <conditionalFormatting sqref="AG6:AG7 AI7 AK7 AM7 AO7 AQ7 AS7">
    <cfRule type="expression" dxfId="148" priority="13" stopIfTrue="1">
      <formula>AND(AG$20=0, AG$58=0, AG$71=0)</formula>
    </cfRule>
  </conditionalFormatting>
  <conditionalFormatting sqref="AG7 AI7 AK7 AM7 AO7 AQ7 AS7">
    <cfRule type="expression" dxfId="147" priority="14" stopIfTrue="1">
      <formula>AG$7=0</formula>
    </cfRule>
    <cfRule type="expression" dxfId="146" priority="15">
      <formula>AG$7&lt;0</formula>
    </cfRule>
  </conditionalFormatting>
  <conditionalFormatting sqref="AG10:AR19">
    <cfRule type="expression" dxfId="145" priority="17">
      <formula>ROW(AG10)&lt;=income_max_row</formula>
    </cfRule>
  </conditionalFormatting>
  <conditionalFormatting sqref="AG23:AR57">
    <cfRule type="expression" dxfId="144" priority="16">
      <formula>ROW(AG23)&lt;=expenses_max_row</formula>
    </cfRule>
  </conditionalFormatting>
  <conditionalFormatting sqref="AG6:AS6">
    <cfRule type="expression" dxfId="143" priority="246" stopIfTrue="1">
      <formula>AG$7=0</formula>
    </cfRule>
    <cfRule type="expression" dxfId="142" priority="247">
      <formula>AG$7&lt;0</formula>
    </cfRule>
  </conditionalFormatting>
  <conditionalFormatting sqref="AG61:AS70">
    <cfRule type="expression" dxfId="141" priority="36">
      <formula>ROW(AG61)&lt;=savings_max_row</formula>
    </cfRule>
  </conditionalFormatting>
  <conditionalFormatting sqref="AH7 AJ7 AL7 AN7 AP7 AR7">
    <cfRule type="expression" dxfId="140" priority="10" stopIfTrue="1">
      <formula>AND(AH$20=0, AH$36=0, AH$71=0)</formula>
    </cfRule>
    <cfRule type="expression" dxfId="139" priority="11" stopIfTrue="1">
      <formula>AH$7=0</formula>
    </cfRule>
    <cfRule type="expression" dxfId="138" priority="12">
      <formula>AH$7&lt;0</formula>
    </cfRule>
  </conditionalFormatting>
  <conditionalFormatting sqref="AH6:AS6">
    <cfRule type="expression" dxfId="137" priority="245" stopIfTrue="1">
      <formula>AND(AH$20=0, AH$36=0, AH$71=0)</formula>
    </cfRule>
  </conditionalFormatting>
  <conditionalFormatting sqref="AS10:AS20">
    <cfRule type="expression" dxfId="136" priority="48">
      <formula>ROW(AS10)&lt;=income_max_row</formula>
    </cfRule>
  </conditionalFormatting>
  <conditionalFormatting sqref="AS23:AS58">
    <cfRule type="expression" dxfId="135" priority="59">
      <formula>ROW(AS23)&lt;=expenses_max_row</formula>
    </cfRule>
  </conditionalFormatting>
  <conditionalFormatting sqref="AS61:AS71">
    <cfRule type="expression" dxfId="134" priority="35">
      <formula>ROW(AS61)&lt;=expenses_max_row</formula>
    </cfRule>
  </conditionalFormatting>
  <conditionalFormatting sqref="AU6:AU7">
    <cfRule type="expression" dxfId="133" priority="238" stopIfTrue="1">
      <formula>AND(AU$20=0, AU$58=0, AU$71=0)</formula>
    </cfRule>
    <cfRule type="expression" dxfId="132" priority="239" stopIfTrue="1">
      <formula>AU$7=0</formula>
    </cfRule>
    <cfRule type="expression" dxfId="131" priority="240">
      <formula>AU$7&lt;0</formula>
    </cfRule>
  </conditionalFormatting>
  <conditionalFormatting sqref="AU10:BF19">
    <cfRule type="expression" dxfId="130" priority="76">
      <formula>ROW(AU10)&lt;=income_max_row</formula>
    </cfRule>
  </conditionalFormatting>
  <conditionalFormatting sqref="AU23:BF57">
    <cfRule type="expression" dxfId="129" priority="82">
      <formula>ROW(AU23)&lt;=expenses_max_row</formula>
    </cfRule>
  </conditionalFormatting>
  <conditionalFormatting sqref="AU61:BG70">
    <cfRule type="expression" dxfId="128" priority="34">
      <formula>ROW(AU61)&lt;=savings_max_row</formula>
    </cfRule>
  </conditionalFormatting>
  <conditionalFormatting sqref="AV6:BG7">
    <cfRule type="expression" dxfId="127" priority="235" stopIfTrue="1">
      <formula>AND(AV$20=0, AV$36=0, AV$71=0)</formula>
    </cfRule>
    <cfRule type="expression" dxfId="126" priority="236" stopIfTrue="1">
      <formula>AV$7=0</formula>
    </cfRule>
    <cfRule type="expression" dxfId="125" priority="237">
      <formula>AV$7&lt;0</formula>
    </cfRule>
  </conditionalFormatting>
  <conditionalFormatting sqref="BG10:BG20">
    <cfRule type="expression" dxfId="124" priority="47">
      <formula>ROW(BG10)&lt;=income_max_row</formula>
    </cfRule>
  </conditionalFormatting>
  <conditionalFormatting sqref="BG23:BG58">
    <cfRule type="expression" dxfId="123" priority="58">
      <formula>ROW(BG23)&lt;=expenses_max_row</formula>
    </cfRule>
  </conditionalFormatting>
  <conditionalFormatting sqref="BG61:BG71">
    <cfRule type="expression" dxfId="122" priority="33">
      <formula>ROW(BG61)&lt;=expenses_max_row</formula>
    </cfRule>
  </conditionalFormatting>
  <conditionalFormatting sqref="BI6:BI7">
    <cfRule type="expression" dxfId="121" priority="228" stopIfTrue="1">
      <formula>AND(BI$20=0, BI$58=0, BI$71=0)</formula>
    </cfRule>
    <cfRule type="expression" dxfId="120" priority="229" stopIfTrue="1">
      <formula>BI$7=0</formula>
    </cfRule>
    <cfRule type="expression" dxfId="119" priority="230">
      <formula>BI$7&lt;0</formula>
    </cfRule>
  </conditionalFormatting>
  <conditionalFormatting sqref="BI10:BT19">
    <cfRule type="expression" dxfId="118" priority="224">
      <formula>ROW(BI10)&lt;=income_max_row</formula>
    </cfRule>
  </conditionalFormatting>
  <conditionalFormatting sqref="BI23:BT57">
    <cfRule type="expression" dxfId="117" priority="74">
      <formula>ROW(BI23)&lt;=expenses_max_row</formula>
    </cfRule>
  </conditionalFormatting>
  <conditionalFormatting sqref="BI61:BU70">
    <cfRule type="expression" dxfId="116" priority="32">
      <formula>ROW(BI61)&lt;=savings_max_row</formula>
    </cfRule>
  </conditionalFormatting>
  <conditionalFormatting sqref="BJ6:BU7">
    <cfRule type="expression" dxfId="115" priority="225" stopIfTrue="1">
      <formula>AND(BJ$20=0, BJ$36=0, BJ$71=0)</formula>
    </cfRule>
    <cfRule type="expression" dxfId="114" priority="226" stopIfTrue="1">
      <formula>BJ$7=0</formula>
    </cfRule>
    <cfRule type="expression" dxfId="113" priority="227">
      <formula>BJ$7&lt;0</formula>
    </cfRule>
  </conditionalFormatting>
  <conditionalFormatting sqref="BU10:BU20">
    <cfRule type="expression" dxfId="112" priority="46">
      <formula>ROW(BU10)&lt;=income_max_row</formula>
    </cfRule>
  </conditionalFormatting>
  <conditionalFormatting sqref="BU23:BU58">
    <cfRule type="expression" dxfId="111" priority="57">
      <formula>ROW(BU23)&lt;=expenses_max_row</formula>
    </cfRule>
  </conditionalFormatting>
  <conditionalFormatting sqref="BU61:BU71">
    <cfRule type="expression" dxfId="110" priority="31">
      <formula>ROW(BU61)&lt;=expenses_max_row</formula>
    </cfRule>
  </conditionalFormatting>
  <conditionalFormatting sqref="BW6:BW7">
    <cfRule type="expression" dxfId="109" priority="218" stopIfTrue="1">
      <formula>AND(BW$20=0, BW$58=0, BW$71=0)</formula>
    </cfRule>
    <cfRule type="expression" dxfId="108" priority="219" stopIfTrue="1">
      <formula>BW$7=0</formula>
    </cfRule>
    <cfRule type="expression" dxfId="107" priority="220">
      <formula>BW$7&lt;0</formula>
    </cfRule>
  </conditionalFormatting>
  <conditionalFormatting sqref="BW10:CH19">
    <cfRule type="expression" dxfId="106" priority="214">
      <formula>ROW(BW10)&lt;=income_max_row</formula>
    </cfRule>
  </conditionalFormatting>
  <conditionalFormatting sqref="BW23:CH57">
    <cfRule type="expression" dxfId="105" priority="126">
      <formula>ROW(BW23)&lt;=expenses_max_row</formula>
    </cfRule>
  </conditionalFormatting>
  <conditionalFormatting sqref="BW61:CI70">
    <cfRule type="expression" dxfId="104" priority="30">
      <formula>ROW(BW61)&lt;=savings_max_row</formula>
    </cfRule>
  </conditionalFormatting>
  <conditionalFormatting sqref="BX6:CI7">
    <cfRule type="expression" dxfId="103" priority="215" stopIfTrue="1">
      <formula>AND(BX$20=0, BX$36=0, BX$71=0)</formula>
    </cfRule>
    <cfRule type="expression" dxfId="102" priority="216" stopIfTrue="1">
      <formula>BX$7=0</formula>
    </cfRule>
    <cfRule type="expression" dxfId="101" priority="217">
      <formula>BX$7&lt;0</formula>
    </cfRule>
  </conditionalFormatting>
  <conditionalFormatting sqref="CI10:CI20">
    <cfRule type="expression" dxfId="100" priority="45">
      <formula>ROW(CI10)&lt;=income_max_row</formula>
    </cfRule>
  </conditionalFormatting>
  <conditionalFormatting sqref="CI23:CI58">
    <cfRule type="expression" dxfId="99" priority="56">
      <formula>ROW(CI23)&lt;=expenses_max_row</formula>
    </cfRule>
  </conditionalFormatting>
  <conditionalFormatting sqref="CI61:CI71">
    <cfRule type="expression" dxfId="98" priority="29">
      <formula>ROW(CI61)&lt;=expenses_max_row</formula>
    </cfRule>
  </conditionalFormatting>
  <conditionalFormatting sqref="CK6:CK7">
    <cfRule type="expression" dxfId="97" priority="208" stopIfTrue="1">
      <formula>AND(CK$20=0, CK$58=0, CK$71=0)</formula>
    </cfRule>
    <cfRule type="expression" dxfId="96" priority="209" stopIfTrue="1">
      <formula>CK$7=0</formula>
    </cfRule>
    <cfRule type="expression" dxfId="95" priority="210">
      <formula>CK$7&lt;0</formula>
    </cfRule>
  </conditionalFormatting>
  <conditionalFormatting sqref="CK10:CV19">
    <cfRule type="expression" dxfId="94" priority="204">
      <formula>ROW(CK10)&lt;=income_max_row</formula>
    </cfRule>
  </conditionalFormatting>
  <conditionalFormatting sqref="CK23:CV57">
    <cfRule type="expression" dxfId="93" priority="125">
      <formula>ROW(CK23)&lt;=expenses_max_row</formula>
    </cfRule>
  </conditionalFormatting>
  <conditionalFormatting sqref="CK61:CW70">
    <cfRule type="expression" dxfId="92" priority="28">
      <formula>ROW(CK61)&lt;=savings_max_row</formula>
    </cfRule>
  </conditionalFormatting>
  <conditionalFormatting sqref="CL6:CW7">
    <cfRule type="expression" dxfId="91" priority="205" stopIfTrue="1">
      <formula>AND(CL$20=0, CL$36=0, CL$71=0)</formula>
    </cfRule>
    <cfRule type="expression" dxfId="90" priority="206" stopIfTrue="1">
      <formula>CL$7=0</formula>
    </cfRule>
    <cfRule type="expression" dxfId="89" priority="207">
      <formula>CL$7&lt;0</formula>
    </cfRule>
  </conditionalFormatting>
  <conditionalFormatting sqref="CW10:CW20">
    <cfRule type="expression" dxfId="88" priority="44">
      <formula>ROW(CW10)&lt;=income_max_row</formula>
    </cfRule>
  </conditionalFormatting>
  <conditionalFormatting sqref="CW23:CW58">
    <cfRule type="expression" dxfId="87" priority="55">
      <formula>ROW(CW23)&lt;=expenses_max_row</formula>
    </cfRule>
  </conditionalFormatting>
  <conditionalFormatting sqref="CW61:CW71">
    <cfRule type="expression" dxfId="86" priority="27">
      <formula>ROW(CW61)&lt;=expenses_max_row</formula>
    </cfRule>
  </conditionalFormatting>
  <conditionalFormatting sqref="CY6:CY7">
    <cfRule type="expression" dxfId="85" priority="198" stopIfTrue="1">
      <formula>AND(CY$20=0, CY$58=0, CY$71=0)</formula>
    </cfRule>
    <cfRule type="expression" dxfId="84" priority="199" stopIfTrue="1">
      <formula>CY$7=0</formula>
    </cfRule>
    <cfRule type="expression" dxfId="83" priority="200">
      <formula>CY$7&lt;0</formula>
    </cfRule>
  </conditionalFormatting>
  <conditionalFormatting sqref="CY10:DJ19">
    <cfRule type="expression" dxfId="82" priority="194">
      <formula>ROW(CY10)&lt;=income_max_row</formula>
    </cfRule>
  </conditionalFormatting>
  <conditionalFormatting sqref="CY23:DJ57">
    <cfRule type="expression" dxfId="81" priority="124">
      <formula>ROW(CY23)&lt;=expenses_max_row</formula>
    </cfRule>
  </conditionalFormatting>
  <conditionalFormatting sqref="CY61:DK70">
    <cfRule type="expression" dxfId="80" priority="26">
      <formula>ROW(CY61)&lt;=savings_max_row</formula>
    </cfRule>
  </conditionalFormatting>
  <conditionalFormatting sqref="CZ6:DK7">
    <cfRule type="expression" dxfId="79" priority="195" stopIfTrue="1">
      <formula>AND(CZ$20=0, CZ$36=0, CZ$71=0)</formula>
    </cfRule>
    <cfRule type="expression" dxfId="78" priority="196" stopIfTrue="1">
      <formula>CZ$7=0</formula>
    </cfRule>
    <cfRule type="expression" dxfId="77" priority="197">
      <formula>CZ$7&lt;0</formula>
    </cfRule>
  </conditionalFormatting>
  <conditionalFormatting sqref="DK10:DK20">
    <cfRule type="expression" dxfId="76" priority="43">
      <formula>ROW(DK10)&lt;=income_max_row</formula>
    </cfRule>
  </conditionalFormatting>
  <conditionalFormatting sqref="DK23:DK58">
    <cfRule type="expression" dxfId="75" priority="54">
      <formula>ROW(DK23)&lt;=expenses_max_row</formula>
    </cfRule>
  </conditionalFormatting>
  <conditionalFormatting sqref="DK61:DK71">
    <cfRule type="expression" dxfId="74" priority="25">
      <formula>ROW(DK61)&lt;=expenses_max_row</formula>
    </cfRule>
  </conditionalFormatting>
  <conditionalFormatting sqref="DM6:DM7">
    <cfRule type="expression" dxfId="73" priority="188" stopIfTrue="1">
      <formula>AND(DM$20=0, DM$58=0, DM$71=0)</formula>
    </cfRule>
    <cfRule type="expression" dxfId="72" priority="189" stopIfTrue="1">
      <formula>DM$7=0</formula>
    </cfRule>
    <cfRule type="expression" dxfId="71" priority="190">
      <formula>DM$7&lt;0</formula>
    </cfRule>
  </conditionalFormatting>
  <conditionalFormatting sqref="DM10:DX19">
    <cfRule type="expression" dxfId="70" priority="184">
      <formula>ROW(DM10)&lt;=income_max_row</formula>
    </cfRule>
  </conditionalFormatting>
  <conditionalFormatting sqref="DM23:DX57">
    <cfRule type="expression" dxfId="69" priority="123">
      <formula>ROW(DM23)&lt;=expenses_max_row</formula>
    </cfRule>
  </conditionalFormatting>
  <conditionalFormatting sqref="DM61:DY70">
    <cfRule type="expression" dxfId="68" priority="24">
      <formula>ROW(DM61)&lt;=savings_max_row</formula>
    </cfRule>
  </conditionalFormatting>
  <conditionalFormatting sqref="DN6:DY7">
    <cfRule type="expression" dxfId="67" priority="185" stopIfTrue="1">
      <formula>AND(DN$20=0, DN$36=0, DN$71=0)</formula>
    </cfRule>
    <cfRule type="expression" dxfId="66" priority="186" stopIfTrue="1">
      <formula>DN$7=0</formula>
    </cfRule>
    <cfRule type="expression" dxfId="65" priority="187">
      <formula>DN$7&lt;0</formula>
    </cfRule>
  </conditionalFormatting>
  <conditionalFormatting sqref="DY10:DY20">
    <cfRule type="expression" dxfId="64" priority="42">
      <formula>ROW(DY10)&lt;=income_max_row</formula>
    </cfRule>
  </conditionalFormatting>
  <conditionalFormatting sqref="DY23:DY58">
    <cfRule type="expression" dxfId="63" priority="53">
      <formula>ROW(DY23)&lt;=expenses_max_row</formula>
    </cfRule>
  </conditionalFormatting>
  <conditionalFormatting sqref="DY61:DY71">
    <cfRule type="expression" dxfId="62" priority="23">
      <formula>ROW(DY61)&lt;=expenses_max_row</formula>
    </cfRule>
  </conditionalFormatting>
  <conditionalFormatting sqref="EA6:EA7">
    <cfRule type="expression" dxfId="61" priority="178" stopIfTrue="1">
      <formula>AND(EA$20=0, EA$58=0, EA$71=0)</formula>
    </cfRule>
    <cfRule type="expression" dxfId="60" priority="179" stopIfTrue="1">
      <formula>EA$7=0</formula>
    </cfRule>
    <cfRule type="expression" dxfId="59" priority="180">
      <formula>EA$7&lt;0</formula>
    </cfRule>
  </conditionalFormatting>
  <conditionalFormatting sqref="EA10:EL19">
    <cfRule type="expression" dxfId="58" priority="174">
      <formula>ROW(EA10)&lt;=income_max_row</formula>
    </cfRule>
  </conditionalFormatting>
  <conditionalFormatting sqref="EA23:EL57">
    <cfRule type="expression" dxfId="57" priority="122">
      <formula>ROW(EA23)&lt;=expenses_max_row</formula>
    </cfRule>
  </conditionalFormatting>
  <conditionalFormatting sqref="EA61:EM70">
    <cfRule type="expression" dxfId="56" priority="22">
      <formula>ROW(EA61)&lt;=savings_max_row</formula>
    </cfRule>
  </conditionalFormatting>
  <conditionalFormatting sqref="EB6:EM7">
    <cfRule type="expression" dxfId="55" priority="175" stopIfTrue="1">
      <formula>AND(EB$20=0, EB$36=0, EB$71=0)</formula>
    </cfRule>
    <cfRule type="expression" dxfId="54" priority="176" stopIfTrue="1">
      <formula>EB$7=0</formula>
    </cfRule>
    <cfRule type="expression" dxfId="53" priority="177">
      <formula>EB$7&lt;0</formula>
    </cfRule>
  </conditionalFormatting>
  <conditionalFormatting sqref="EM10:EM20">
    <cfRule type="expression" dxfId="52" priority="41">
      <formula>ROW(EM10)&lt;=income_max_row</formula>
    </cfRule>
  </conditionalFormatting>
  <conditionalFormatting sqref="EM23:EM58">
    <cfRule type="expression" dxfId="51" priority="52">
      <formula>ROW(EM23)&lt;=expenses_max_row</formula>
    </cfRule>
  </conditionalFormatting>
  <conditionalFormatting sqref="EM61:EM71">
    <cfRule type="expression" dxfId="50" priority="21">
      <formula>ROW(EM61)&lt;=expenses_max_row</formula>
    </cfRule>
  </conditionalFormatting>
  <conditionalFormatting sqref="EO6">
    <cfRule type="expression" dxfId="49" priority="168" stopIfTrue="1">
      <formula>AND(EO$20=0, EO$58=0, EO$71=0)</formula>
    </cfRule>
    <cfRule type="expression" dxfId="48" priority="169" stopIfTrue="1">
      <formula>EO$7=0</formula>
    </cfRule>
    <cfRule type="expression" dxfId="47" priority="170">
      <formula>EO$7&lt;0</formula>
    </cfRule>
  </conditionalFormatting>
  <conditionalFormatting sqref="EO10:EZ19">
    <cfRule type="expression" dxfId="46" priority="164">
      <formula>ROW(EO10)&lt;=income_max_row</formula>
    </cfRule>
  </conditionalFormatting>
  <conditionalFormatting sqref="EO23:EZ57">
    <cfRule type="expression" dxfId="45" priority="163">
      <formula>ROW(EO23)&lt;=expenses_max_row</formula>
    </cfRule>
  </conditionalFormatting>
  <conditionalFormatting sqref="EO61:FA70">
    <cfRule type="expression" dxfId="44" priority="20">
      <formula>ROW(EO61)&lt;=savings_max_row</formula>
    </cfRule>
  </conditionalFormatting>
  <conditionalFormatting sqref="EP6:FA6">
    <cfRule type="expression" dxfId="43" priority="165" stopIfTrue="1">
      <formula>AND(EP$20=0, EP$36=0, EP$71=0)</formula>
    </cfRule>
    <cfRule type="expression" dxfId="42" priority="166" stopIfTrue="1">
      <formula>EP$7=0</formula>
    </cfRule>
    <cfRule type="expression" dxfId="41" priority="167">
      <formula>EP$7&lt;0</formula>
    </cfRule>
  </conditionalFormatting>
  <conditionalFormatting sqref="FA10:FA20">
    <cfRule type="expression" dxfId="40" priority="40">
      <formula>ROW(FA10)&lt;=income_max_row</formula>
    </cfRule>
  </conditionalFormatting>
  <conditionalFormatting sqref="FA23:FA58">
    <cfRule type="expression" dxfId="39" priority="51">
      <formula>ROW(FA23)&lt;=expenses_max_row</formula>
    </cfRule>
  </conditionalFormatting>
  <conditionalFormatting sqref="FA61:FA71">
    <cfRule type="expression" dxfId="38" priority="19">
      <formula>ROW(FA61)&lt;=expenses_max_row</formula>
    </cfRule>
  </conditionalFormatting>
  <conditionalFormatting sqref="FC6">
    <cfRule type="expression" dxfId="37" priority="158" stopIfTrue="1">
      <formula>AND(FC$20=0, FC$58=0, FC$71=0)</formula>
    </cfRule>
    <cfRule type="expression" dxfId="36" priority="159" stopIfTrue="1">
      <formula>FC$7=0</formula>
    </cfRule>
    <cfRule type="expression" dxfId="35" priority="160">
      <formula>FC$7&lt;0</formula>
    </cfRule>
  </conditionalFormatting>
  <conditionalFormatting sqref="FC10:FN19 FO10:FO20">
    <cfRule type="expression" dxfId="34" priority="39">
      <formula>ROW(FC10)&lt;=income_max_row</formula>
    </cfRule>
  </conditionalFormatting>
  <conditionalFormatting sqref="FC23:FO23 FO24:FO57 FC24:FN58">
    <cfRule type="expression" dxfId="33" priority="143">
      <formula>ROW(FC23)&lt;=expenses_max_row</formula>
    </cfRule>
  </conditionalFormatting>
  <conditionalFormatting sqref="FC23:FO58">
    <cfRule type="expression" dxfId="32" priority="18">
      <formula>ROW(FC23)&lt;=income_max_row</formula>
    </cfRule>
  </conditionalFormatting>
  <conditionalFormatting sqref="FD6:FO6">
    <cfRule type="expression" dxfId="31" priority="155" stopIfTrue="1">
      <formula>AND(FD$20=0, FD$36=0, FD$71=0)</formula>
    </cfRule>
    <cfRule type="expression" dxfId="30" priority="156" stopIfTrue="1">
      <formula>FD$7=0</formula>
    </cfRule>
    <cfRule type="expression" dxfId="29" priority="157">
      <formula>FD$7&lt;0</formula>
    </cfRule>
  </conditionalFormatting>
  <conditionalFormatting sqref="FO61:FO71 FC62:FO70 FC61:FN70">
    <cfRule type="expression" dxfId="28" priority="152">
      <formula>ROW(FC61)&lt;=savings_max_row</formula>
    </cfRule>
  </conditionalFormatting>
  <conditionalFormatting sqref="FO61:FO71">
    <cfRule type="expression" dxfId="27" priority="151">
      <formula>ROW(FO61)&lt;=expenses_max_row</formula>
    </cfRule>
  </conditionalFormatting>
  <conditionalFormatting sqref="FC7:FO7">
    <cfRule type="expression" dxfId="5" priority="4" stopIfTrue="1">
      <formula>AND(FC$20=0, FC$36=0, FC$71=0)</formula>
    </cfRule>
    <cfRule type="expression" dxfId="4" priority="5" stopIfTrue="1">
      <formula>FC$7=0</formula>
    </cfRule>
    <cfRule type="expression" dxfId="3" priority="6">
      <formula>FC$7&lt;0</formula>
    </cfRule>
  </conditionalFormatting>
  <conditionalFormatting sqref="EO7:FA7">
    <cfRule type="expression" dxfId="2" priority="1" stopIfTrue="1">
      <formula>AND(EO$20=0, EO$36=0, EO$71=0)</formula>
    </cfRule>
    <cfRule type="expression" dxfId="1" priority="2" stopIfTrue="1">
      <formula>EO$7=0</formula>
    </cfRule>
    <cfRule type="expression" dxfId="0" priority="3">
      <formula>EO$7&lt;0</formula>
    </cfRule>
  </conditionalFormatting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FF76-42F8-4CE6-B5A6-5E1B93F1B194}">
  <dimension ref="A1:M934"/>
  <sheetViews>
    <sheetView workbookViewId="0">
      <selection activeCell="H14" sqref="H14"/>
    </sheetView>
  </sheetViews>
  <sheetFormatPr defaultRowHeight="14.4" x14ac:dyDescent="0.3"/>
  <cols>
    <col min="1" max="2" width="8.88671875" style="16"/>
    <col min="3" max="4" width="14.88671875" style="16" customWidth="1"/>
    <col min="5" max="5" width="19" style="16" customWidth="1"/>
    <col min="6" max="6" width="14.88671875" style="16" customWidth="1"/>
    <col min="7" max="7" width="39.77734375" style="16" customWidth="1"/>
    <col min="8" max="8" width="15.6640625" style="16" customWidth="1"/>
    <col min="9" max="9" width="18.5546875" style="16" customWidth="1"/>
    <col min="10" max="10" width="9.21875" style="16" bestFit="1" customWidth="1"/>
    <col min="11" max="12" width="8.88671875" style="16"/>
    <col min="13" max="13" width="10.33203125" style="16" bestFit="1" customWidth="1"/>
    <col min="14" max="16384" width="8.88671875" style="16"/>
  </cols>
  <sheetData>
    <row r="1" spans="1:13" s="11" customFormat="1" x14ac:dyDescent="0.3"/>
    <row r="2" spans="1:13" s="11" customFormat="1" ht="28.8" customHeight="1" x14ac:dyDescent="0.3">
      <c r="C2" s="12" t="s">
        <v>14</v>
      </c>
    </row>
    <row r="3" spans="1:13" s="11" customFormat="1" ht="7.2" customHeight="1" x14ac:dyDescent="0.3"/>
    <row r="11" spans="1:13" x14ac:dyDescent="0.3">
      <c r="B11" s="91" t="s">
        <v>83</v>
      </c>
      <c r="C11" s="18" t="s">
        <v>15</v>
      </c>
      <c r="D11" s="18" t="s">
        <v>16</v>
      </c>
      <c r="E11" s="18" t="s">
        <v>17</v>
      </c>
      <c r="F11" s="18" t="s">
        <v>18</v>
      </c>
      <c r="G11" s="18" t="s">
        <v>19</v>
      </c>
      <c r="H11" s="25" t="s">
        <v>20</v>
      </c>
      <c r="I11" s="25" t="s">
        <v>92</v>
      </c>
      <c r="J11" s="91"/>
    </row>
    <row r="12" spans="1:13" x14ac:dyDescent="0.3">
      <c r="B12" s="16">
        <v>1</v>
      </c>
      <c r="C12" s="98">
        <v>45292</v>
      </c>
      <c r="D12" t="s">
        <v>5</v>
      </c>
      <c r="E12" t="s">
        <v>93</v>
      </c>
      <c r="F12">
        <v>3100</v>
      </c>
      <c r="G12" t="s">
        <v>108</v>
      </c>
      <c r="H12" s="115">
        <f>starting_balance</f>
        <v>5100</v>
      </c>
      <c r="I12" s="64">
        <f ca="1">IF(AND(selected_year &lt;&gt;"All Years", selected_period = "All Months"),
Tracking[[#This Row],[Date]] - days_ahead, Tracking[[#This Row],[Date]])</f>
        <v>45292</v>
      </c>
      <c r="K12" s="60"/>
      <c r="M12" s="60"/>
    </row>
    <row r="13" spans="1:13" x14ac:dyDescent="0.3">
      <c r="A13" s="97"/>
      <c r="B13" s="16">
        <v>2</v>
      </c>
      <c r="C13" s="98">
        <v>45292</v>
      </c>
      <c r="D13" t="s">
        <v>8</v>
      </c>
      <c r="E13" t="s">
        <v>96</v>
      </c>
      <c r="F13">
        <v>1180</v>
      </c>
      <c r="G13" t="s">
        <v>158</v>
      </c>
      <c r="H13" s="115">
        <f>IF(Tracking[[#This Row],[Type]]&lt;&gt;"Income",H12-Tracking[[#This Row],[Amount]], H12+Tracking[[#This Row],[Amount]])</f>
        <v>3920</v>
      </c>
      <c r="I13" s="64">
        <f ca="1">IF(AND(selected_year &lt;&gt;"All Years", selected_period = "All Months"),
Tracking[[#This Row],[Date]] - days_ahead, Tracking[[#This Row],[Date]])</f>
        <v>45292</v>
      </c>
      <c r="K13" s="60"/>
      <c r="M13" s="60"/>
    </row>
    <row r="14" spans="1:13" x14ac:dyDescent="0.3">
      <c r="B14" s="16">
        <v>3</v>
      </c>
      <c r="C14" s="98">
        <v>45293</v>
      </c>
      <c r="D14" t="s">
        <v>8</v>
      </c>
      <c r="E14" t="s">
        <v>79</v>
      </c>
      <c r="F14">
        <v>69.25</v>
      </c>
      <c r="G14" t="s">
        <v>159</v>
      </c>
      <c r="H14" s="115">
        <f>IF(Tracking[[#This Row],[Type]]&lt;&gt;"Income",H13-Tracking[[#This Row],[Amount]], H13+Tracking[[#This Row],[Amount]])</f>
        <v>3850.75</v>
      </c>
      <c r="I14" s="64">
        <f ca="1">IF(AND(selected_year &lt;&gt;"All Years", selected_period = "All Months"),
Tracking[[#This Row],[Date]] - days_ahead, Tracking[[#This Row],[Date]])</f>
        <v>45293</v>
      </c>
      <c r="K14" s="60"/>
      <c r="M14" s="60"/>
    </row>
    <row r="15" spans="1:13" x14ac:dyDescent="0.3">
      <c r="B15" s="16">
        <v>4</v>
      </c>
      <c r="C15" s="98">
        <v>45294</v>
      </c>
      <c r="D15" t="s">
        <v>8</v>
      </c>
      <c r="E15" t="s">
        <v>104</v>
      </c>
      <c r="F15">
        <v>356.18</v>
      </c>
      <c r="G15" t="s">
        <v>153</v>
      </c>
      <c r="H15" s="115">
        <f>IF(Tracking[[#This Row],[Type]]&lt;&gt;"Income",H14-Tracking[[#This Row],[Amount]], H14+Tracking[[#This Row],[Amount]])</f>
        <v>3494.57</v>
      </c>
      <c r="I15" s="64">
        <f ca="1">IF(AND(selected_year &lt;&gt;"All Years", selected_period = "All Months"),
Tracking[[#This Row],[Date]] - days_ahead, Tracking[[#This Row],[Date]])</f>
        <v>45294</v>
      </c>
      <c r="M15" s="60"/>
    </row>
    <row r="16" spans="1:13" x14ac:dyDescent="0.3">
      <c r="B16" s="16">
        <v>5</v>
      </c>
      <c r="C16" s="98">
        <v>45295</v>
      </c>
      <c r="D16" t="s">
        <v>8</v>
      </c>
      <c r="E16" t="s">
        <v>85</v>
      </c>
      <c r="F16">
        <v>37.18</v>
      </c>
      <c r="G16" t="s">
        <v>114</v>
      </c>
      <c r="H16" s="115">
        <f>IF(Tracking[[#This Row],[Type]]&lt;&gt;"Income",H15-Tracking[[#This Row],[Amount]], H15+Tracking[[#This Row],[Amount]])</f>
        <v>3457.3900000000003</v>
      </c>
      <c r="I16" s="64">
        <f ca="1">IF(AND(selected_year &lt;&gt;"All Years", selected_period = "All Months"),
Tracking[[#This Row],[Date]] - days_ahead, Tracking[[#This Row],[Date]])</f>
        <v>45295</v>
      </c>
      <c r="M16" s="60"/>
    </row>
    <row r="17" spans="2:9" x14ac:dyDescent="0.3">
      <c r="B17" s="16">
        <v>6</v>
      </c>
      <c r="C17" s="98">
        <v>45297</v>
      </c>
      <c r="D17" t="s">
        <v>8</v>
      </c>
      <c r="E17" t="s">
        <v>74</v>
      </c>
      <c r="F17">
        <v>40.14</v>
      </c>
      <c r="G17" t="s">
        <v>122</v>
      </c>
      <c r="H17" s="115">
        <f>IF(Tracking[[#This Row],[Type]]&lt;&gt;"Income",H16-Tracking[[#This Row],[Amount]], H16+Tracking[[#This Row],[Amount]])</f>
        <v>3417.2500000000005</v>
      </c>
      <c r="I17" s="64">
        <f ca="1">IF(AND(selected_year &lt;&gt;"All Years", selected_period = "All Months"),
Tracking[[#This Row],[Date]] - days_ahead, Tracking[[#This Row],[Date]])</f>
        <v>45297</v>
      </c>
    </row>
    <row r="18" spans="2:9" x14ac:dyDescent="0.3">
      <c r="B18" s="16">
        <v>7</v>
      </c>
      <c r="C18" s="98">
        <v>45298</v>
      </c>
      <c r="D18" t="s">
        <v>5</v>
      </c>
      <c r="E18" t="s">
        <v>94</v>
      </c>
      <c r="F18">
        <v>1150</v>
      </c>
      <c r="G18" t="s">
        <v>123</v>
      </c>
      <c r="H18" s="115">
        <f>IF(Tracking[[#This Row],[Type]]&lt;&gt;"Income",H17-Tracking[[#This Row],[Amount]], H17+Tracking[[#This Row],[Amount]])</f>
        <v>4567.25</v>
      </c>
      <c r="I18" s="64">
        <f ca="1">IF(AND(selected_year &lt;&gt;"All Years", selected_period = "All Months"),
Tracking[[#This Row],[Date]] - days_ahead, Tracking[[#This Row],[Date]])</f>
        <v>45298</v>
      </c>
    </row>
    <row r="19" spans="2:9" x14ac:dyDescent="0.3">
      <c r="B19" s="16">
        <v>8</v>
      </c>
      <c r="C19" s="98">
        <v>45299</v>
      </c>
      <c r="D19" t="s">
        <v>8</v>
      </c>
      <c r="E19" t="s">
        <v>100</v>
      </c>
      <c r="F19">
        <v>64.88</v>
      </c>
      <c r="G19" t="s">
        <v>130</v>
      </c>
      <c r="H19" s="115">
        <f>IF(Tracking[[#This Row],[Type]]&lt;&gt;"Income",H18-Tracking[[#This Row],[Amount]], H18+Tracking[[#This Row],[Amount]])</f>
        <v>4502.37</v>
      </c>
      <c r="I19" s="64">
        <f ca="1">IF(AND(selected_year &lt;&gt;"All Years", selected_period = "All Months"),
Tracking[[#This Row],[Date]] - days_ahead, Tracking[[#This Row],[Date]])</f>
        <v>45299</v>
      </c>
    </row>
    <row r="20" spans="2:9" x14ac:dyDescent="0.3">
      <c r="B20" s="16">
        <v>9</v>
      </c>
      <c r="C20" s="98">
        <v>45300</v>
      </c>
      <c r="D20" t="s">
        <v>8</v>
      </c>
      <c r="E20" t="s">
        <v>99</v>
      </c>
      <c r="F20">
        <v>62.35</v>
      </c>
      <c r="G20" t="s">
        <v>110</v>
      </c>
      <c r="H20" s="115">
        <f>IF(Tracking[[#This Row],[Type]]&lt;&gt;"Income",H19-Tracking[[#This Row],[Amount]], H19+Tracking[[#This Row],[Amount]])</f>
        <v>4440.0199999999995</v>
      </c>
      <c r="I20" s="64">
        <f ca="1">IF(AND(selected_year &lt;&gt;"All Years", selected_period = "All Months"),
Tracking[[#This Row],[Date]] - days_ahead, Tracking[[#This Row],[Date]])</f>
        <v>45300</v>
      </c>
    </row>
    <row r="21" spans="2:9" x14ac:dyDescent="0.3">
      <c r="B21" s="16">
        <v>10</v>
      </c>
      <c r="C21" s="98">
        <v>45303</v>
      </c>
      <c r="D21" t="s">
        <v>8</v>
      </c>
      <c r="E21" t="s">
        <v>84</v>
      </c>
      <c r="F21">
        <v>110.47</v>
      </c>
      <c r="G21" t="s">
        <v>127</v>
      </c>
      <c r="H21" s="115">
        <f>IF(Tracking[[#This Row],[Type]]&lt;&gt;"Income",H20-Tracking[[#This Row],[Amount]], H20+Tracking[[#This Row],[Amount]])</f>
        <v>4329.5499999999993</v>
      </c>
      <c r="I21" s="64">
        <f ca="1">IF(AND(selected_year &lt;&gt;"All Years", selected_period = "All Months"),
Tracking[[#This Row],[Date]] - days_ahead, Tracking[[#This Row],[Date]])</f>
        <v>45303</v>
      </c>
    </row>
    <row r="22" spans="2:9" x14ac:dyDescent="0.3">
      <c r="B22" s="16">
        <v>11</v>
      </c>
      <c r="C22" s="98">
        <v>45305</v>
      </c>
      <c r="D22" t="s">
        <v>8</v>
      </c>
      <c r="E22" t="s">
        <v>81</v>
      </c>
      <c r="F22">
        <v>393.33</v>
      </c>
      <c r="G22" t="s">
        <v>148</v>
      </c>
      <c r="H22" s="115">
        <f>IF(Tracking[[#This Row],[Type]]&lt;&gt;"Income",H21-Tracking[[#This Row],[Amount]], H21+Tracking[[#This Row],[Amount]])</f>
        <v>3936.2199999999993</v>
      </c>
      <c r="I22" s="64">
        <f ca="1">IF(AND(selected_year &lt;&gt;"All Years", selected_period = "All Months"),
Tracking[[#This Row],[Date]] - days_ahead, Tracking[[#This Row],[Date]])</f>
        <v>45305</v>
      </c>
    </row>
    <row r="23" spans="2:9" x14ac:dyDescent="0.3">
      <c r="B23" s="16">
        <v>12</v>
      </c>
      <c r="C23" s="98">
        <v>45305</v>
      </c>
      <c r="D23" t="s">
        <v>8</v>
      </c>
      <c r="E23" t="s">
        <v>98</v>
      </c>
      <c r="F23">
        <v>44.84</v>
      </c>
      <c r="G23" t="s">
        <v>117</v>
      </c>
      <c r="H23" s="115">
        <f>IF(Tracking[[#This Row],[Type]]&lt;&gt;"Income",H22-Tracking[[#This Row],[Amount]], H22+Tracking[[#This Row],[Amount]])</f>
        <v>3891.3799999999992</v>
      </c>
      <c r="I23" s="64">
        <f ca="1">IF(AND(selected_year &lt;&gt;"All Years", selected_period = "All Months"),
Tracking[[#This Row],[Date]] - days_ahead, Tracking[[#This Row],[Date]])</f>
        <v>45305</v>
      </c>
    </row>
    <row r="24" spans="2:9" x14ac:dyDescent="0.3">
      <c r="B24" s="16">
        <v>13</v>
      </c>
      <c r="C24" s="98">
        <v>45307</v>
      </c>
      <c r="D24" t="s">
        <v>8</v>
      </c>
      <c r="E24" t="s">
        <v>97</v>
      </c>
      <c r="F24">
        <v>256.11</v>
      </c>
      <c r="G24" t="s">
        <v>149</v>
      </c>
      <c r="H24" s="115">
        <f>IF(Tracking[[#This Row],[Type]]&lt;&gt;"Income",H23-Tracking[[#This Row],[Amount]], H23+Tracking[[#This Row],[Amount]])</f>
        <v>3635.2699999999991</v>
      </c>
      <c r="I24" s="64">
        <f ca="1">IF(AND(selected_year &lt;&gt;"All Years", selected_period = "All Months"),
Tracking[[#This Row],[Date]] - days_ahead, Tracking[[#This Row],[Date]])</f>
        <v>45307</v>
      </c>
    </row>
    <row r="25" spans="2:9" x14ac:dyDescent="0.3">
      <c r="B25" s="16">
        <v>14</v>
      </c>
      <c r="C25" s="98">
        <v>45308</v>
      </c>
      <c r="D25" t="s">
        <v>8</v>
      </c>
      <c r="E25" t="s">
        <v>105</v>
      </c>
      <c r="F25">
        <v>32.51</v>
      </c>
      <c r="G25" t="s">
        <v>111</v>
      </c>
      <c r="H25" s="115">
        <f>IF(Tracking[[#This Row],[Type]]&lt;&gt;"Income",H24-Tracking[[#This Row],[Amount]], H24+Tracking[[#This Row],[Amount]])</f>
        <v>3602.7599999999989</v>
      </c>
      <c r="I25" s="64">
        <f ca="1">IF(AND(selected_year &lt;&gt;"All Years", selected_period = "All Months"),
Tracking[[#This Row],[Date]] - days_ahead, Tracking[[#This Row],[Date]])</f>
        <v>45308</v>
      </c>
    </row>
    <row r="26" spans="2:9" x14ac:dyDescent="0.3">
      <c r="B26" s="16">
        <v>15</v>
      </c>
      <c r="C26" s="98">
        <v>45308</v>
      </c>
      <c r="D26" t="s">
        <v>8</v>
      </c>
      <c r="E26" t="s">
        <v>73</v>
      </c>
      <c r="F26">
        <v>154.53</v>
      </c>
      <c r="G26" t="s">
        <v>160</v>
      </c>
      <c r="H26" s="115">
        <f>IF(Tracking[[#This Row],[Type]]&lt;&gt;"Income",H25-Tracking[[#This Row],[Amount]], H25+Tracking[[#This Row],[Amount]])</f>
        <v>3448.2299999999987</v>
      </c>
      <c r="I26" s="64">
        <f ca="1">IF(AND(selected_year &lt;&gt;"All Years", selected_period = "All Months"),
Tracking[[#This Row],[Date]] - days_ahead, Tracking[[#This Row],[Date]])</f>
        <v>45308</v>
      </c>
    </row>
    <row r="27" spans="2:9" x14ac:dyDescent="0.3">
      <c r="B27" s="16">
        <v>16</v>
      </c>
      <c r="C27" s="98">
        <v>45308</v>
      </c>
      <c r="D27" t="s">
        <v>8</v>
      </c>
      <c r="E27" t="s">
        <v>80</v>
      </c>
      <c r="F27">
        <v>274.39</v>
      </c>
      <c r="G27" t="s">
        <v>145</v>
      </c>
      <c r="H27" s="115">
        <f>IF(Tracking[[#This Row],[Type]]&lt;&gt;"Income",H26-Tracking[[#This Row],[Amount]], H26+Tracking[[#This Row],[Amount]])</f>
        <v>3173.8399999999988</v>
      </c>
      <c r="I27" s="64">
        <f ca="1">IF(AND(selected_year &lt;&gt;"All Years", selected_period = "All Months"),
Tracking[[#This Row],[Date]] - days_ahead, Tracking[[#This Row],[Date]])</f>
        <v>45308</v>
      </c>
    </row>
    <row r="28" spans="2:9" x14ac:dyDescent="0.3">
      <c r="B28" s="16">
        <v>17</v>
      </c>
      <c r="C28" s="98">
        <v>45310</v>
      </c>
      <c r="D28" t="s">
        <v>8</v>
      </c>
      <c r="E28" t="s">
        <v>9</v>
      </c>
      <c r="F28">
        <v>656.02</v>
      </c>
      <c r="G28" t="s">
        <v>151</v>
      </c>
      <c r="H28" s="115">
        <f>IF(Tracking[[#This Row],[Type]]&lt;&gt;"Income",H27-Tracking[[#This Row],[Amount]], H27+Tracking[[#This Row],[Amount]])</f>
        <v>2517.8199999999988</v>
      </c>
      <c r="I28" s="64">
        <f ca="1">IF(AND(selected_year &lt;&gt;"All Years", selected_period = "All Months"),
Tracking[[#This Row],[Date]] - days_ahead, Tracking[[#This Row],[Date]])</f>
        <v>45310</v>
      </c>
    </row>
    <row r="29" spans="2:9" x14ac:dyDescent="0.3">
      <c r="B29" s="16">
        <v>18</v>
      </c>
      <c r="C29" s="98">
        <v>45310</v>
      </c>
      <c r="D29" t="s">
        <v>8</v>
      </c>
      <c r="E29" t="s">
        <v>76</v>
      </c>
      <c r="F29">
        <v>44.94</v>
      </c>
      <c r="G29" t="s">
        <v>152</v>
      </c>
      <c r="H29" s="115">
        <f>IF(Tracking[[#This Row],[Type]]&lt;&gt;"Income",H28-Tracking[[#This Row],[Amount]], H28+Tracking[[#This Row],[Amount]])</f>
        <v>2472.8799999999987</v>
      </c>
      <c r="I29" s="64">
        <f ca="1">IF(AND(selected_year &lt;&gt;"All Years", selected_period = "All Months"),
Tracking[[#This Row],[Date]] - days_ahead, Tracking[[#This Row],[Date]])</f>
        <v>45310</v>
      </c>
    </row>
    <row r="30" spans="2:9" x14ac:dyDescent="0.3">
      <c r="B30" s="16">
        <v>19</v>
      </c>
      <c r="C30" s="98">
        <v>45311</v>
      </c>
      <c r="D30" t="s">
        <v>8</v>
      </c>
      <c r="E30" t="s">
        <v>78</v>
      </c>
      <c r="F30">
        <v>53.49</v>
      </c>
      <c r="G30" t="s">
        <v>161</v>
      </c>
      <c r="H30" s="115">
        <f>IF(Tracking[[#This Row],[Type]]&lt;&gt;"Income",H29-Tracking[[#This Row],[Amount]], H29+Tracking[[#This Row],[Amount]])</f>
        <v>2419.389999999999</v>
      </c>
      <c r="I30" s="64">
        <f ca="1">IF(AND(selected_year &lt;&gt;"All Years", selected_period = "All Months"),
Tracking[[#This Row],[Date]] - days_ahead, Tracking[[#This Row],[Date]])</f>
        <v>45311</v>
      </c>
    </row>
    <row r="31" spans="2:9" x14ac:dyDescent="0.3">
      <c r="B31" s="16">
        <v>20</v>
      </c>
      <c r="C31" s="98">
        <v>45317</v>
      </c>
      <c r="D31" t="s">
        <v>8</v>
      </c>
      <c r="E31" t="s">
        <v>77</v>
      </c>
      <c r="F31">
        <v>185.07</v>
      </c>
      <c r="G31" t="s">
        <v>137</v>
      </c>
      <c r="H31" s="115">
        <f>IF(Tracking[[#This Row],[Type]]&lt;&gt;"Income",H30-Tracking[[#This Row],[Amount]], H30+Tracking[[#This Row],[Amount]])</f>
        <v>2234.3199999999988</v>
      </c>
      <c r="I31" s="64">
        <f ca="1">IF(AND(selected_year &lt;&gt;"All Years", selected_period = "All Months"),
Tracking[[#This Row],[Date]] - days_ahead, Tracking[[#This Row],[Date]])</f>
        <v>45317</v>
      </c>
    </row>
    <row r="32" spans="2:9" x14ac:dyDescent="0.3">
      <c r="B32" s="16">
        <v>21</v>
      </c>
      <c r="C32" s="98">
        <v>45317</v>
      </c>
      <c r="D32" t="s">
        <v>8</v>
      </c>
      <c r="E32" t="s">
        <v>75</v>
      </c>
      <c r="F32">
        <v>183</v>
      </c>
      <c r="G32" t="s">
        <v>138</v>
      </c>
      <c r="H32" s="115">
        <f>IF(Tracking[[#This Row],[Type]]&lt;&gt;"Income",H31-Tracking[[#This Row],[Amount]], H31+Tracking[[#This Row],[Amount]])</f>
        <v>2051.3199999999988</v>
      </c>
      <c r="I32" s="64">
        <f ca="1">IF(AND(selected_year &lt;&gt;"All Years", selected_period = "All Months"),
Tracking[[#This Row],[Date]] - days_ahead, Tracking[[#This Row],[Date]])</f>
        <v>45317</v>
      </c>
    </row>
    <row r="33" spans="2:9" x14ac:dyDescent="0.3">
      <c r="B33" s="16">
        <v>22</v>
      </c>
      <c r="C33" s="98">
        <v>45317</v>
      </c>
      <c r="D33" t="s">
        <v>11</v>
      </c>
      <c r="E33" t="s">
        <v>73</v>
      </c>
      <c r="F33">
        <v>8</v>
      </c>
      <c r="G33" t="s">
        <v>162</v>
      </c>
      <c r="H33" s="115">
        <f>IF(Tracking[[#This Row],[Type]]&lt;&gt;"Income",H32-Tracking[[#This Row],[Amount]], H32+Tracking[[#This Row],[Amount]])</f>
        <v>2043.3199999999988</v>
      </c>
      <c r="I33" s="64">
        <f ca="1">IF(AND(selected_year &lt;&gt;"All Years", selected_period = "All Months"),
Tracking[[#This Row],[Date]] - days_ahead, Tracking[[#This Row],[Date]])</f>
        <v>45317</v>
      </c>
    </row>
    <row r="34" spans="2:9" x14ac:dyDescent="0.3">
      <c r="B34" s="16">
        <v>23</v>
      </c>
      <c r="C34" s="98">
        <v>45318</v>
      </c>
      <c r="D34" t="s">
        <v>11</v>
      </c>
      <c r="E34" t="s">
        <v>102</v>
      </c>
      <c r="F34">
        <v>270</v>
      </c>
      <c r="G34" t="s">
        <v>125</v>
      </c>
      <c r="H34" s="115">
        <f>IF(Tracking[[#This Row],[Type]]&lt;&gt;"Income",H33-Tracking[[#This Row],[Amount]], H33+Tracking[[#This Row],[Amount]])</f>
        <v>1773.3199999999988</v>
      </c>
      <c r="I34" s="64">
        <f ca="1">IF(AND(selected_year &lt;&gt;"All Years", selected_period = "All Months"),
Tracking[[#This Row],[Date]] - days_ahead, Tracking[[#This Row],[Date]])</f>
        <v>45318</v>
      </c>
    </row>
    <row r="35" spans="2:9" x14ac:dyDescent="0.3">
      <c r="B35" s="16">
        <v>24</v>
      </c>
      <c r="C35" s="98">
        <v>45318</v>
      </c>
      <c r="D35" t="s">
        <v>11</v>
      </c>
      <c r="E35" t="s">
        <v>101</v>
      </c>
      <c r="F35">
        <v>370</v>
      </c>
      <c r="G35" t="s">
        <v>147</v>
      </c>
      <c r="H35" s="115">
        <f>IF(Tracking[[#This Row],[Type]]&lt;&gt;"Income",H34-Tracking[[#This Row],[Amount]], H34+Tracking[[#This Row],[Amount]])</f>
        <v>1403.3199999999988</v>
      </c>
      <c r="I35" s="64">
        <f ca="1">IF(AND(selected_year &lt;&gt;"All Years", selected_period = "All Months"),
Tracking[[#This Row],[Date]] - days_ahead, Tracking[[#This Row],[Date]])</f>
        <v>45318</v>
      </c>
    </row>
    <row r="36" spans="2:9" x14ac:dyDescent="0.3">
      <c r="B36" s="16">
        <v>25</v>
      </c>
      <c r="C36" s="98">
        <v>45319</v>
      </c>
      <c r="D36" t="s">
        <v>5</v>
      </c>
      <c r="E36" t="s">
        <v>107</v>
      </c>
      <c r="F36">
        <v>187.74</v>
      </c>
      <c r="G36" t="s">
        <v>143</v>
      </c>
      <c r="H36" s="115">
        <f>IF(Tracking[[#This Row],[Type]]&lt;&gt;"Income",H35-Tracking[[#This Row],[Amount]], H35+Tracking[[#This Row],[Amount]])</f>
        <v>1591.0599999999988</v>
      </c>
      <c r="I36" s="64">
        <f ca="1">IF(AND(selected_year &lt;&gt;"All Years", selected_period = "All Months"),
Tracking[[#This Row],[Date]] - days_ahead, Tracking[[#This Row],[Date]])</f>
        <v>45319</v>
      </c>
    </row>
    <row r="37" spans="2:9" x14ac:dyDescent="0.3">
      <c r="B37" s="16">
        <v>26</v>
      </c>
      <c r="C37" s="98">
        <v>45319</v>
      </c>
      <c r="D37" t="s">
        <v>11</v>
      </c>
      <c r="E37" t="s">
        <v>103</v>
      </c>
      <c r="F37">
        <v>50</v>
      </c>
      <c r="G37" t="s">
        <v>124</v>
      </c>
      <c r="H37" s="115">
        <f>IF(Tracking[[#This Row],[Type]]&lt;&gt;"Income",H36-Tracking[[#This Row],[Amount]], H36+Tracking[[#This Row],[Amount]])</f>
        <v>1541.0599999999988</v>
      </c>
      <c r="I37" s="64">
        <f ca="1">IF(AND(selected_year &lt;&gt;"All Years", selected_period = "All Months"),
Tracking[[#This Row],[Date]] - days_ahead, Tracking[[#This Row],[Date]])</f>
        <v>45319</v>
      </c>
    </row>
    <row r="38" spans="2:9" x14ac:dyDescent="0.3">
      <c r="B38" s="16">
        <v>27</v>
      </c>
      <c r="C38" s="98">
        <v>45320</v>
      </c>
      <c r="D38" t="s">
        <v>8</v>
      </c>
      <c r="E38" t="s">
        <v>106</v>
      </c>
      <c r="F38">
        <v>99.57</v>
      </c>
      <c r="G38" t="s">
        <v>139</v>
      </c>
      <c r="H38" s="115">
        <f>IF(Tracking[[#This Row],[Type]]&lt;&gt;"Income",H37-Tracking[[#This Row],[Amount]], H37+Tracking[[#This Row],[Amount]])</f>
        <v>1441.4899999999989</v>
      </c>
      <c r="I38" s="64">
        <f ca="1">IF(AND(selected_year &lt;&gt;"All Years", selected_period = "All Months"),
Tracking[[#This Row],[Date]] - days_ahead, Tracking[[#This Row],[Date]])</f>
        <v>45320</v>
      </c>
    </row>
    <row r="39" spans="2:9" x14ac:dyDescent="0.3">
      <c r="B39" s="16">
        <v>28</v>
      </c>
      <c r="C39" s="98">
        <v>45321</v>
      </c>
      <c r="D39" t="s">
        <v>5</v>
      </c>
      <c r="E39" t="s">
        <v>95</v>
      </c>
      <c r="F39">
        <v>369.74</v>
      </c>
      <c r="G39" t="s">
        <v>136</v>
      </c>
      <c r="H39" s="115">
        <f>IF(Tracking[[#This Row],[Type]]&lt;&gt;"Income",H38-Tracking[[#This Row],[Amount]], H38+Tracking[[#This Row],[Amount]])</f>
        <v>1811.2299999999989</v>
      </c>
      <c r="I39" s="64">
        <f ca="1">IF(AND(selected_year &lt;&gt;"All Years", selected_period = "All Months"),
Tracking[[#This Row],[Date]] - days_ahead, Tracking[[#This Row],[Date]])</f>
        <v>45321</v>
      </c>
    </row>
    <row r="40" spans="2:9" x14ac:dyDescent="0.3">
      <c r="B40" s="16">
        <v>29</v>
      </c>
      <c r="C40" s="98">
        <v>45323</v>
      </c>
      <c r="D40" t="s">
        <v>8</v>
      </c>
      <c r="E40" t="s">
        <v>99</v>
      </c>
      <c r="F40">
        <v>31.8</v>
      </c>
      <c r="G40" t="s">
        <v>110</v>
      </c>
      <c r="H40" s="115">
        <f>IF(Tracking[[#This Row],[Type]]&lt;&gt;"Income",H39-Tracking[[#This Row],[Amount]], H39+Tracking[[#This Row],[Amount]])</f>
        <v>1779.4299999999989</v>
      </c>
      <c r="I40" s="64">
        <f ca="1">IF(AND(selected_year &lt;&gt;"All Years", selected_period = "All Months"),
Tracking[[#This Row],[Date]] - days_ahead, Tracking[[#This Row],[Date]])</f>
        <v>45323</v>
      </c>
    </row>
    <row r="41" spans="2:9" x14ac:dyDescent="0.3">
      <c r="B41" s="16">
        <v>30</v>
      </c>
      <c r="C41" s="98">
        <v>45324</v>
      </c>
      <c r="D41" t="s">
        <v>5</v>
      </c>
      <c r="E41" t="s">
        <v>93</v>
      </c>
      <c r="F41">
        <v>3100</v>
      </c>
      <c r="G41" t="s">
        <v>141</v>
      </c>
      <c r="H41" s="115">
        <f>IF(Tracking[[#This Row],[Type]]&lt;&gt;"Income",H40-Tracking[[#This Row],[Amount]], H40+Tracking[[#This Row],[Amount]])</f>
        <v>4879.4299999999985</v>
      </c>
      <c r="I41" s="64">
        <f ca="1">IF(AND(selected_year &lt;&gt;"All Years", selected_period = "All Months"),
Tracking[[#This Row],[Date]] - days_ahead, Tracking[[#This Row],[Date]])</f>
        <v>45324</v>
      </c>
    </row>
    <row r="42" spans="2:9" x14ac:dyDescent="0.3">
      <c r="B42" s="16">
        <v>31</v>
      </c>
      <c r="C42" s="98">
        <v>45324</v>
      </c>
      <c r="D42" t="s">
        <v>8</v>
      </c>
      <c r="E42" t="s">
        <v>79</v>
      </c>
      <c r="F42">
        <v>102.63</v>
      </c>
      <c r="G42" t="s">
        <v>154</v>
      </c>
      <c r="H42" s="115">
        <f>IF(Tracking[[#This Row],[Type]]&lt;&gt;"Income",H41-Tracking[[#This Row],[Amount]], H41+Tracking[[#This Row],[Amount]])</f>
        <v>4776.7999999999984</v>
      </c>
      <c r="I42" s="64">
        <f ca="1">IF(AND(selected_year &lt;&gt;"All Years", selected_period = "All Months"),
Tracking[[#This Row],[Date]] - days_ahead, Tracking[[#This Row],[Date]])</f>
        <v>45324</v>
      </c>
    </row>
    <row r="43" spans="2:9" x14ac:dyDescent="0.3">
      <c r="B43" s="16">
        <v>32</v>
      </c>
      <c r="C43" s="98">
        <v>45327</v>
      </c>
      <c r="D43" t="s">
        <v>8</v>
      </c>
      <c r="E43" t="s">
        <v>78</v>
      </c>
      <c r="F43">
        <v>69.36</v>
      </c>
      <c r="G43" t="s">
        <v>157</v>
      </c>
      <c r="H43" s="115">
        <f>IF(Tracking[[#This Row],[Type]]&lt;&gt;"Income",H42-Tracking[[#This Row],[Amount]], H42+Tracking[[#This Row],[Amount]])</f>
        <v>4707.4399999999987</v>
      </c>
      <c r="I43" s="64">
        <f ca="1">IF(AND(selected_year &lt;&gt;"All Years", selected_period = "All Months"),
Tracking[[#This Row],[Date]] - days_ahead, Tracking[[#This Row],[Date]])</f>
        <v>45327</v>
      </c>
    </row>
    <row r="44" spans="2:9" x14ac:dyDescent="0.3">
      <c r="B44" s="16">
        <v>33</v>
      </c>
      <c r="C44" s="98">
        <v>45327</v>
      </c>
      <c r="D44" t="s">
        <v>5</v>
      </c>
      <c r="E44" t="s">
        <v>94</v>
      </c>
      <c r="F44">
        <v>1150</v>
      </c>
      <c r="G44" t="s">
        <v>163</v>
      </c>
      <c r="H44" s="115">
        <f>IF(Tracking[[#This Row],[Type]]&lt;&gt;"Income",H43-Tracking[[#This Row],[Amount]], H43+Tracking[[#This Row],[Amount]])</f>
        <v>5857.4399999999987</v>
      </c>
      <c r="I44" s="64">
        <f ca="1">IF(AND(selected_year &lt;&gt;"All Years", selected_period = "All Months"),
Tracking[[#This Row],[Date]] - days_ahead, Tracking[[#This Row],[Date]])</f>
        <v>45327</v>
      </c>
    </row>
    <row r="45" spans="2:9" x14ac:dyDescent="0.3">
      <c r="B45" s="16">
        <v>34</v>
      </c>
      <c r="C45" s="98">
        <v>45327</v>
      </c>
      <c r="D45" t="s">
        <v>8</v>
      </c>
      <c r="E45" t="s">
        <v>96</v>
      </c>
      <c r="F45">
        <v>1180</v>
      </c>
      <c r="G45" t="s">
        <v>158</v>
      </c>
      <c r="H45" s="115">
        <f>IF(Tracking[[#This Row],[Type]]&lt;&gt;"Income",H44-Tracking[[#This Row],[Amount]], H44+Tracking[[#This Row],[Amount]])</f>
        <v>4677.4399999999987</v>
      </c>
      <c r="I45" s="64">
        <f ca="1">IF(AND(selected_year &lt;&gt;"All Years", selected_period = "All Months"),
Tracking[[#This Row],[Date]] - days_ahead, Tracking[[#This Row],[Date]])</f>
        <v>45327</v>
      </c>
    </row>
    <row r="46" spans="2:9" x14ac:dyDescent="0.3">
      <c r="B46" s="16">
        <v>35</v>
      </c>
      <c r="C46" s="98">
        <v>45328</v>
      </c>
      <c r="D46" t="s">
        <v>8</v>
      </c>
      <c r="E46" t="s">
        <v>81</v>
      </c>
      <c r="F46">
        <v>467.9</v>
      </c>
      <c r="G46" t="s">
        <v>164</v>
      </c>
      <c r="H46" s="115">
        <f>IF(Tracking[[#This Row],[Type]]&lt;&gt;"Income",H45-Tracking[[#This Row],[Amount]], H45+Tracking[[#This Row],[Amount]])</f>
        <v>4209.5399999999991</v>
      </c>
      <c r="I46" s="64">
        <f ca="1">IF(AND(selected_year &lt;&gt;"All Years", selected_period = "All Months"),
Tracking[[#This Row],[Date]] - days_ahead, Tracking[[#This Row],[Date]])</f>
        <v>45328</v>
      </c>
    </row>
    <row r="47" spans="2:9" x14ac:dyDescent="0.3">
      <c r="B47" s="16">
        <v>36</v>
      </c>
      <c r="C47" s="98">
        <v>45329</v>
      </c>
      <c r="D47" t="s">
        <v>5</v>
      </c>
      <c r="E47" t="s">
        <v>95</v>
      </c>
      <c r="F47">
        <v>278.67</v>
      </c>
      <c r="G47" t="s">
        <v>136</v>
      </c>
      <c r="H47" s="115">
        <f>IF(Tracking[[#This Row],[Type]]&lt;&gt;"Income",H46-Tracking[[#This Row],[Amount]], H46+Tracking[[#This Row],[Amount]])</f>
        <v>4488.2099999999991</v>
      </c>
      <c r="I47" s="64">
        <f ca="1">IF(AND(selected_year &lt;&gt;"All Years", selected_period = "All Months"),
Tracking[[#This Row],[Date]] - days_ahead, Tracking[[#This Row],[Date]])</f>
        <v>45329</v>
      </c>
    </row>
    <row r="48" spans="2:9" x14ac:dyDescent="0.3">
      <c r="B48" s="16">
        <v>37</v>
      </c>
      <c r="C48" s="98">
        <v>45332</v>
      </c>
      <c r="D48" t="s">
        <v>5</v>
      </c>
      <c r="E48" t="s">
        <v>107</v>
      </c>
      <c r="F48">
        <v>148.63999999999999</v>
      </c>
      <c r="G48" t="s">
        <v>143</v>
      </c>
      <c r="H48" s="115">
        <f>IF(Tracking[[#This Row],[Type]]&lt;&gt;"Income",H47-Tracking[[#This Row],[Amount]], H47+Tracking[[#This Row],[Amount]])</f>
        <v>4636.8499999999995</v>
      </c>
      <c r="I48" s="64">
        <f ca="1">IF(AND(selected_year &lt;&gt;"All Years", selected_period = "All Months"),
Tracking[[#This Row],[Date]] - days_ahead, Tracking[[#This Row],[Date]])</f>
        <v>45332</v>
      </c>
    </row>
    <row r="49" spans="2:9" x14ac:dyDescent="0.3">
      <c r="B49" s="16">
        <v>38</v>
      </c>
      <c r="C49" s="98">
        <v>45333</v>
      </c>
      <c r="D49" t="s">
        <v>8</v>
      </c>
      <c r="E49" t="s">
        <v>106</v>
      </c>
      <c r="F49">
        <v>88.32</v>
      </c>
      <c r="G49" t="s">
        <v>165</v>
      </c>
      <c r="H49" s="115">
        <f>IF(Tracking[[#This Row],[Type]]&lt;&gt;"Income",H48-Tracking[[#This Row],[Amount]], H48+Tracking[[#This Row],[Amount]])</f>
        <v>4548.53</v>
      </c>
      <c r="I49" s="64">
        <f ca="1">IF(AND(selected_year &lt;&gt;"All Years", selected_period = "All Months"),
Tracking[[#This Row],[Date]] - days_ahead, Tracking[[#This Row],[Date]])</f>
        <v>45333</v>
      </c>
    </row>
    <row r="50" spans="2:9" x14ac:dyDescent="0.3">
      <c r="B50" s="16">
        <v>39</v>
      </c>
      <c r="C50" s="98">
        <v>45336</v>
      </c>
      <c r="D50" t="s">
        <v>8</v>
      </c>
      <c r="E50" t="s">
        <v>76</v>
      </c>
      <c r="F50">
        <v>57.15</v>
      </c>
      <c r="G50" t="s">
        <v>152</v>
      </c>
      <c r="H50" s="115">
        <f>IF(Tracking[[#This Row],[Type]]&lt;&gt;"Income",H49-Tracking[[#This Row],[Amount]], H49+Tracking[[#This Row],[Amount]])</f>
        <v>4491.38</v>
      </c>
      <c r="I50" s="64">
        <f ca="1">IF(AND(selected_year &lt;&gt;"All Years", selected_period = "All Months"),
Tracking[[#This Row],[Date]] - days_ahead, Tracking[[#This Row],[Date]])</f>
        <v>45336</v>
      </c>
    </row>
    <row r="51" spans="2:9" x14ac:dyDescent="0.3">
      <c r="B51" s="16">
        <v>40</v>
      </c>
      <c r="C51" s="98">
        <v>45336</v>
      </c>
      <c r="D51" t="s">
        <v>8</v>
      </c>
      <c r="E51" t="s">
        <v>105</v>
      </c>
      <c r="F51">
        <v>35.659999999999997</v>
      </c>
      <c r="G51" t="s">
        <v>111</v>
      </c>
      <c r="H51" s="115">
        <f>IF(Tracking[[#This Row],[Type]]&lt;&gt;"Income",H50-Tracking[[#This Row],[Amount]], H50+Tracking[[#This Row],[Amount]])</f>
        <v>4455.72</v>
      </c>
      <c r="I51" s="64">
        <f ca="1">IF(AND(selected_year &lt;&gt;"All Years", selected_period = "All Months"),
Tracking[[#This Row],[Date]] - days_ahead, Tracking[[#This Row],[Date]])</f>
        <v>45336</v>
      </c>
    </row>
    <row r="52" spans="2:9" x14ac:dyDescent="0.3">
      <c r="B52" s="16">
        <v>41</v>
      </c>
      <c r="C52" s="98">
        <v>45337</v>
      </c>
      <c r="D52" t="s">
        <v>8</v>
      </c>
      <c r="E52" t="s">
        <v>77</v>
      </c>
      <c r="F52">
        <v>195.05</v>
      </c>
      <c r="G52" t="s">
        <v>128</v>
      </c>
      <c r="H52" s="115">
        <f>IF(Tracking[[#This Row],[Type]]&lt;&gt;"Income",H51-Tracking[[#This Row],[Amount]], H51+Tracking[[#This Row],[Amount]])</f>
        <v>4260.67</v>
      </c>
      <c r="I52" s="64">
        <f ca="1">IF(AND(selected_year &lt;&gt;"All Years", selected_period = "All Months"),
Tracking[[#This Row],[Date]] - days_ahead, Tracking[[#This Row],[Date]])</f>
        <v>45337</v>
      </c>
    </row>
    <row r="53" spans="2:9" x14ac:dyDescent="0.3">
      <c r="B53" s="16">
        <v>42</v>
      </c>
      <c r="C53" s="98">
        <v>45337</v>
      </c>
      <c r="D53" t="s">
        <v>8</v>
      </c>
      <c r="E53" t="s">
        <v>97</v>
      </c>
      <c r="F53">
        <v>266.63</v>
      </c>
      <c r="G53" t="s">
        <v>149</v>
      </c>
      <c r="H53" s="115">
        <f>IF(Tracking[[#This Row],[Type]]&lt;&gt;"Income",H52-Tracking[[#This Row],[Amount]], H52+Tracking[[#This Row],[Amount]])</f>
        <v>3994.04</v>
      </c>
      <c r="I53" s="64">
        <f ca="1">IF(AND(selected_year &lt;&gt;"All Years", selected_period = "All Months"),
Tracking[[#This Row],[Date]] - days_ahead, Tracking[[#This Row],[Date]])</f>
        <v>45337</v>
      </c>
    </row>
    <row r="54" spans="2:9" x14ac:dyDescent="0.3">
      <c r="B54" s="16">
        <v>43</v>
      </c>
      <c r="C54" s="98">
        <v>45338</v>
      </c>
      <c r="D54" t="s">
        <v>8</v>
      </c>
      <c r="E54" t="s">
        <v>104</v>
      </c>
      <c r="F54">
        <v>360.31</v>
      </c>
      <c r="G54" t="s">
        <v>129</v>
      </c>
      <c r="H54" s="115">
        <f>IF(Tracking[[#This Row],[Type]]&lt;&gt;"Income",H53-Tracking[[#This Row],[Amount]], H53+Tracking[[#This Row],[Amount]])</f>
        <v>3633.73</v>
      </c>
      <c r="I54" s="64">
        <f ca="1">IF(AND(selected_year &lt;&gt;"All Years", selected_period = "All Months"),
Tracking[[#This Row],[Date]] - days_ahead, Tracking[[#This Row],[Date]])</f>
        <v>45338</v>
      </c>
    </row>
    <row r="55" spans="2:9" x14ac:dyDescent="0.3">
      <c r="B55" s="16">
        <v>44</v>
      </c>
      <c r="C55" s="98">
        <v>45341</v>
      </c>
      <c r="D55" t="s">
        <v>8</v>
      </c>
      <c r="E55" t="s">
        <v>84</v>
      </c>
      <c r="F55">
        <v>154.61000000000001</v>
      </c>
      <c r="G55" t="s">
        <v>127</v>
      </c>
      <c r="H55" s="115">
        <f>IF(Tracking[[#This Row],[Type]]&lt;&gt;"Income",H54-Tracking[[#This Row],[Amount]], H54+Tracking[[#This Row],[Amount]])</f>
        <v>3479.12</v>
      </c>
      <c r="I55" s="64">
        <f ca="1">IF(AND(selected_year &lt;&gt;"All Years", selected_period = "All Months"),
Tracking[[#This Row],[Date]] - days_ahead, Tracking[[#This Row],[Date]])</f>
        <v>45341</v>
      </c>
    </row>
    <row r="56" spans="2:9" x14ac:dyDescent="0.3">
      <c r="B56" s="16">
        <v>45</v>
      </c>
      <c r="C56" s="98">
        <v>45342</v>
      </c>
      <c r="D56" t="s">
        <v>8</v>
      </c>
      <c r="E56" t="s">
        <v>73</v>
      </c>
      <c r="F56">
        <v>124.37</v>
      </c>
      <c r="G56" t="s">
        <v>160</v>
      </c>
      <c r="H56" s="115">
        <f>IF(Tracking[[#This Row],[Type]]&lt;&gt;"Income",H55-Tracking[[#This Row],[Amount]], H55+Tracking[[#This Row],[Amount]])</f>
        <v>3354.75</v>
      </c>
      <c r="I56" s="64">
        <f ca="1">IF(AND(selected_year &lt;&gt;"All Years", selected_period = "All Months"),
Tracking[[#This Row],[Date]] - days_ahead, Tracking[[#This Row],[Date]])</f>
        <v>45342</v>
      </c>
    </row>
    <row r="57" spans="2:9" x14ac:dyDescent="0.3">
      <c r="B57" s="16">
        <v>46</v>
      </c>
      <c r="C57" s="98">
        <v>45343</v>
      </c>
      <c r="D57" t="s">
        <v>8</v>
      </c>
      <c r="E57" t="s">
        <v>80</v>
      </c>
      <c r="F57">
        <v>177.72</v>
      </c>
      <c r="G57" t="s">
        <v>145</v>
      </c>
      <c r="H57" s="115">
        <f>IF(Tracking[[#This Row],[Type]]&lt;&gt;"Income",H56-Tracking[[#This Row],[Amount]], H56+Tracking[[#This Row],[Amount]])</f>
        <v>3177.03</v>
      </c>
      <c r="I57" s="64">
        <f ca="1">IF(AND(selected_year &lt;&gt;"All Years", selected_period = "All Months"),
Tracking[[#This Row],[Date]] - days_ahead, Tracking[[#This Row],[Date]])</f>
        <v>45343</v>
      </c>
    </row>
    <row r="58" spans="2:9" x14ac:dyDescent="0.3">
      <c r="B58" s="16">
        <v>47</v>
      </c>
      <c r="C58" s="98">
        <v>45344</v>
      </c>
      <c r="D58" t="s">
        <v>8</v>
      </c>
      <c r="E58" t="s">
        <v>85</v>
      </c>
      <c r="F58">
        <v>50.09</v>
      </c>
      <c r="G58" t="s">
        <v>114</v>
      </c>
      <c r="H58" s="115">
        <f>IF(Tracking[[#This Row],[Type]]&lt;&gt;"Income",H57-Tracking[[#This Row],[Amount]], H57+Tracking[[#This Row],[Amount]])</f>
        <v>3126.94</v>
      </c>
      <c r="I58" s="64">
        <f ca="1">IF(AND(selected_year &lt;&gt;"All Years", selected_period = "All Months"),
Tracking[[#This Row],[Date]] - days_ahead, Tracking[[#This Row],[Date]])</f>
        <v>45344</v>
      </c>
    </row>
    <row r="59" spans="2:9" x14ac:dyDescent="0.3">
      <c r="B59" s="16">
        <v>48</v>
      </c>
      <c r="C59" s="98">
        <v>45345</v>
      </c>
      <c r="D59" t="s">
        <v>8</v>
      </c>
      <c r="E59" t="s">
        <v>100</v>
      </c>
      <c r="F59">
        <v>50.24</v>
      </c>
      <c r="G59" t="s">
        <v>115</v>
      </c>
      <c r="H59" s="115">
        <f>IF(Tracking[[#This Row],[Type]]&lt;&gt;"Income",H58-Tracking[[#This Row],[Amount]], H58+Tracking[[#This Row],[Amount]])</f>
        <v>3076.7000000000003</v>
      </c>
      <c r="I59" s="64">
        <f ca="1">IF(AND(selected_year &lt;&gt;"All Years", selected_period = "All Months"),
Tracking[[#This Row],[Date]] - days_ahead, Tracking[[#This Row],[Date]])</f>
        <v>45345</v>
      </c>
    </row>
    <row r="60" spans="2:9" x14ac:dyDescent="0.3">
      <c r="B60" s="16">
        <v>49</v>
      </c>
      <c r="C60" s="98">
        <v>45347</v>
      </c>
      <c r="D60" t="s">
        <v>11</v>
      </c>
      <c r="E60" t="s">
        <v>101</v>
      </c>
      <c r="F60">
        <v>370</v>
      </c>
      <c r="G60" t="s">
        <v>147</v>
      </c>
      <c r="H60" s="115">
        <f>IF(Tracking[[#This Row],[Type]]&lt;&gt;"Income",H59-Tracking[[#This Row],[Amount]], H59+Tracking[[#This Row],[Amount]])</f>
        <v>2706.7000000000003</v>
      </c>
      <c r="I60" s="64">
        <f ca="1">IF(AND(selected_year &lt;&gt;"All Years", selected_period = "All Months"),
Tracking[[#This Row],[Date]] - days_ahead, Tracking[[#This Row],[Date]])</f>
        <v>45347</v>
      </c>
    </row>
    <row r="61" spans="2:9" x14ac:dyDescent="0.3">
      <c r="B61" s="16">
        <v>50</v>
      </c>
      <c r="C61" s="98">
        <v>45348</v>
      </c>
      <c r="D61" t="s">
        <v>11</v>
      </c>
      <c r="E61" t="s">
        <v>103</v>
      </c>
      <c r="F61">
        <v>50</v>
      </c>
      <c r="G61" t="s">
        <v>124</v>
      </c>
      <c r="H61" s="115">
        <f>IF(Tracking[[#This Row],[Type]]&lt;&gt;"Income",H60-Tracking[[#This Row],[Amount]], H60+Tracking[[#This Row],[Amount]])</f>
        <v>2656.7000000000003</v>
      </c>
      <c r="I61" s="64">
        <f ca="1">IF(AND(selected_year &lt;&gt;"All Years", selected_period = "All Months"),
Tracking[[#This Row],[Date]] - days_ahead, Tracking[[#This Row],[Date]])</f>
        <v>45348</v>
      </c>
    </row>
    <row r="62" spans="2:9" x14ac:dyDescent="0.3">
      <c r="B62" s="16">
        <v>51</v>
      </c>
      <c r="C62" s="98">
        <v>45348</v>
      </c>
      <c r="D62" t="s">
        <v>8</v>
      </c>
      <c r="E62" t="s">
        <v>74</v>
      </c>
      <c r="F62">
        <v>72.87</v>
      </c>
      <c r="G62" t="s">
        <v>122</v>
      </c>
      <c r="H62" s="115">
        <f>IF(Tracking[[#This Row],[Type]]&lt;&gt;"Income",H61-Tracking[[#This Row],[Amount]], H61+Tracking[[#This Row],[Amount]])</f>
        <v>2583.8300000000004</v>
      </c>
      <c r="I62" s="64">
        <f ca="1">IF(AND(selected_year &lt;&gt;"All Years", selected_period = "All Months"),
Tracking[[#This Row],[Date]] - days_ahead, Tracking[[#This Row],[Date]])</f>
        <v>45348</v>
      </c>
    </row>
    <row r="63" spans="2:9" x14ac:dyDescent="0.3">
      <c r="B63" s="16">
        <v>52</v>
      </c>
      <c r="C63" s="98">
        <v>45349</v>
      </c>
      <c r="D63" t="s">
        <v>11</v>
      </c>
      <c r="E63" t="s">
        <v>73</v>
      </c>
      <c r="F63">
        <v>8</v>
      </c>
      <c r="G63" t="s">
        <v>162</v>
      </c>
      <c r="H63" s="115">
        <f>IF(Tracking[[#This Row],[Type]]&lt;&gt;"Income",H62-Tracking[[#This Row],[Amount]], H62+Tracking[[#This Row],[Amount]])</f>
        <v>2575.8300000000004</v>
      </c>
      <c r="I63" s="64">
        <f ca="1">IF(AND(selected_year &lt;&gt;"All Years", selected_period = "All Months"),
Tracking[[#This Row],[Date]] - days_ahead, Tracking[[#This Row],[Date]])</f>
        <v>45349</v>
      </c>
    </row>
    <row r="64" spans="2:9" x14ac:dyDescent="0.3">
      <c r="B64" s="16">
        <v>53</v>
      </c>
      <c r="C64" s="98">
        <v>45350</v>
      </c>
      <c r="D64" t="s">
        <v>11</v>
      </c>
      <c r="E64" t="s">
        <v>102</v>
      </c>
      <c r="F64">
        <v>270</v>
      </c>
      <c r="G64" t="s">
        <v>125</v>
      </c>
      <c r="H64" s="115">
        <f>IF(Tracking[[#This Row],[Type]]&lt;&gt;"Income",H63-Tracking[[#This Row],[Amount]], H63+Tracking[[#This Row],[Amount]])</f>
        <v>2305.8300000000004</v>
      </c>
      <c r="I64" s="64">
        <f ca="1">IF(AND(selected_year &lt;&gt;"All Years", selected_period = "All Months"),
Tracking[[#This Row],[Date]] - days_ahead, Tracking[[#This Row],[Date]])</f>
        <v>45350</v>
      </c>
    </row>
    <row r="65" spans="2:9" x14ac:dyDescent="0.3">
      <c r="B65" s="16">
        <v>54</v>
      </c>
      <c r="C65" s="98">
        <v>45351</v>
      </c>
      <c r="D65" t="s">
        <v>8</v>
      </c>
      <c r="E65" t="s">
        <v>98</v>
      </c>
      <c r="F65">
        <v>58.61</v>
      </c>
      <c r="G65" t="s">
        <v>117</v>
      </c>
      <c r="H65" s="115">
        <f>IF(Tracking[[#This Row],[Type]]&lt;&gt;"Income",H64-Tracking[[#This Row],[Amount]], H64+Tracking[[#This Row],[Amount]])</f>
        <v>2247.2200000000003</v>
      </c>
      <c r="I65" s="64">
        <f ca="1">IF(AND(selected_year &lt;&gt;"All Years", selected_period = "All Months"),
Tracking[[#This Row],[Date]] - days_ahead, Tracking[[#This Row],[Date]])</f>
        <v>45351</v>
      </c>
    </row>
    <row r="66" spans="2:9" x14ac:dyDescent="0.3">
      <c r="B66" s="16">
        <v>55</v>
      </c>
      <c r="C66" s="98">
        <v>45351</v>
      </c>
      <c r="D66" t="s">
        <v>8</v>
      </c>
      <c r="E66" t="s">
        <v>9</v>
      </c>
      <c r="F66">
        <v>595.58000000000004</v>
      </c>
      <c r="G66" t="s">
        <v>166</v>
      </c>
      <c r="H66" s="115">
        <f>IF(Tracking[[#This Row],[Type]]&lt;&gt;"Income",H65-Tracking[[#This Row],[Amount]], H65+Tracking[[#This Row],[Amount]])</f>
        <v>1651.6400000000003</v>
      </c>
      <c r="I66" s="64">
        <f ca="1">IF(AND(selected_year &lt;&gt;"All Years", selected_period = "All Months"),
Tracking[[#This Row],[Date]] - days_ahead, Tracking[[#This Row],[Date]])</f>
        <v>45351</v>
      </c>
    </row>
    <row r="67" spans="2:9" x14ac:dyDescent="0.3">
      <c r="B67" s="16">
        <v>56</v>
      </c>
      <c r="C67" s="98">
        <v>45351</v>
      </c>
      <c r="D67" t="s">
        <v>8</v>
      </c>
      <c r="E67" t="s">
        <v>75</v>
      </c>
      <c r="F67">
        <v>141.38</v>
      </c>
      <c r="G67" t="s">
        <v>138</v>
      </c>
      <c r="H67" s="115">
        <f>IF(Tracking[[#This Row],[Type]]&lt;&gt;"Income",H66-Tracking[[#This Row],[Amount]], H66+Tracking[[#This Row],[Amount]])</f>
        <v>1510.2600000000002</v>
      </c>
      <c r="I67" s="64">
        <f ca="1">IF(AND(selected_year &lt;&gt;"All Years", selected_period = "All Months"),
Tracking[[#This Row],[Date]] - days_ahead, Tracking[[#This Row],[Date]])</f>
        <v>45351</v>
      </c>
    </row>
    <row r="68" spans="2:9" x14ac:dyDescent="0.3">
      <c r="B68" s="16">
        <v>57</v>
      </c>
      <c r="C68" s="98">
        <v>45352</v>
      </c>
      <c r="D68" t="s">
        <v>5</v>
      </c>
      <c r="E68" t="s">
        <v>93</v>
      </c>
      <c r="F68">
        <v>3100</v>
      </c>
      <c r="G68" t="s">
        <v>141</v>
      </c>
      <c r="H68" s="115">
        <f>IF(Tracking[[#This Row],[Type]]&lt;&gt;"Income",H67-Tracking[[#This Row],[Amount]], H67+Tracking[[#This Row],[Amount]])</f>
        <v>4610.26</v>
      </c>
      <c r="I68" s="64">
        <f ca="1">IF(AND(selected_year &lt;&gt;"All Years", selected_period = "All Months"),
Tracking[[#This Row],[Date]] - days_ahead, Tracking[[#This Row],[Date]])</f>
        <v>45352</v>
      </c>
    </row>
    <row r="69" spans="2:9" x14ac:dyDescent="0.3">
      <c r="B69" s="16">
        <v>58</v>
      </c>
      <c r="C69" s="98">
        <v>45356</v>
      </c>
      <c r="D69" t="s">
        <v>5</v>
      </c>
      <c r="E69" t="s">
        <v>94</v>
      </c>
      <c r="F69">
        <v>1150</v>
      </c>
      <c r="G69" t="s">
        <v>163</v>
      </c>
      <c r="H69" s="115">
        <f>IF(Tracking[[#This Row],[Type]]&lt;&gt;"Income",H68-Tracking[[#This Row],[Amount]], H68+Tracking[[#This Row],[Amount]])</f>
        <v>5760.26</v>
      </c>
      <c r="I69" s="64">
        <f ca="1">IF(AND(selected_year &lt;&gt;"All Years", selected_period = "All Months"),
Tracking[[#This Row],[Date]] - days_ahead, Tracking[[#This Row],[Date]])</f>
        <v>45356</v>
      </c>
    </row>
    <row r="70" spans="2:9" x14ac:dyDescent="0.3">
      <c r="B70" s="16">
        <v>59</v>
      </c>
      <c r="C70" s="98">
        <v>45356</v>
      </c>
      <c r="D70" t="s">
        <v>8</v>
      </c>
      <c r="E70" t="s">
        <v>96</v>
      </c>
      <c r="F70">
        <v>1180</v>
      </c>
      <c r="G70" t="s">
        <v>158</v>
      </c>
      <c r="H70" s="115">
        <f>IF(Tracking[[#This Row],[Type]]&lt;&gt;"Income",H69-Tracking[[#This Row],[Amount]], H69+Tracking[[#This Row],[Amount]])</f>
        <v>4580.26</v>
      </c>
      <c r="I70" s="64">
        <f ca="1">IF(AND(selected_year &lt;&gt;"All Years", selected_period = "All Months"),
Tracking[[#This Row],[Date]] - days_ahead, Tracking[[#This Row],[Date]])</f>
        <v>45356</v>
      </c>
    </row>
    <row r="71" spans="2:9" x14ac:dyDescent="0.3">
      <c r="B71" s="16">
        <v>60</v>
      </c>
      <c r="C71" s="98">
        <v>45356</v>
      </c>
      <c r="D71" t="s">
        <v>8</v>
      </c>
      <c r="E71" t="s">
        <v>99</v>
      </c>
      <c r="F71">
        <v>44.09</v>
      </c>
      <c r="G71" t="s">
        <v>110</v>
      </c>
      <c r="H71" s="115">
        <f>IF(Tracking[[#This Row],[Type]]&lt;&gt;"Income",H70-Tracking[[#This Row],[Amount]], H70+Tracking[[#This Row],[Amount]])</f>
        <v>4536.17</v>
      </c>
      <c r="I71" s="64">
        <f ca="1">IF(AND(selected_year &lt;&gt;"All Years", selected_period = "All Months"),
Tracking[[#This Row],[Date]] - days_ahead, Tracking[[#This Row],[Date]])</f>
        <v>45356</v>
      </c>
    </row>
    <row r="72" spans="2:9" x14ac:dyDescent="0.3">
      <c r="B72" s="16">
        <v>61</v>
      </c>
      <c r="C72" s="98">
        <v>45359</v>
      </c>
      <c r="D72" t="s">
        <v>8</v>
      </c>
      <c r="E72" t="s">
        <v>79</v>
      </c>
      <c r="F72">
        <v>79.41</v>
      </c>
      <c r="G72" t="s">
        <v>154</v>
      </c>
      <c r="H72" s="115">
        <f>IF(Tracking[[#This Row],[Type]]&lt;&gt;"Income",H71-Tracking[[#This Row],[Amount]], H71+Tracking[[#This Row],[Amount]])</f>
        <v>4456.76</v>
      </c>
      <c r="I72" s="64">
        <f ca="1">IF(AND(selected_year &lt;&gt;"All Years", selected_period = "All Months"),
Tracking[[#This Row],[Date]] - days_ahead, Tracking[[#This Row],[Date]])</f>
        <v>45359</v>
      </c>
    </row>
    <row r="73" spans="2:9" x14ac:dyDescent="0.3">
      <c r="B73" s="16">
        <v>62</v>
      </c>
      <c r="C73" s="98">
        <v>45362</v>
      </c>
      <c r="D73" t="s">
        <v>8</v>
      </c>
      <c r="E73" t="s">
        <v>78</v>
      </c>
      <c r="F73">
        <v>38.590000000000003</v>
      </c>
      <c r="G73" t="s">
        <v>167</v>
      </c>
      <c r="H73" s="115">
        <f>IF(Tracking[[#This Row],[Type]]&lt;&gt;"Income",H72-Tracking[[#This Row],[Amount]], H72+Tracking[[#This Row],[Amount]])</f>
        <v>4418.17</v>
      </c>
      <c r="I73" s="64">
        <f ca="1">IF(AND(selected_year &lt;&gt;"All Years", selected_period = "All Months"),
Tracking[[#This Row],[Date]] - days_ahead, Tracking[[#This Row],[Date]])</f>
        <v>45362</v>
      </c>
    </row>
    <row r="74" spans="2:9" x14ac:dyDescent="0.3">
      <c r="B74" s="16">
        <v>63</v>
      </c>
      <c r="C74" s="98">
        <v>45363</v>
      </c>
      <c r="D74" t="s">
        <v>8</v>
      </c>
      <c r="E74" t="s">
        <v>80</v>
      </c>
      <c r="F74">
        <v>293.06</v>
      </c>
      <c r="G74" t="s">
        <v>168</v>
      </c>
      <c r="H74" s="115">
        <f>IF(Tracking[[#This Row],[Type]]&lt;&gt;"Income",H73-Tracking[[#This Row],[Amount]], H73+Tracking[[#This Row],[Amount]])</f>
        <v>4125.1099999999997</v>
      </c>
      <c r="I74" s="64">
        <f ca="1">IF(AND(selected_year &lt;&gt;"All Years", selected_period = "All Months"),
Tracking[[#This Row],[Date]] - days_ahead, Tracking[[#This Row],[Date]])</f>
        <v>45363</v>
      </c>
    </row>
    <row r="75" spans="2:9" x14ac:dyDescent="0.3">
      <c r="B75" s="16">
        <v>64</v>
      </c>
      <c r="C75" s="98">
        <v>45363</v>
      </c>
      <c r="D75" t="s">
        <v>8</v>
      </c>
      <c r="E75" t="s">
        <v>85</v>
      </c>
      <c r="F75">
        <v>32.96</v>
      </c>
      <c r="G75" t="s">
        <v>155</v>
      </c>
      <c r="H75" s="115">
        <f>IF(Tracking[[#This Row],[Type]]&lt;&gt;"Income",H74-Tracking[[#This Row],[Amount]], H74+Tracking[[#This Row],[Amount]])</f>
        <v>4092.1499999999996</v>
      </c>
      <c r="I75" s="64">
        <f ca="1">IF(AND(selected_year &lt;&gt;"All Years", selected_period = "All Months"),
Tracking[[#This Row],[Date]] - days_ahead, Tracking[[#This Row],[Date]])</f>
        <v>45363</v>
      </c>
    </row>
    <row r="76" spans="2:9" x14ac:dyDescent="0.3">
      <c r="B76" s="16">
        <v>65</v>
      </c>
      <c r="C76" s="98">
        <v>45364</v>
      </c>
      <c r="D76" t="s">
        <v>5</v>
      </c>
      <c r="E76" t="s">
        <v>95</v>
      </c>
      <c r="F76">
        <v>351.8</v>
      </c>
      <c r="G76" t="s">
        <v>142</v>
      </c>
      <c r="H76" s="115">
        <f>IF(Tracking[[#This Row],[Type]]&lt;&gt;"Income",H75-Tracking[[#This Row],[Amount]], H75+Tracking[[#This Row],[Amount]])</f>
        <v>4443.95</v>
      </c>
      <c r="I76" s="64">
        <f ca="1">IF(AND(selected_year &lt;&gt;"All Years", selected_period = "All Months"),
Tracking[[#This Row],[Date]] - days_ahead, Tracking[[#This Row],[Date]])</f>
        <v>45364</v>
      </c>
    </row>
    <row r="77" spans="2:9" x14ac:dyDescent="0.3">
      <c r="B77" s="16">
        <v>66</v>
      </c>
      <c r="C77" s="98">
        <v>45365</v>
      </c>
      <c r="D77" t="s">
        <v>8</v>
      </c>
      <c r="E77" t="s">
        <v>9</v>
      </c>
      <c r="F77">
        <v>661.08</v>
      </c>
      <c r="G77" t="s">
        <v>151</v>
      </c>
      <c r="H77" s="115">
        <f>IF(Tracking[[#This Row],[Type]]&lt;&gt;"Income",H76-Tracking[[#This Row],[Amount]], H76+Tracking[[#This Row],[Amount]])</f>
        <v>3782.87</v>
      </c>
      <c r="I77" s="64">
        <f ca="1">IF(AND(selected_year &lt;&gt;"All Years", selected_period = "All Months"),
Tracking[[#This Row],[Date]] - days_ahead, Tracking[[#This Row],[Date]])</f>
        <v>45365</v>
      </c>
    </row>
    <row r="78" spans="2:9" x14ac:dyDescent="0.3">
      <c r="B78" s="16">
        <v>67</v>
      </c>
      <c r="C78" s="98">
        <v>45366</v>
      </c>
      <c r="D78" t="s">
        <v>8</v>
      </c>
      <c r="E78" t="s">
        <v>74</v>
      </c>
      <c r="F78">
        <v>79.180000000000007</v>
      </c>
      <c r="G78" t="s">
        <v>133</v>
      </c>
      <c r="H78" s="115">
        <f>IF(Tracking[[#This Row],[Type]]&lt;&gt;"Income",H77-Tracking[[#This Row],[Amount]], H77+Tracking[[#This Row],[Amount]])</f>
        <v>3703.69</v>
      </c>
      <c r="I78" s="64">
        <f ca="1">IF(AND(selected_year &lt;&gt;"All Years", selected_period = "All Months"),
Tracking[[#This Row],[Date]] - days_ahead, Tracking[[#This Row],[Date]])</f>
        <v>45366</v>
      </c>
    </row>
    <row r="79" spans="2:9" x14ac:dyDescent="0.3">
      <c r="B79" s="16">
        <v>68</v>
      </c>
      <c r="C79" s="98">
        <v>45369</v>
      </c>
      <c r="D79" t="s">
        <v>8</v>
      </c>
      <c r="E79" t="s">
        <v>98</v>
      </c>
      <c r="F79">
        <v>48.61</v>
      </c>
      <c r="G79" t="s">
        <v>150</v>
      </c>
      <c r="H79" s="115">
        <f>IF(Tracking[[#This Row],[Type]]&lt;&gt;"Income",H78-Tracking[[#This Row],[Amount]], H78+Tracking[[#This Row],[Amount]])</f>
        <v>3655.08</v>
      </c>
      <c r="I79" s="64">
        <f ca="1">IF(AND(selected_year &lt;&gt;"All Years", selected_period = "All Months"),
Tracking[[#This Row],[Date]] - days_ahead, Tracking[[#This Row],[Date]])</f>
        <v>45369</v>
      </c>
    </row>
    <row r="80" spans="2:9" x14ac:dyDescent="0.3">
      <c r="B80" s="16">
        <v>69</v>
      </c>
      <c r="C80" s="98">
        <v>45370</v>
      </c>
      <c r="D80" t="s">
        <v>8</v>
      </c>
      <c r="E80" t="s">
        <v>97</v>
      </c>
      <c r="F80">
        <v>151.57</v>
      </c>
      <c r="G80" t="s">
        <v>144</v>
      </c>
      <c r="H80" s="115">
        <f>IF(Tracking[[#This Row],[Type]]&lt;&gt;"Income",H79-Tracking[[#This Row],[Amount]], H79+Tracking[[#This Row],[Amount]])</f>
        <v>3503.5099999999998</v>
      </c>
      <c r="I80" s="64">
        <f ca="1">IF(AND(selected_year &lt;&gt;"All Years", selected_period = "All Months"),
Tracking[[#This Row],[Date]] - days_ahead, Tracking[[#This Row],[Date]])</f>
        <v>45370</v>
      </c>
    </row>
    <row r="81" spans="2:9" x14ac:dyDescent="0.3">
      <c r="B81" s="16">
        <v>70</v>
      </c>
      <c r="C81" s="98">
        <v>45370</v>
      </c>
      <c r="D81" t="s">
        <v>8</v>
      </c>
      <c r="E81" t="s">
        <v>77</v>
      </c>
      <c r="F81">
        <v>113.24</v>
      </c>
      <c r="G81" t="s">
        <v>137</v>
      </c>
      <c r="H81" s="115">
        <f>IF(Tracking[[#This Row],[Type]]&lt;&gt;"Income",H80-Tracking[[#This Row],[Amount]], H80+Tracking[[#This Row],[Amount]])</f>
        <v>3390.27</v>
      </c>
      <c r="I81" s="64">
        <f ca="1">IF(AND(selected_year &lt;&gt;"All Years", selected_period = "All Months"),
Tracking[[#This Row],[Date]] - days_ahead, Tracking[[#This Row],[Date]])</f>
        <v>45370</v>
      </c>
    </row>
    <row r="82" spans="2:9" x14ac:dyDescent="0.3">
      <c r="B82" s="16">
        <v>71</v>
      </c>
      <c r="C82" s="98">
        <v>45370</v>
      </c>
      <c r="D82" t="s">
        <v>8</v>
      </c>
      <c r="E82" t="s">
        <v>104</v>
      </c>
      <c r="F82">
        <v>272.08</v>
      </c>
      <c r="G82" t="s">
        <v>153</v>
      </c>
      <c r="H82" s="115">
        <f>IF(Tracking[[#This Row],[Type]]&lt;&gt;"Income",H81-Tracking[[#This Row],[Amount]], H81+Tracking[[#This Row],[Amount]])</f>
        <v>3118.19</v>
      </c>
      <c r="I82" s="64">
        <f ca="1">IF(AND(selected_year &lt;&gt;"All Years", selected_period = "All Months"),
Tracking[[#This Row],[Date]] - days_ahead, Tracking[[#This Row],[Date]])</f>
        <v>45370</v>
      </c>
    </row>
    <row r="83" spans="2:9" x14ac:dyDescent="0.3">
      <c r="B83" s="16">
        <v>72</v>
      </c>
      <c r="C83" s="98">
        <v>45371</v>
      </c>
      <c r="D83" t="s">
        <v>8</v>
      </c>
      <c r="E83" t="s">
        <v>73</v>
      </c>
      <c r="F83">
        <v>115.05</v>
      </c>
      <c r="G83" t="s">
        <v>160</v>
      </c>
      <c r="H83" s="115">
        <f>IF(Tracking[[#This Row],[Type]]&lt;&gt;"Income",H82-Tracking[[#This Row],[Amount]], H82+Tracking[[#This Row],[Amount]])</f>
        <v>3003.14</v>
      </c>
      <c r="I83" s="64">
        <f ca="1">IF(AND(selected_year &lt;&gt;"All Years", selected_period = "All Months"),
Tracking[[#This Row],[Date]] - days_ahead, Tracking[[#This Row],[Date]])</f>
        <v>45371</v>
      </c>
    </row>
    <row r="84" spans="2:9" x14ac:dyDescent="0.3">
      <c r="B84" s="16">
        <v>73</v>
      </c>
      <c r="C84" s="98">
        <v>45372</v>
      </c>
      <c r="D84" t="s">
        <v>8</v>
      </c>
      <c r="E84" t="s">
        <v>76</v>
      </c>
      <c r="F84">
        <v>59.28</v>
      </c>
      <c r="G84" t="s">
        <v>169</v>
      </c>
      <c r="H84" s="115">
        <f>IF(Tracking[[#This Row],[Type]]&lt;&gt;"Income",H83-Tracking[[#This Row],[Amount]], H83+Tracking[[#This Row],[Amount]])</f>
        <v>2943.8599999999997</v>
      </c>
      <c r="I84" s="64">
        <f ca="1">IF(AND(selected_year &lt;&gt;"All Years", selected_period = "All Months"),
Tracking[[#This Row],[Date]] - days_ahead, Tracking[[#This Row],[Date]])</f>
        <v>45372</v>
      </c>
    </row>
    <row r="85" spans="2:9" x14ac:dyDescent="0.3">
      <c r="B85" s="16">
        <v>74</v>
      </c>
      <c r="C85" s="98">
        <v>45372</v>
      </c>
      <c r="D85" t="s">
        <v>8</v>
      </c>
      <c r="E85" t="s">
        <v>105</v>
      </c>
      <c r="F85">
        <v>31.26</v>
      </c>
      <c r="G85" t="s">
        <v>111</v>
      </c>
      <c r="H85" s="115">
        <f>IF(Tracking[[#This Row],[Type]]&lt;&gt;"Income",H84-Tracking[[#This Row],[Amount]], H84+Tracking[[#This Row],[Amount]])</f>
        <v>2912.5999999999995</v>
      </c>
      <c r="I85" s="64">
        <f ca="1">IF(AND(selected_year &lt;&gt;"All Years", selected_period = "All Months"),
Tracking[[#This Row],[Date]] - days_ahead, Tracking[[#This Row],[Date]])</f>
        <v>45372</v>
      </c>
    </row>
    <row r="86" spans="2:9" x14ac:dyDescent="0.3">
      <c r="B86" s="16">
        <v>75</v>
      </c>
      <c r="C86" s="98">
        <v>45373</v>
      </c>
      <c r="D86" t="s">
        <v>8</v>
      </c>
      <c r="E86" t="s">
        <v>100</v>
      </c>
      <c r="F86">
        <v>42.51</v>
      </c>
      <c r="G86" t="s">
        <v>130</v>
      </c>
      <c r="H86" s="115">
        <f>IF(Tracking[[#This Row],[Type]]&lt;&gt;"Income",H85-Tracking[[#This Row],[Amount]], H85+Tracking[[#This Row],[Amount]])</f>
        <v>2870.0899999999992</v>
      </c>
      <c r="I86" s="64">
        <f ca="1">IF(AND(selected_year &lt;&gt;"All Years", selected_period = "All Months"),
Tracking[[#This Row],[Date]] - days_ahead, Tracking[[#This Row],[Date]])</f>
        <v>45373</v>
      </c>
    </row>
    <row r="87" spans="2:9" x14ac:dyDescent="0.3">
      <c r="B87" s="16">
        <v>76</v>
      </c>
      <c r="C87" s="98">
        <v>45375</v>
      </c>
      <c r="D87" t="s">
        <v>8</v>
      </c>
      <c r="E87" t="s">
        <v>75</v>
      </c>
      <c r="F87">
        <v>190.88</v>
      </c>
      <c r="G87" t="s">
        <v>170</v>
      </c>
      <c r="H87" s="115">
        <f>IF(Tracking[[#This Row],[Type]]&lt;&gt;"Income",H86-Tracking[[#This Row],[Amount]], H86+Tracking[[#This Row],[Amount]])</f>
        <v>2679.2099999999991</v>
      </c>
      <c r="I87" s="64">
        <f ca="1">IF(AND(selected_year &lt;&gt;"All Years", selected_period = "All Months"),
Tracking[[#This Row],[Date]] - days_ahead, Tracking[[#This Row],[Date]])</f>
        <v>45375</v>
      </c>
    </row>
    <row r="88" spans="2:9" x14ac:dyDescent="0.3">
      <c r="B88" s="16">
        <v>77</v>
      </c>
      <c r="C88" s="98">
        <v>45375</v>
      </c>
      <c r="D88" t="s">
        <v>5</v>
      </c>
      <c r="E88" t="s">
        <v>107</v>
      </c>
      <c r="F88">
        <v>215.76</v>
      </c>
      <c r="G88" t="s">
        <v>131</v>
      </c>
      <c r="H88" s="115">
        <f>IF(Tracking[[#This Row],[Type]]&lt;&gt;"Income",H87-Tracking[[#This Row],[Amount]], H87+Tracking[[#This Row],[Amount]])</f>
        <v>2894.9699999999993</v>
      </c>
      <c r="I88" s="64">
        <f ca="1">IF(AND(selected_year &lt;&gt;"All Years", selected_period = "All Months"),
Tracking[[#This Row],[Date]] - days_ahead, Tracking[[#This Row],[Date]])</f>
        <v>45375</v>
      </c>
    </row>
    <row r="89" spans="2:9" x14ac:dyDescent="0.3">
      <c r="B89" s="16">
        <v>78</v>
      </c>
      <c r="C89" s="98">
        <v>45376</v>
      </c>
      <c r="D89" t="s">
        <v>8</v>
      </c>
      <c r="E89" t="s">
        <v>106</v>
      </c>
      <c r="F89">
        <v>116.97</v>
      </c>
      <c r="G89" t="s">
        <v>139</v>
      </c>
      <c r="H89" s="115">
        <f>IF(Tracking[[#This Row],[Type]]&lt;&gt;"Income",H88-Tracking[[#This Row],[Amount]], H88+Tracking[[#This Row],[Amount]])</f>
        <v>2777.9999999999995</v>
      </c>
      <c r="I89" s="64">
        <f ca="1">IF(AND(selected_year &lt;&gt;"All Years", selected_period = "All Months"),
Tracking[[#This Row],[Date]] - days_ahead, Tracking[[#This Row],[Date]])</f>
        <v>45376</v>
      </c>
    </row>
    <row r="90" spans="2:9" x14ac:dyDescent="0.3">
      <c r="B90" s="16">
        <v>79</v>
      </c>
      <c r="C90" s="98">
        <v>45376</v>
      </c>
      <c r="D90" t="s">
        <v>11</v>
      </c>
      <c r="E90" t="s">
        <v>103</v>
      </c>
      <c r="F90">
        <v>50</v>
      </c>
      <c r="G90" t="s">
        <v>124</v>
      </c>
      <c r="H90" s="115">
        <f>IF(Tracking[[#This Row],[Type]]&lt;&gt;"Income",H89-Tracking[[#This Row],[Amount]], H89+Tracking[[#This Row],[Amount]])</f>
        <v>2727.9999999999995</v>
      </c>
      <c r="I90" s="64">
        <f ca="1">IF(AND(selected_year &lt;&gt;"All Years", selected_period = "All Months"),
Tracking[[#This Row],[Date]] - days_ahead, Tracking[[#This Row],[Date]])</f>
        <v>45376</v>
      </c>
    </row>
    <row r="91" spans="2:9" x14ac:dyDescent="0.3">
      <c r="B91" s="16">
        <v>80</v>
      </c>
      <c r="C91" s="98">
        <v>45376</v>
      </c>
      <c r="D91" t="s">
        <v>11</v>
      </c>
      <c r="E91" t="s">
        <v>102</v>
      </c>
      <c r="F91">
        <v>270</v>
      </c>
      <c r="G91" t="s">
        <v>125</v>
      </c>
      <c r="H91" s="115">
        <f>IF(Tracking[[#This Row],[Type]]&lt;&gt;"Income",H90-Tracking[[#This Row],[Amount]], H90+Tracking[[#This Row],[Amount]])</f>
        <v>2457.9999999999995</v>
      </c>
      <c r="I91" s="64">
        <f ca="1">IF(AND(selected_year &lt;&gt;"All Years", selected_period = "All Months"),
Tracking[[#This Row],[Date]] - days_ahead, Tracking[[#This Row],[Date]])</f>
        <v>45376</v>
      </c>
    </row>
    <row r="92" spans="2:9" x14ac:dyDescent="0.3">
      <c r="B92" s="16">
        <v>81</v>
      </c>
      <c r="C92" s="98">
        <v>45379</v>
      </c>
      <c r="D92" t="s">
        <v>11</v>
      </c>
      <c r="E92" t="s">
        <v>73</v>
      </c>
      <c r="F92">
        <v>8</v>
      </c>
      <c r="G92" t="s">
        <v>162</v>
      </c>
      <c r="H92" s="115">
        <f>IF(Tracking[[#This Row],[Type]]&lt;&gt;"Income",H91-Tracking[[#This Row],[Amount]], H91+Tracking[[#This Row],[Amount]])</f>
        <v>2449.9999999999995</v>
      </c>
      <c r="I92" s="64">
        <f ca="1">IF(AND(selected_year &lt;&gt;"All Years", selected_period = "All Months"),
Tracking[[#This Row],[Date]] - days_ahead, Tracking[[#This Row],[Date]])</f>
        <v>45379</v>
      </c>
    </row>
    <row r="93" spans="2:9" x14ac:dyDescent="0.3">
      <c r="B93" s="16">
        <v>82</v>
      </c>
      <c r="C93" s="98">
        <v>45379</v>
      </c>
      <c r="D93" t="s">
        <v>11</v>
      </c>
      <c r="E93" t="s">
        <v>101</v>
      </c>
      <c r="F93">
        <v>370</v>
      </c>
      <c r="G93" t="s">
        <v>147</v>
      </c>
      <c r="H93" s="115">
        <f>IF(Tracking[[#This Row],[Type]]&lt;&gt;"Income",H92-Tracking[[#This Row],[Amount]], H92+Tracking[[#This Row],[Amount]])</f>
        <v>2079.9999999999995</v>
      </c>
      <c r="I93" s="64">
        <f ca="1">IF(AND(selected_year &lt;&gt;"All Years", selected_period = "All Months"),
Tracking[[#This Row],[Date]] - days_ahead, Tracking[[#This Row],[Date]])</f>
        <v>45379</v>
      </c>
    </row>
    <row r="94" spans="2:9" x14ac:dyDescent="0.3">
      <c r="B94" s="16">
        <v>83</v>
      </c>
      <c r="C94" s="98">
        <v>45379</v>
      </c>
      <c r="D94" t="s">
        <v>8</v>
      </c>
      <c r="E94" t="s">
        <v>84</v>
      </c>
      <c r="F94">
        <v>178.03</v>
      </c>
      <c r="G94" t="s">
        <v>171</v>
      </c>
      <c r="H94" s="115">
        <f>IF(Tracking[[#This Row],[Type]]&lt;&gt;"Income",H93-Tracking[[#This Row],[Amount]], H93+Tracking[[#This Row],[Amount]])</f>
        <v>1901.9699999999996</v>
      </c>
      <c r="I94" s="64">
        <f ca="1">IF(AND(selected_year &lt;&gt;"All Years", selected_period = "All Months"),
Tracking[[#This Row],[Date]] - days_ahead, Tracking[[#This Row],[Date]])</f>
        <v>45379</v>
      </c>
    </row>
    <row r="95" spans="2:9" x14ac:dyDescent="0.3">
      <c r="B95" s="16">
        <v>84</v>
      </c>
      <c r="C95" s="98">
        <v>45382</v>
      </c>
      <c r="D95" t="s">
        <v>8</v>
      </c>
      <c r="E95" t="s">
        <v>81</v>
      </c>
      <c r="F95">
        <v>506.38</v>
      </c>
      <c r="G95" t="s">
        <v>148</v>
      </c>
      <c r="H95" s="115">
        <f>IF(Tracking[[#This Row],[Type]]&lt;&gt;"Income",H94-Tracking[[#This Row],[Amount]], H94+Tracking[[#This Row],[Amount]])</f>
        <v>1395.5899999999997</v>
      </c>
      <c r="I95" s="64">
        <f ca="1">IF(AND(selected_year &lt;&gt;"All Years", selected_period = "All Months"),
Tracking[[#This Row],[Date]] - days_ahead, Tracking[[#This Row],[Date]])</f>
        <v>45382</v>
      </c>
    </row>
    <row r="96" spans="2:9" x14ac:dyDescent="0.3">
      <c r="B96" s="16">
        <v>85</v>
      </c>
      <c r="C96" s="98">
        <v>45383</v>
      </c>
      <c r="D96" t="s">
        <v>5</v>
      </c>
      <c r="E96" t="s">
        <v>93</v>
      </c>
      <c r="F96">
        <v>3100</v>
      </c>
      <c r="G96" t="s">
        <v>141</v>
      </c>
      <c r="H96" s="115">
        <f>IF(Tracking[[#This Row],[Type]]&lt;&gt;"Income",H95-Tracking[[#This Row],[Amount]], H95+Tracking[[#This Row],[Amount]])</f>
        <v>4495.59</v>
      </c>
      <c r="I96" s="64">
        <f ca="1">IF(AND(selected_year &lt;&gt;"All Years", selected_period = "All Months"),
Tracking[[#This Row],[Date]] - days_ahead, Tracking[[#This Row],[Date]])</f>
        <v>45383</v>
      </c>
    </row>
    <row r="97" spans="2:9" x14ac:dyDescent="0.3">
      <c r="B97" s="16">
        <v>86</v>
      </c>
      <c r="C97" s="98">
        <v>45383</v>
      </c>
      <c r="D97" t="s">
        <v>5</v>
      </c>
      <c r="E97" t="s">
        <v>107</v>
      </c>
      <c r="F97">
        <v>190.77</v>
      </c>
      <c r="G97" t="s">
        <v>131</v>
      </c>
      <c r="H97" s="115">
        <f>IF(Tracking[[#This Row],[Type]]&lt;&gt;"Income",H96-Tracking[[#This Row],[Amount]], H96+Tracking[[#This Row],[Amount]])</f>
        <v>4686.3600000000006</v>
      </c>
      <c r="I97" s="64">
        <f ca="1">IF(AND(selected_year &lt;&gt;"All Years", selected_period = "All Months"),
Tracking[[#This Row],[Date]] - days_ahead, Tracking[[#This Row],[Date]])</f>
        <v>45383</v>
      </c>
    </row>
    <row r="98" spans="2:9" x14ac:dyDescent="0.3">
      <c r="B98" s="16">
        <v>87</v>
      </c>
      <c r="C98" s="98">
        <v>45383</v>
      </c>
      <c r="D98" t="s">
        <v>8</v>
      </c>
      <c r="E98" t="s">
        <v>96</v>
      </c>
      <c r="F98">
        <v>1180</v>
      </c>
      <c r="G98" t="s">
        <v>158</v>
      </c>
      <c r="H98" s="115">
        <f>IF(Tracking[[#This Row],[Type]]&lt;&gt;"Income",H97-Tracking[[#This Row],[Amount]], H97+Tracking[[#This Row],[Amount]])</f>
        <v>3506.3600000000006</v>
      </c>
      <c r="I98" s="64">
        <f ca="1">IF(AND(selected_year &lt;&gt;"All Years", selected_period = "All Months"),
Tracking[[#This Row],[Date]] - days_ahead, Tracking[[#This Row],[Date]])</f>
        <v>45383</v>
      </c>
    </row>
    <row r="99" spans="2:9" x14ac:dyDescent="0.3">
      <c r="B99" s="16">
        <v>88</v>
      </c>
      <c r="C99" s="98">
        <v>45383</v>
      </c>
      <c r="D99" t="s">
        <v>8</v>
      </c>
      <c r="E99" t="s">
        <v>85</v>
      </c>
      <c r="F99">
        <v>32.6</v>
      </c>
      <c r="G99" t="s">
        <v>155</v>
      </c>
      <c r="H99" s="115">
        <f>IF(Tracking[[#This Row],[Type]]&lt;&gt;"Income",H98-Tracking[[#This Row],[Amount]], H98+Tracking[[#This Row],[Amount]])</f>
        <v>3473.7600000000007</v>
      </c>
      <c r="I99" s="64">
        <f ca="1">IF(AND(selected_year &lt;&gt;"All Years", selected_period = "All Months"),
Tracking[[#This Row],[Date]] - days_ahead, Tracking[[#This Row],[Date]])</f>
        <v>45383</v>
      </c>
    </row>
    <row r="100" spans="2:9" x14ac:dyDescent="0.3">
      <c r="B100" s="16">
        <v>89</v>
      </c>
      <c r="C100" s="98">
        <v>45385</v>
      </c>
      <c r="D100" t="s">
        <v>8</v>
      </c>
      <c r="E100" t="s">
        <v>106</v>
      </c>
      <c r="F100">
        <v>95.75</v>
      </c>
      <c r="G100" t="s">
        <v>112</v>
      </c>
      <c r="H100" s="115">
        <f>IF(Tracking[[#This Row],[Type]]&lt;&gt;"Income",H99-Tracking[[#This Row],[Amount]], H99+Tracking[[#This Row],[Amount]])</f>
        <v>3378.0100000000007</v>
      </c>
      <c r="I100" s="64">
        <f ca="1">IF(AND(selected_year &lt;&gt;"All Years", selected_period = "All Months"),
Tracking[[#This Row],[Date]] - days_ahead, Tracking[[#This Row],[Date]])</f>
        <v>45385</v>
      </c>
    </row>
    <row r="101" spans="2:9" x14ac:dyDescent="0.3">
      <c r="B101" s="16">
        <v>90</v>
      </c>
      <c r="C101" s="98">
        <v>45389</v>
      </c>
      <c r="D101" t="s">
        <v>5</v>
      </c>
      <c r="E101" t="s">
        <v>94</v>
      </c>
      <c r="F101">
        <v>1150</v>
      </c>
      <c r="G101" t="s">
        <v>163</v>
      </c>
      <c r="H101" s="115">
        <f>IF(Tracking[[#This Row],[Type]]&lt;&gt;"Income",H100-Tracking[[#This Row],[Amount]], H100+Tracking[[#This Row],[Amount]])</f>
        <v>4528.01</v>
      </c>
      <c r="I101" s="64">
        <f ca="1">IF(AND(selected_year &lt;&gt;"All Years", selected_period = "All Months"),
Tracking[[#This Row],[Date]] - days_ahead, Tracking[[#This Row],[Date]])</f>
        <v>45389</v>
      </c>
    </row>
    <row r="102" spans="2:9" x14ac:dyDescent="0.3">
      <c r="B102" s="16">
        <v>91</v>
      </c>
      <c r="C102" s="98">
        <v>45390</v>
      </c>
      <c r="D102" t="s">
        <v>8</v>
      </c>
      <c r="E102" t="s">
        <v>9</v>
      </c>
      <c r="F102">
        <v>424.84</v>
      </c>
      <c r="G102" t="s">
        <v>109</v>
      </c>
      <c r="H102" s="115">
        <f>IF(Tracking[[#This Row],[Type]]&lt;&gt;"Income",H101-Tracking[[#This Row],[Amount]], H101+Tracking[[#This Row],[Amount]])</f>
        <v>4103.17</v>
      </c>
      <c r="I102" s="64">
        <f ca="1">IF(AND(selected_year &lt;&gt;"All Years", selected_period = "All Months"),
Tracking[[#This Row],[Date]] - days_ahead, Tracking[[#This Row],[Date]])</f>
        <v>45390</v>
      </c>
    </row>
    <row r="103" spans="2:9" x14ac:dyDescent="0.3">
      <c r="B103" s="16">
        <v>92</v>
      </c>
      <c r="C103" s="98">
        <v>45391</v>
      </c>
      <c r="D103" t="s">
        <v>8</v>
      </c>
      <c r="E103" t="s">
        <v>99</v>
      </c>
      <c r="F103">
        <v>52.98</v>
      </c>
      <c r="G103" t="s">
        <v>110</v>
      </c>
      <c r="H103" s="115">
        <f>IF(Tracking[[#This Row],[Type]]&lt;&gt;"Income",H102-Tracking[[#This Row],[Amount]], H102+Tracking[[#This Row],[Amount]])</f>
        <v>4050.19</v>
      </c>
      <c r="I103" s="64">
        <f ca="1">IF(AND(selected_year &lt;&gt;"All Years", selected_period = "All Months"),
Tracking[[#This Row],[Date]] - days_ahead, Tracking[[#This Row],[Date]])</f>
        <v>45391</v>
      </c>
    </row>
    <row r="104" spans="2:9" x14ac:dyDescent="0.3">
      <c r="B104" s="16">
        <v>93</v>
      </c>
      <c r="C104" s="98">
        <v>45391</v>
      </c>
      <c r="D104" t="s">
        <v>8</v>
      </c>
      <c r="E104" t="s">
        <v>73</v>
      </c>
      <c r="F104">
        <v>132.97</v>
      </c>
      <c r="G104" t="s">
        <v>121</v>
      </c>
      <c r="H104" s="115">
        <f>IF(Tracking[[#This Row],[Type]]&lt;&gt;"Income",H103-Tracking[[#This Row],[Amount]], H103+Tracking[[#This Row],[Amount]])</f>
        <v>3917.2200000000003</v>
      </c>
      <c r="I104" s="64">
        <f ca="1">IF(AND(selected_year &lt;&gt;"All Years", selected_period = "All Months"),
Tracking[[#This Row],[Date]] - days_ahead, Tracking[[#This Row],[Date]])</f>
        <v>45391</v>
      </c>
    </row>
    <row r="105" spans="2:9" x14ac:dyDescent="0.3">
      <c r="B105" s="16">
        <v>94</v>
      </c>
      <c r="C105" s="98">
        <v>45392</v>
      </c>
      <c r="D105" t="s">
        <v>8</v>
      </c>
      <c r="E105" t="s">
        <v>79</v>
      </c>
      <c r="F105">
        <v>92.28</v>
      </c>
      <c r="G105" t="s">
        <v>159</v>
      </c>
      <c r="H105" s="115">
        <f>IF(Tracking[[#This Row],[Type]]&lt;&gt;"Income",H104-Tracking[[#This Row],[Amount]], H104+Tracking[[#This Row],[Amount]])</f>
        <v>3824.94</v>
      </c>
      <c r="I105" s="64">
        <f ca="1">IF(AND(selected_year &lt;&gt;"All Years", selected_period = "All Months"),
Tracking[[#This Row],[Date]] - days_ahead, Tracking[[#This Row],[Date]])</f>
        <v>45392</v>
      </c>
    </row>
    <row r="106" spans="2:9" x14ac:dyDescent="0.3">
      <c r="B106" s="16">
        <v>95</v>
      </c>
      <c r="C106" s="98">
        <v>45394</v>
      </c>
      <c r="D106" t="s">
        <v>8</v>
      </c>
      <c r="E106" t="s">
        <v>105</v>
      </c>
      <c r="F106">
        <v>35.57</v>
      </c>
      <c r="G106" t="s">
        <v>111</v>
      </c>
      <c r="H106" s="115">
        <f>IF(Tracking[[#This Row],[Type]]&lt;&gt;"Income",H105-Tracking[[#This Row],[Amount]], H105+Tracking[[#This Row],[Amount]])</f>
        <v>3789.37</v>
      </c>
      <c r="I106" s="64">
        <f ca="1">IF(AND(selected_year &lt;&gt;"All Years", selected_period = "All Months"),
Tracking[[#This Row],[Date]] - days_ahead, Tracking[[#This Row],[Date]])</f>
        <v>45394</v>
      </c>
    </row>
    <row r="107" spans="2:9" x14ac:dyDescent="0.3">
      <c r="B107" s="16">
        <v>96</v>
      </c>
      <c r="C107" s="98">
        <v>45395</v>
      </c>
      <c r="D107" t="s">
        <v>8</v>
      </c>
      <c r="E107" t="s">
        <v>75</v>
      </c>
      <c r="F107">
        <v>146.57</v>
      </c>
      <c r="G107" t="s">
        <v>138</v>
      </c>
      <c r="H107" s="115">
        <f>IF(Tracking[[#This Row],[Type]]&lt;&gt;"Income",H106-Tracking[[#This Row],[Amount]], H106+Tracking[[#This Row],[Amount]])</f>
        <v>3642.7999999999997</v>
      </c>
      <c r="I107" s="64">
        <f ca="1">IF(AND(selected_year &lt;&gt;"All Years", selected_period = "All Months"),
Tracking[[#This Row],[Date]] - days_ahead, Tracking[[#This Row],[Date]])</f>
        <v>45395</v>
      </c>
    </row>
    <row r="108" spans="2:9" x14ac:dyDescent="0.3">
      <c r="B108" s="16">
        <v>97</v>
      </c>
      <c r="C108" s="98">
        <v>45399</v>
      </c>
      <c r="D108" t="s">
        <v>8</v>
      </c>
      <c r="E108" t="s">
        <v>74</v>
      </c>
      <c r="F108">
        <v>66.510000000000005</v>
      </c>
      <c r="G108" t="s">
        <v>135</v>
      </c>
      <c r="H108" s="115">
        <f>IF(Tracking[[#This Row],[Type]]&lt;&gt;"Income",H107-Tracking[[#This Row],[Amount]], H107+Tracking[[#This Row],[Amount]])</f>
        <v>3576.2899999999995</v>
      </c>
      <c r="I108" s="64">
        <f ca="1">IF(AND(selected_year &lt;&gt;"All Years", selected_period = "All Months"),
Tracking[[#This Row],[Date]] - days_ahead, Tracking[[#This Row],[Date]])</f>
        <v>45399</v>
      </c>
    </row>
    <row r="109" spans="2:9" x14ac:dyDescent="0.3">
      <c r="B109" s="16">
        <v>98</v>
      </c>
      <c r="C109" s="98">
        <v>45400</v>
      </c>
      <c r="D109" t="s">
        <v>5</v>
      </c>
      <c r="E109" t="s">
        <v>95</v>
      </c>
      <c r="F109">
        <v>359.28</v>
      </c>
      <c r="G109" t="s">
        <v>116</v>
      </c>
      <c r="H109" s="115">
        <f>IF(Tracking[[#This Row],[Type]]&lt;&gt;"Income",H108-Tracking[[#This Row],[Amount]], H108+Tracking[[#This Row],[Amount]])</f>
        <v>3935.5699999999997</v>
      </c>
      <c r="I109" s="64">
        <f ca="1">IF(AND(selected_year &lt;&gt;"All Years", selected_period = "All Months"),
Tracking[[#This Row],[Date]] - days_ahead, Tracking[[#This Row],[Date]])</f>
        <v>45400</v>
      </c>
    </row>
    <row r="110" spans="2:9" x14ac:dyDescent="0.3">
      <c r="B110" s="16">
        <v>99</v>
      </c>
      <c r="C110" s="98">
        <v>45400</v>
      </c>
      <c r="D110" t="s">
        <v>8</v>
      </c>
      <c r="E110" t="s">
        <v>77</v>
      </c>
      <c r="F110">
        <v>166.62</v>
      </c>
      <c r="G110" t="s">
        <v>137</v>
      </c>
      <c r="H110" s="115">
        <f>IF(Tracking[[#This Row],[Type]]&lt;&gt;"Income",H109-Tracking[[#This Row],[Amount]], H109+Tracking[[#This Row],[Amount]])</f>
        <v>3768.95</v>
      </c>
      <c r="I110" s="64">
        <f ca="1">IF(AND(selected_year &lt;&gt;"All Years", selected_period = "All Months"),
Tracking[[#This Row],[Date]] - days_ahead, Tracking[[#This Row],[Date]])</f>
        <v>45400</v>
      </c>
    </row>
    <row r="111" spans="2:9" x14ac:dyDescent="0.3">
      <c r="B111" s="16">
        <v>100</v>
      </c>
      <c r="C111" s="98">
        <v>45402</v>
      </c>
      <c r="D111" t="s">
        <v>8</v>
      </c>
      <c r="E111" t="s">
        <v>84</v>
      </c>
      <c r="F111">
        <v>193.9</v>
      </c>
      <c r="G111" t="s">
        <v>171</v>
      </c>
      <c r="H111" s="115">
        <f>IF(Tracking[[#This Row],[Type]]&lt;&gt;"Income",H110-Tracking[[#This Row],[Amount]], H110+Tracking[[#This Row],[Amount]])</f>
        <v>3575.0499999999997</v>
      </c>
      <c r="I111" s="64">
        <f ca="1">IF(AND(selected_year &lt;&gt;"All Years", selected_period = "All Months"),
Tracking[[#This Row],[Date]] - days_ahead, Tracking[[#This Row],[Date]])</f>
        <v>45402</v>
      </c>
    </row>
    <row r="112" spans="2:9" x14ac:dyDescent="0.3">
      <c r="B112" s="16">
        <v>101</v>
      </c>
      <c r="C112" s="98">
        <v>45404</v>
      </c>
      <c r="D112" t="s">
        <v>8</v>
      </c>
      <c r="E112" t="s">
        <v>78</v>
      </c>
      <c r="F112">
        <v>73.28</v>
      </c>
      <c r="G112" t="s">
        <v>167</v>
      </c>
      <c r="H112" s="115">
        <f>IF(Tracking[[#This Row],[Type]]&lt;&gt;"Income",H111-Tracking[[#This Row],[Amount]], H111+Tracking[[#This Row],[Amount]])</f>
        <v>3501.7699999999995</v>
      </c>
      <c r="I112" s="64">
        <f ca="1">IF(AND(selected_year &lt;&gt;"All Years", selected_period = "All Months"),
Tracking[[#This Row],[Date]] - days_ahead, Tracking[[#This Row],[Date]])</f>
        <v>45404</v>
      </c>
    </row>
    <row r="113" spans="2:9" x14ac:dyDescent="0.3">
      <c r="B113" s="16">
        <v>102</v>
      </c>
      <c r="C113" s="98">
        <v>45404</v>
      </c>
      <c r="D113" t="s">
        <v>8</v>
      </c>
      <c r="E113" t="s">
        <v>80</v>
      </c>
      <c r="F113">
        <v>246.05</v>
      </c>
      <c r="G113" t="s">
        <v>168</v>
      </c>
      <c r="H113" s="115">
        <f>IF(Tracking[[#This Row],[Type]]&lt;&gt;"Income",H112-Tracking[[#This Row],[Amount]], H112+Tracking[[#This Row],[Amount]])</f>
        <v>3255.7199999999993</v>
      </c>
      <c r="I113" s="64">
        <f ca="1">IF(AND(selected_year &lt;&gt;"All Years", selected_period = "All Months"),
Tracking[[#This Row],[Date]] - days_ahead, Tracking[[#This Row],[Date]])</f>
        <v>45404</v>
      </c>
    </row>
    <row r="114" spans="2:9" x14ac:dyDescent="0.3">
      <c r="B114" s="16">
        <v>103</v>
      </c>
      <c r="C114" s="98">
        <v>45405</v>
      </c>
      <c r="D114" t="s">
        <v>8</v>
      </c>
      <c r="E114" t="s">
        <v>97</v>
      </c>
      <c r="F114">
        <v>186.24</v>
      </c>
      <c r="G114" t="s">
        <v>149</v>
      </c>
      <c r="H114" s="115">
        <f>IF(Tracking[[#This Row],[Type]]&lt;&gt;"Income",H113-Tracking[[#This Row],[Amount]], H113+Tracking[[#This Row],[Amount]])</f>
        <v>3069.4799999999996</v>
      </c>
      <c r="I114" s="64">
        <f ca="1">IF(AND(selected_year &lt;&gt;"All Years", selected_period = "All Months"),
Tracking[[#This Row],[Date]] - days_ahead, Tracking[[#This Row],[Date]])</f>
        <v>45405</v>
      </c>
    </row>
    <row r="115" spans="2:9" x14ac:dyDescent="0.3">
      <c r="B115" s="16">
        <v>104</v>
      </c>
      <c r="C115" s="98">
        <v>45407</v>
      </c>
      <c r="D115" t="s">
        <v>8</v>
      </c>
      <c r="E115" t="s">
        <v>100</v>
      </c>
      <c r="F115">
        <v>57.36</v>
      </c>
      <c r="G115" t="s">
        <v>115</v>
      </c>
      <c r="H115" s="115">
        <f>IF(Tracking[[#This Row],[Type]]&lt;&gt;"Income",H114-Tracking[[#This Row],[Amount]], H114+Tracking[[#This Row],[Amount]])</f>
        <v>3012.1199999999994</v>
      </c>
      <c r="I115" s="64">
        <f ca="1">IF(AND(selected_year &lt;&gt;"All Years", selected_period = "All Months"),
Tracking[[#This Row],[Date]] - days_ahead, Tracking[[#This Row],[Date]])</f>
        <v>45407</v>
      </c>
    </row>
    <row r="116" spans="2:9" x14ac:dyDescent="0.3">
      <c r="B116" s="16">
        <v>105</v>
      </c>
      <c r="C116" s="98">
        <v>45407</v>
      </c>
      <c r="D116" t="s">
        <v>11</v>
      </c>
      <c r="E116" t="s">
        <v>103</v>
      </c>
      <c r="F116">
        <v>50</v>
      </c>
      <c r="G116" t="s">
        <v>124</v>
      </c>
      <c r="H116" s="115">
        <f>IF(Tracking[[#This Row],[Type]]&lt;&gt;"Income",H115-Tracking[[#This Row],[Amount]], H115+Tracking[[#This Row],[Amount]])</f>
        <v>2962.1199999999994</v>
      </c>
      <c r="I116" s="64">
        <f ca="1">IF(AND(selected_year &lt;&gt;"All Years", selected_period = "All Months"),
Tracking[[#This Row],[Date]] - days_ahead, Tracking[[#This Row],[Date]])</f>
        <v>45407</v>
      </c>
    </row>
    <row r="117" spans="2:9" x14ac:dyDescent="0.3">
      <c r="B117" s="16">
        <v>106</v>
      </c>
      <c r="C117" s="98">
        <v>45408</v>
      </c>
      <c r="D117" t="s">
        <v>11</v>
      </c>
      <c r="E117" t="s">
        <v>73</v>
      </c>
      <c r="F117">
        <v>8</v>
      </c>
      <c r="G117" t="s">
        <v>162</v>
      </c>
      <c r="H117" s="115">
        <f>IF(Tracking[[#This Row],[Type]]&lt;&gt;"Income",H116-Tracking[[#This Row],[Amount]], H116+Tracking[[#This Row],[Amount]])</f>
        <v>2954.1199999999994</v>
      </c>
      <c r="I117" s="64">
        <f ca="1">IF(AND(selected_year &lt;&gt;"All Years", selected_period = "All Months"),
Tracking[[#This Row],[Date]] - days_ahead, Tracking[[#This Row],[Date]])</f>
        <v>45408</v>
      </c>
    </row>
    <row r="118" spans="2:9" x14ac:dyDescent="0.3">
      <c r="B118" s="16">
        <v>107</v>
      </c>
      <c r="C118" s="98">
        <v>45408</v>
      </c>
      <c r="D118" t="s">
        <v>11</v>
      </c>
      <c r="E118" t="s">
        <v>101</v>
      </c>
      <c r="F118">
        <v>370</v>
      </c>
      <c r="G118" t="s">
        <v>147</v>
      </c>
      <c r="H118" s="115">
        <f>IF(Tracking[[#This Row],[Type]]&lt;&gt;"Income",H117-Tracking[[#This Row],[Amount]], H117+Tracking[[#This Row],[Amount]])</f>
        <v>2584.1199999999994</v>
      </c>
      <c r="I118" s="64">
        <f ca="1">IF(AND(selected_year &lt;&gt;"All Years", selected_period = "All Months"),
Tracking[[#This Row],[Date]] - days_ahead, Tracking[[#This Row],[Date]])</f>
        <v>45408</v>
      </c>
    </row>
    <row r="119" spans="2:9" x14ac:dyDescent="0.3">
      <c r="B119" s="16">
        <v>108</v>
      </c>
      <c r="C119" s="98">
        <v>45408</v>
      </c>
      <c r="D119" t="s">
        <v>8</v>
      </c>
      <c r="E119" t="s">
        <v>98</v>
      </c>
      <c r="F119">
        <v>36.53</v>
      </c>
      <c r="G119" t="s">
        <v>117</v>
      </c>
      <c r="H119" s="115">
        <f>IF(Tracking[[#This Row],[Type]]&lt;&gt;"Income",H118-Tracking[[#This Row],[Amount]], H118+Tracking[[#This Row],[Amount]])</f>
        <v>2547.5899999999992</v>
      </c>
      <c r="I119" s="64">
        <f ca="1">IF(AND(selected_year &lt;&gt;"All Years", selected_period = "All Months"),
Tracking[[#This Row],[Date]] - days_ahead, Tracking[[#This Row],[Date]])</f>
        <v>45408</v>
      </c>
    </row>
    <row r="120" spans="2:9" x14ac:dyDescent="0.3">
      <c r="B120" s="16">
        <v>109</v>
      </c>
      <c r="C120" s="98">
        <v>45409</v>
      </c>
      <c r="D120" t="s">
        <v>8</v>
      </c>
      <c r="E120" t="s">
        <v>104</v>
      </c>
      <c r="F120">
        <v>304.02999999999997</v>
      </c>
      <c r="G120" t="s">
        <v>153</v>
      </c>
      <c r="H120" s="115">
        <f>IF(Tracking[[#This Row],[Type]]&lt;&gt;"Income",H119-Tracking[[#This Row],[Amount]], H119+Tracking[[#This Row],[Amount]])</f>
        <v>2243.5599999999995</v>
      </c>
      <c r="I120" s="64">
        <f ca="1">IF(AND(selected_year &lt;&gt;"All Years", selected_period = "All Months"),
Tracking[[#This Row],[Date]] - days_ahead, Tracking[[#This Row],[Date]])</f>
        <v>45409</v>
      </c>
    </row>
    <row r="121" spans="2:9" x14ac:dyDescent="0.3">
      <c r="B121" s="16">
        <v>110</v>
      </c>
      <c r="C121" s="98">
        <v>45410</v>
      </c>
      <c r="D121" t="s">
        <v>11</v>
      </c>
      <c r="E121" t="s">
        <v>102</v>
      </c>
      <c r="F121">
        <v>270</v>
      </c>
      <c r="G121" t="s">
        <v>125</v>
      </c>
      <c r="H121" s="115">
        <f>IF(Tracking[[#This Row],[Type]]&lt;&gt;"Income",H120-Tracking[[#This Row],[Amount]], H120+Tracking[[#This Row],[Amount]])</f>
        <v>1973.5599999999995</v>
      </c>
      <c r="I121" s="64">
        <f ca="1">IF(AND(selected_year &lt;&gt;"All Years", selected_period = "All Months"),
Tracking[[#This Row],[Date]] - days_ahead, Tracking[[#This Row],[Date]])</f>
        <v>45410</v>
      </c>
    </row>
    <row r="122" spans="2:9" x14ac:dyDescent="0.3">
      <c r="B122" s="16">
        <v>111</v>
      </c>
      <c r="C122" s="98">
        <v>45410</v>
      </c>
      <c r="D122" t="s">
        <v>8</v>
      </c>
      <c r="E122" t="s">
        <v>81</v>
      </c>
      <c r="F122">
        <v>414.11</v>
      </c>
      <c r="G122" t="s">
        <v>164</v>
      </c>
      <c r="H122" s="115">
        <f>IF(Tracking[[#This Row],[Type]]&lt;&gt;"Income",H121-Tracking[[#This Row],[Amount]], H121+Tracking[[#This Row],[Amount]])</f>
        <v>1559.4499999999994</v>
      </c>
      <c r="I122" s="64">
        <f ca="1">IF(AND(selected_year &lt;&gt;"All Years", selected_period = "All Months"),
Tracking[[#This Row],[Date]] - days_ahead, Tracking[[#This Row],[Date]])</f>
        <v>45410</v>
      </c>
    </row>
    <row r="123" spans="2:9" x14ac:dyDescent="0.3">
      <c r="B123" s="16">
        <v>112</v>
      </c>
      <c r="C123" s="98">
        <v>45412</v>
      </c>
      <c r="D123" t="s">
        <v>8</v>
      </c>
      <c r="E123" t="s">
        <v>76</v>
      </c>
      <c r="F123">
        <v>41.84</v>
      </c>
      <c r="G123" t="s">
        <v>119</v>
      </c>
      <c r="H123" s="115">
        <f>IF(Tracking[[#This Row],[Type]]&lt;&gt;"Income",H122-Tracking[[#This Row],[Amount]], H122+Tracking[[#This Row],[Amount]])</f>
        <v>1517.6099999999994</v>
      </c>
      <c r="I123" s="64">
        <f ca="1">IF(AND(selected_year &lt;&gt;"All Years", selected_period = "All Months"),
Tracking[[#This Row],[Date]] - days_ahead, Tracking[[#This Row],[Date]])</f>
        <v>45412</v>
      </c>
    </row>
    <row r="124" spans="2:9" x14ac:dyDescent="0.3">
      <c r="B124" s="16">
        <v>113</v>
      </c>
      <c r="C124" s="98">
        <v>45413</v>
      </c>
      <c r="D124" t="s">
        <v>8</v>
      </c>
      <c r="E124" t="s">
        <v>79</v>
      </c>
      <c r="F124">
        <v>91.02</v>
      </c>
      <c r="G124" t="s">
        <v>140</v>
      </c>
      <c r="H124" s="115">
        <f>IF(Tracking[[#This Row],[Type]]&lt;&gt;"Income",H123-Tracking[[#This Row],[Amount]], H123+Tracking[[#This Row],[Amount]])</f>
        <v>1426.5899999999995</v>
      </c>
      <c r="I124" s="64">
        <f ca="1">IF(AND(selected_year &lt;&gt;"All Years", selected_period = "All Months"),
Tracking[[#This Row],[Date]] - days_ahead, Tracking[[#This Row],[Date]])</f>
        <v>45413</v>
      </c>
    </row>
    <row r="125" spans="2:9" x14ac:dyDescent="0.3">
      <c r="B125" s="16">
        <v>114</v>
      </c>
      <c r="C125" s="98">
        <v>45413</v>
      </c>
      <c r="D125" t="s">
        <v>8</v>
      </c>
      <c r="E125" t="s">
        <v>84</v>
      </c>
      <c r="F125">
        <v>165.08</v>
      </c>
      <c r="G125" t="s">
        <v>156</v>
      </c>
      <c r="H125" s="115">
        <f>IF(Tracking[[#This Row],[Type]]&lt;&gt;"Income",H124-Tracking[[#This Row],[Amount]], H124+Tracking[[#This Row],[Amount]])</f>
        <v>1261.5099999999995</v>
      </c>
      <c r="I125" s="64">
        <f ca="1">IF(AND(selected_year &lt;&gt;"All Years", selected_period = "All Months"),
Tracking[[#This Row],[Date]] - days_ahead, Tracking[[#This Row],[Date]])</f>
        <v>45413</v>
      </c>
    </row>
    <row r="126" spans="2:9" x14ac:dyDescent="0.3">
      <c r="B126" s="16">
        <v>115</v>
      </c>
      <c r="C126" s="98">
        <v>45413</v>
      </c>
      <c r="D126" t="s">
        <v>5</v>
      </c>
      <c r="E126" t="s">
        <v>93</v>
      </c>
      <c r="F126">
        <v>3100</v>
      </c>
      <c r="G126" t="s">
        <v>108</v>
      </c>
      <c r="H126" s="115">
        <f>IF(Tracking[[#This Row],[Type]]&lt;&gt;"Income",H125-Tracking[[#This Row],[Amount]], H125+Tracking[[#This Row],[Amount]])</f>
        <v>4361.5099999999993</v>
      </c>
      <c r="I126" s="64">
        <f ca="1">IF(AND(selected_year &lt;&gt;"All Years", selected_period = "All Months"),
Tracking[[#This Row],[Date]] - days_ahead, Tracking[[#This Row],[Date]])</f>
        <v>45413</v>
      </c>
    </row>
    <row r="127" spans="2:9" x14ac:dyDescent="0.3">
      <c r="B127" s="16">
        <v>116</v>
      </c>
      <c r="C127" s="98">
        <v>45414</v>
      </c>
      <c r="D127" t="s">
        <v>8</v>
      </c>
      <c r="E127" t="s">
        <v>99</v>
      </c>
      <c r="F127">
        <v>43.57</v>
      </c>
      <c r="G127" t="s">
        <v>146</v>
      </c>
      <c r="H127" s="115">
        <f>IF(Tracking[[#This Row],[Type]]&lt;&gt;"Income",H126-Tracking[[#This Row],[Amount]], H126+Tracking[[#This Row],[Amount]])</f>
        <v>4317.9399999999996</v>
      </c>
      <c r="I127" s="64">
        <f ca="1">IF(AND(selected_year &lt;&gt;"All Years", selected_period = "All Months"),
Tracking[[#This Row],[Date]] - days_ahead, Tracking[[#This Row],[Date]])</f>
        <v>45414</v>
      </c>
    </row>
    <row r="128" spans="2:9" x14ac:dyDescent="0.3">
      <c r="B128" s="16">
        <v>117</v>
      </c>
      <c r="C128" s="98">
        <v>45416</v>
      </c>
      <c r="D128" t="s">
        <v>8</v>
      </c>
      <c r="E128" t="s">
        <v>75</v>
      </c>
      <c r="F128">
        <v>105.17</v>
      </c>
      <c r="G128" t="s">
        <v>138</v>
      </c>
      <c r="H128" s="115">
        <f>IF(Tracking[[#This Row],[Type]]&lt;&gt;"Income",H127-Tracking[[#This Row],[Amount]], H127+Tracking[[#This Row],[Amount]])</f>
        <v>4212.7699999999995</v>
      </c>
      <c r="I128" s="64">
        <f ca="1">IF(AND(selected_year &lt;&gt;"All Years", selected_period = "All Months"),
Tracking[[#This Row],[Date]] - days_ahead, Tracking[[#This Row],[Date]])</f>
        <v>45416</v>
      </c>
    </row>
    <row r="129" spans="2:9" x14ac:dyDescent="0.3">
      <c r="B129" s="16">
        <v>118</v>
      </c>
      <c r="C129" s="98">
        <v>45416</v>
      </c>
      <c r="D129" t="s">
        <v>8</v>
      </c>
      <c r="E129" t="s">
        <v>78</v>
      </c>
      <c r="F129">
        <v>49.87</v>
      </c>
      <c r="G129" t="s">
        <v>167</v>
      </c>
      <c r="H129" s="115">
        <f>IF(Tracking[[#This Row],[Type]]&lt;&gt;"Income",H128-Tracking[[#This Row],[Amount]], H128+Tracking[[#This Row],[Amount]])</f>
        <v>4162.8999999999996</v>
      </c>
      <c r="I129" s="64">
        <f ca="1">IF(AND(selected_year &lt;&gt;"All Years", selected_period = "All Months"),
Tracking[[#This Row],[Date]] - days_ahead, Tracking[[#This Row],[Date]])</f>
        <v>45416</v>
      </c>
    </row>
    <row r="130" spans="2:9" x14ac:dyDescent="0.3">
      <c r="B130" s="16">
        <v>119</v>
      </c>
      <c r="C130" s="98">
        <v>45417</v>
      </c>
      <c r="D130" t="s">
        <v>8</v>
      </c>
      <c r="E130" t="s">
        <v>96</v>
      </c>
      <c r="F130">
        <v>1180</v>
      </c>
      <c r="G130" t="s">
        <v>158</v>
      </c>
      <c r="H130" s="115">
        <f>IF(Tracking[[#This Row],[Type]]&lt;&gt;"Income",H129-Tracking[[#This Row],[Amount]], H129+Tracking[[#This Row],[Amount]])</f>
        <v>2982.8999999999996</v>
      </c>
      <c r="I130" s="64">
        <f ca="1">IF(AND(selected_year &lt;&gt;"All Years", selected_period = "All Months"),
Tracking[[#This Row],[Date]] - days_ahead, Tracking[[#This Row],[Date]])</f>
        <v>45417</v>
      </c>
    </row>
    <row r="131" spans="2:9" x14ac:dyDescent="0.3">
      <c r="B131" s="16">
        <v>120</v>
      </c>
      <c r="C131" s="98">
        <v>45417</v>
      </c>
      <c r="D131" t="s">
        <v>8</v>
      </c>
      <c r="E131" t="s">
        <v>9</v>
      </c>
      <c r="F131">
        <v>637.80999999999995</v>
      </c>
      <c r="G131" t="s">
        <v>166</v>
      </c>
      <c r="H131" s="115">
        <f>IF(Tracking[[#This Row],[Type]]&lt;&gt;"Income",H130-Tracking[[#This Row],[Amount]], H130+Tracking[[#This Row],[Amount]])</f>
        <v>2345.0899999999997</v>
      </c>
      <c r="I131" s="64">
        <f ca="1">IF(AND(selected_year &lt;&gt;"All Years", selected_period = "All Months"),
Tracking[[#This Row],[Date]] - days_ahead, Tracking[[#This Row],[Date]])</f>
        <v>45417</v>
      </c>
    </row>
    <row r="132" spans="2:9" x14ac:dyDescent="0.3">
      <c r="B132" s="16">
        <v>121</v>
      </c>
      <c r="C132" s="98">
        <v>45418</v>
      </c>
      <c r="D132" t="s">
        <v>5</v>
      </c>
      <c r="E132" t="s">
        <v>94</v>
      </c>
      <c r="F132">
        <v>1150</v>
      </c>
      <c r="G132" t="s">
        <v>163</v>
      </c>
      <c r="H132" s="115">
        <f>IF(Tracking[[#This Row],[Type]]&lt;&gt;"Income",H131-Tracking[[#This Row],[Amount]], H131+Tracking[[#This Row],[Amount]])</f>
        <v>3495.0899999999997</v>
      </c>
      <c r="I132" s="64">
        <f ca="1">IF(AND(selected_year &lt;&gt;"All Years", selected_period = "All Months"),
Tracking[[#This Row],[Date]] - days_ahead, Tracking[[#This Row],[Date]])</f>
        <v>45418</v>
      </c>
    </row>
    <row r="133" spans="2:9" x14ac:dyDescent="0.3">
      <c r="B133" s="16">
        <v>122</v>
      </c>
      <c r="C133" s="98">
        <v>45419</v>
      </c>
      <c r="D133" t="s">
        <v>8</v>
      </c>
      <c r="E133" t="s">
        <v>97</v>
      </c>
      <c r="F133">
        <v>207.03</v>
      </c>
      <c r="G133" t="s">
        <v>144</v>
      </c>
      <c r="H133" s="115">
        <f>IF(Tracking[[#This Row],[Type]]&lt;&gt;"Income",H132-Tracking[[#This Row],[Amount]], H132+Tracking[[#This Row],[Amount]])</f>
        <v>3288.0599999999995</v>
      </c>
      <c r="I133" s="64">
        <f ca="1">IF(AND(selected_year &lt;&gt;"All Years", selected_period = "All Months"),
Tracking[[#This Row],[Date]] - days_ahead, Tracking[[#This Row],[Date]])</f>
        <v>45419</v>
      </c>
    </row>
    <row r="134" spans="2:9" x14ac:dyDescent="0.3">
      <c r="B134" s="16">
        <v>123</v>
      </c>
      <c r="C134" s="98">
        <v>45420</v>
      </c>
      <c r="D134" t="s">
        <v>8</v>
      </c>
      <c r="E134" t="s">
        <v>73</v>
      </c>
      <c r="F134">
        <v>121.74</v>
      </c>
      <c r="G134" t="s">
        <v>121</v>
      </c>
      <c r="H134" s="115">
        <f>IF(Tracking[[#This Row],[Type]]&lt;&gt;"Income",H133-Tracking[[#This Row],[Amount]], H133+Tracking[[#This Row],[Amount]])</f>
        <v>3166.3199999999997</v>
      </c>
      <c r="I134" s="64">
        <f ca="1">IF(AND(selected_year &lt;&gt;"All Years", selected_period = "All Months"),
Tracking[[#This Row],[Date]] - days_ahead, Tracking[[#This Row],[Date]])</f>
        <v>45420</v>
      </c>
    </row>
    <row r="135" spans="2:9" x14ac:dyDescent="0.3">
      <c r="B135" s="16">
        <v>124</v>
      </c>
      <c r="C135" s="98">
        <v>45423</v>
      </c>
      <c r="D135" t="s">
        <v>8</v>
      </c>
      <c r="E135" t="s">
        <v>100</v>
      </c>
      <c r="F135">
        <v>63.12</v>
      </c>
      <c r="G135" t="s">
        <v>130</v>
      </c>
      <c r="H135" s="115">
        <f>IF(Tracking[[#This Row],[Type]]&lt;&gt;"Income",H134-Tracking[[#This Row],[Amount]], H134+Tracking[[#This Row],[Amount]])</f>
        <v>3103.2</v>
      </c>
      <c r="I135" s="64">
        <f ca="1">IF(AND(selected_year &lt;&gt;"All Years", selected_period = "All Months"),
Tracking[[#This Row],[Date]] - days_ahead, Tracking[[#This Row],[Date]])</f>
        <v>45423</v>
      </c>
    </row>
    <row r="136" spans="2:9" x14ac:dyDescent="0.3">
      <c r="B136" s="16">
        <v>125</v>
      </c>
      <c r="C136" s="98">
        <v>45423</v>
      </c>
      <c r="D136" t="s">
        <v>8</v>
      </c>
      <c r="E136" t="s">
        <v>77</v>
      </c>
      <c r="F136">
        <v>162.43</v>
      </c>
      <c r="G136" t="s">
        <v>118</v>
      </c>
      <c r="H136" s="115">
        <f>IF(Tracking[[#This Row],[Type]]&lt;&gt;"Income",H135-Tracking[[#This Row],[Amount]], H135+Tracking[[#This Row],[Amount]])</f>
        <v>2940.77</v>
      </c>
      <c r="I136" s="64">
        <f ca="1">IF(AND(selected_year &lt;&gt;"All Years", selected_period = "All Months"),
Tracking[[#This Row],[Date]] - days_ahead, Tracking[[#This Row],[Date]])</f>
        <v>45423</v>
      </c>
    </row>
    <row r="137" spans="2:9" x14ac:dyDescent="0.3">
      <c r="B137" s="16">
        <v>126</v>
      </c>
      <c r="C137" s="98">
        <v>45425</v>
      </c>
      <c r="D137" t="s">
        <v>8</v>
      </c>
      <c r="E137" t="s">
        <v>104</v>
      </c>
      <c r="F137">
        <v>252.44</v>
      </c>
      <c r="G137" t="s">
        <v>153</v>
      </c>
      <c r="H137" s="115">
        <f>IF(Tracking[[#This Row],[Type]]&lt;&gt;"Income",H136-Tracking[[#This Row],[Amount]], H136+Tracking[[#This Row],[Amount]])</f>
        <v>2688.33</v>
      </c>
      <c r="I137" s="64">
        <f ca="1">IF(AND(selected_year &lt;&gt;"All Years", selected_period = "All Months"),
Tracking[[#This Row],[Date]] - days_ahead, Tracking[[#This Row],[Date]])</f>
        <v>45425</v>
      </c>
    </row>
    <row r="138" spans="2:9" x14ac:dyDescent="0.3">
      <c r="B138" s="16">
        <v>127</v>
      </c>
      <c r="C138" s="98">
        <v>45428</v>
      </c>
      <c r="D138" t="s">
        <v>8</v>
      </c>
      <c r="E138" t="s">
        <v>80</v>
      </c>
      <c r="F138">
        <v>213.56</v>
      </c>
      <c r="G138" t="s">
        <v>145</v>
      </c>
      <c r="H138" s="115">
        <f>IF(Tracking[[#This Row],[Type]]&lt;&gt;"Income",H137-Tracking[[#This Row],[Amount]], H137+Tracking[[#This Row],[Amount]])</f>
        <v>2474.77</v>
      </c>
      <c r="I138" s="64">
        <f ca="1">IF(AND(selected_year &lt;&gt;"All Years", selected_period = "All Months"),
Tracking[[#This Row],[Date]] - days_ahead, Tracking[[#This Row],[Date]])</f>
        <v>45428</v>
      </c>
    </row>
    <row r="139" spans="2:9" x14ac:dyDescent="0.3">
      <c r="B139" s="16">
        <v>128</v>
      </c>
      <c r="C139" s="98">
        <v>45430</v>
      </c>
      <c r="D139" t="s">
        <v>8</v>
      </c>
      <c r="E139" t="s">
        <v>106</v>
      </c>
      <c r="F139">
        <v>100.34</v>
      </c>
      <c r="G139" t="s">
        <v>165</v>
      </c>
      <c r="H139" s="115">
        <f>IF(Tracking[[#This Row],[Type]]&lt;&gt;"Income",H138-Tracking[[#This Row],[Amount]], H138+Tracking[[#This Row],[Amount]])</f>
        <v>2374.4299999999998</v>
      </c>
      <c r="I139" s="64">
        <f ca="1">IF(AND(selected_year &lt;&gt;"All Years", selected_period = "All Months"),
Tracking[[#This Row],[Date]] - days_ahead, Tracking[[#This Row],[Date]])</f>
        <v>45430</v>
      </c>
    </row>
    <row r="140" spans="2:9" x14ac:dyDescent="0.3">
      <c r="B140" s="16">
        <v>129</v>
      </c>
      <c r="C140" s="98">
        <v>45431</v>
      </c>
      <c r="D140" t="s">
        <v>8</v>
      </c>
      <c r="E140" t="s">
        <v>85</v>
      </c>
      <c r="F140">
        <v>37.9</v>
      </c>
      <c r="G140" t="s">
        <v>172</v>
      </c>
      <c r="H140" s="115">
        <f>IF(Tracking[[#This Row],[Type]]&lt;&gt;"Income",H139-Tracking[[#This Row],[Amount]], H139+Tracking[[#This Row],[Amount]])</f>
        <v>2336.5299999999997</v>
      </c>
      <c r="I140" s="64">
        <f ca="1">IF(AND(selected_year &lt;&gt;"All Years", selected_period = "All Months"),
Tracking[[#This Row],[Date]] - days_ahead, Tracking[[#This Row],[Date]])</f>
        <v>45431</v>
      </c>
    </row>
    <row r="141" spans="2:9" x14ac:dyDescent="0.3">
      <c r="B141" s="16">
        <v>130</v>
      </c>
      <c r="C141" s="98">
        <v>45432</v>
      </c>
      <c r="D141" t="s">
        <v>8</v>
      </c>
      <c r="E141" t="s">
        <v>74</v>
      </c>
      <c r="F141">
        <v>44.3</v>
      </c>
      <c r="G141" t="s">
        <v>135</v>
      </c>
      <c r="H141" s="115">
        <f>IF(Tracking[[#This Row],[Type]]&lt;&gt;"Income",H140-Tracking[[#This Row],[Amount]], H140+Tracking[[#This Row],[Amount]])</f>
        <v>2292.2299999999996</v>
      </c>
      <c r="I141" s="64">
        <f ca="1">IF(AND(selected_year &lt;&gt;"All Years", selected_period = "All Months"),
Tracking[[#This Row],[Date]] - days_ahead, Tracking[[#This Row],[Date]])</f>
        <v>45432</v>
      </c>
    </row>
    <row r="142" spans="2:9" x14ac:dyDescent="0.3">
      <c r="B142" s="16">
        <v>131</v>
      </c>
      <c r="C142" s="98">
        <v>45434</v>
      </c>
      <c r="D142" t="s">
        <v>5</v>
      </c>
      <c r="E142" t="s">
        <v>107</v>
      </c>
      <c r="F142">
        <v>230.81</v>
      </c>
      <c r="G142" t="s">
        <v>143</v>
      </c>
      <c r="H142" s="115">
        <f>IF(Tracking[[#This Row],[Type]]&lt;&gt;"Income",H141-Tracking[[#This Row],[Amount]], H141+Tracking[[#This Row],[Amount]])</f>
        <v>2523.0399999999995</v>
      </c>
      <c r="I142" s="64">
        <f ca="1">IF(AND(selected_year &lt;&gt;"All Years", selected_period = "All Months"),
Tracking[[#This Row],[Date]] - days_ahead, Tracking[[#This Row],[Date]])</f>
        <v>45434</v>
      </c>
    </row>
    <row r="143" spans="2:9" x14ac:dyDescent="0.3">
      <c r="B143" s="16">
        <v>132</v>
      </c>
      <c r="C143" s="98">
        <v>45438</v>
      </c>
      <c r="D143" t="s">
        <v>11</v>
      </c>
      <c r="E143" t="s">
        <v>103</v>
      </c>
      <c r="F143">
        <v>50</v>
      </c>
      <c r="G143" t="s">
        <v>124</v>
      </c>
      <c r="H143" s="115">
        <f>IF(Tracking[[#This Row],[Type]]&lt;&gt;"Income",H142-Tracking[[#This Row],[Amount]], H142+Tracking[[#This Row],[Amount]])</f>
        <v>2473.0399999999995</v>
      </c>
      <c r="I143" s="64">
        <f ca="1">IF(AND(selected_year &lt;&gt;"All Years", selected_period = "All Months"),
Tracking[[#This Row],[Date]] - days_ahead, Tracking[[#This Row],[Date]])</f>
        <v>45438</v>
      </c>
    </row>
    <row r="144" spans="2:9" x14ac:dyDescent="0.3">
      <c r="B144" s="16">
        <v>133</v>
      </c>
      <c r="C144" s="98">
        <v>45438</v>
      </c>
      <c r="D144" t="s">
        <v>11</v>
      </c>
      <c r="E144" t="s">
        <v>101</v>
      </c>
      <c r="F144">
        <v>370</v>
      </c>
      <c r="G144" t="s">
        <v>147</v>
      </c>
      <c r="H144" s="115">
        <f>IF(Tracking[[#This Row],[Type]]&lt;&gt;"Income",H143-Tracking[[#This Row],[Amount]], H143+Tracking[[#This Row],[Amount]])</f>
        <v>2103.0399999999995</v>
      </c>
      <c r="I144" s="64">
        <f ca="1">IF(AND(selected_year &lt;&gt;"All Years", selected_period = "All Months"),
Tracking[[#This Row],[Date]] - days_ahead, Tracking[[#This Row],[Date]])</f>
        <v>45438</v>
      </c>
    </row>
    <row r="145" spans="2:9" x14ac:dyDescent="0.3">
      <c r="B145" s="16">
        <v>134</v>
      </c>
      <c r="C145" s="98">
        <v>45438</v>
      </c>
      <c r="D145" t="s">
        <v>8</v>
      </c>
      <c r="E145" t="s">
        <v>81</v>
      </c>
      <c r="F145">
        <v>400</v>
      </c>
      <c r="G145" t="s">
        <v>148</v>
      </c>
      <c r="H145" s="115">
        <f>IF(Tracking[[#This Row],[Type]]&lt;&gt;"Income",H144-Tracking[[#This Row],[Amount]], H144+Tracking[[#This Row],[Amount]])</f>
        <v>1703.0399999999995</v>
      </c>
      <c r="I145" s="64">
        <f ca="1">IF(AND(selected_year &lt;&gt;"All Years", selected_period = "All Months"),
Tracking[[#This Row],[Date]] - days_ahead, Tracking[[#This Row],[Date]])</f>
        <v>45438</v>
      </c>
    </row>
    <row r="146" spans="2:9" x14ac:dyDescent="0.3">
      <c r="B146" s="16">
        <v>135</v>
      </c>
      <c r="C146" s="98">
        <v>45439</v>
      </c>
      <c r="D146" t="s">
        <v>8</v>
      </c>
      <c r="E146" t="s">
        <v>76</v>
      </c>
      <c r="F146">
        <v>34.57</v>
      </c>
      <c r="G146" t="s">
        <v>152</v>
      </c>
      <c r="H146" s="115">
        <f>IF(Tracking[[#This Row],[Type]]&lt;&gt;"Income",H145-Tracking[[#This Row],[Amount]], H145+Tracking[[#This Row],[Amount]])</f>
        <v>1668.4699999999996</v>
      </c>
      <c r="I146" s="64">
        <f ca="1">IF(AND(selected_year &lt;&gt;"All Years", selected_period = "All Months"),
Tracking[[#This Row],[Date]] - days_ahead, Tracking[[#This Row],[Date]])</f>
        <v>45439</v>
      </c>
    </row>
    <row r="147" spans="2:9" x14ac:dyDescent="0.3">
      <c r="B147" s="16">
        <v>136</v>
      </c>
      <c r="C147" s="98">
        <v>45439</v>
      </c>
      <c r="D147" t="s">
        <v>11</v>
      </c>
      <c r="E147" t="s">
        <v>73</v>
      </c>
      <c r="F147">
        <v>8</v>
      </c>
      <c r="G147" t="s">
        <v>162</v>
      </c>
      <c r="H147" s="115">
        <f>IF(Tracking[[#This Row],[Type]]&lt;&gt;"Income",H146-Tracking[[#This Row],[Amount]], H146+Tracking[[#This Row],[Amount]])</f>
        <v>1660.4699999999996</v>
      </c>
      <c r="I147" s="64">
        <f ca="1">IF(AND(selected_year &lt;&gt;"All Years", selected_period = "All Months"),
Tracking[[#This Row],[Date]] - days_ahead, Tracking[[#This Row],[Date]])</f>
        <v>45439</v>
      </c>
    </row>
    <row r="148" spans="2:9" x14ac:dyDescent="0.3">
      <c r="B148" s="16">
        <v>137</v>
      </c>
      <c r="C148" s="98">
        <v>45440</v>
      </c>
      <c r="D148" t="s">
        <v>11</v>
      </c>
      <c r="E148" t="s">
        <v>102</v>
      </c>
      <c r="F148">
        <v>270</v>
      </c>
      <c r="G148" t="s">
        <v>125</v>
      </c>
      <c r="H148" s="115">
        <f>IF(Tracking[[#This Row],[Type]]&lt;&gt;"Income",H147-Tracking[[#This Row],[Amount]], H147+Tracking[[#This Row],[Amount]])</f>
        <v>1390.4699999999996</v>
      </c>
      <c r="I148" s="64">
        <f ca="1">IF(AND(selected_year &lt;&gt;"All Years", selected_period = "All Months"),
Tracking[[#This Row],[Date]] - days_ahead, Tracking[[#This Row],[Date]])</f>
        <v>45440</v>
      </c>
    </row>
    <row r="149" spans="2:9" x14ac:dyDescent="0.3">
      <c r="B149" s="16">
        <v>138</v>
      </c>
      <c r="C149" s="98">
        <v>45441</v>
      </c>
      <c r="D149" t="s">
        <v>5</v>
      </c>
      <c r="E149" t="s">
        <v>95</v>
      </c>
      <c r="F149">
        <v>324.98</v>
      </c>
      <c r="G149" t="s">
        <v>136</v>
      </c>
      <c r="H149" s="115">
        <f>IF(Tracking[[#This Row],[Type]]&lt;&gt;"Income",H148-Tracking[[#This Row],[Amount]], H148+Tracking[[#This Row],[Amount]])</f>
        <v>1715.4499999999996</v>
      </c>
      <c r="I149" s="64">
        <f ca="1">IF(AND(selected_year &lt;&gt;"All Years", selected_period = "All Months"),
Tracking[[#This Row],[Date]] - days_ahead, Tracking[[#This Row],[Date]])</f>
        <v>45441</v>
      </c>
    </row>
    <row r="150" spans="2:9" x14ac:dyDescent="0.3">
      <c r="B150" s="16">
        <v>139</v>
      </c>
      <c r="C150" s="98">
        <v>45441</v>
      </c>
      <c r="D150" t="s">
        <v>8</v>
      </c>
      <c r="E150" t="s">
        <v>105</v>
      </c>
      <c r="F150">
        <v>45.56</v>
      </c>
      <c r="G150" t="s">
        <v>132</v>
      </c>
      <c r="H150" s="115">
        <f>IF(Tracking[[#This Row],[Type]]&lt;&gt;"Income",H149-Tracking[[#This Row],[Amount]], H149+Tracking[[#This Row],[Amount]])</f>
        <v>1669.8899999999996</v>
      </c>
      <c r="I150" s="64">
        <f ca="1">IF(AND(selected_year &lt;&gt;"All Years", selected_period = "All Months"),
Tracking[[#This Row],[Date]] - days_ahead, Tracking[[#This Row],[Date]])</f>
        <v>45441</v>
      </c>
    </row>
    <row r="151" spans="2:9" x14ac:dyDescent="0.3">
      <c r="B151" s="16">
        <v>140</v>
      </c>
      <c r="C151" s="98">
        <v>45443</v>
      </c>
      <c r="D151" t="s">
        <v>8</v>
      </c>
      <c r="E151" t="s">
        <v>98</v>
      </c>
      <c r="F151">
        <v>59.89</v>
      </c>
      <c r="G151" t="s">
        <v>117</v>
      </c>
      <c r="H151" s="115">
        <f>IF(Tracking[[#This Row],[Type]]&lt;&gt;"Income",H150-Tracking[[#This Row],[Amount]], H150+Tracking[[#This Row],[Amount]])</f>
        <v>1609.9999999999995</v>
      </c>
      <c r="I151" s="64">
        <f ca="1">IF(AND(selected_year &lt;&gt;"All Years", selected_period = "All Months"),
Tracking[[#This Row],[Date]] - days_ahead, Tracking[[#This Row],[Date]])</f>
        <v>45443</v>
      </c>
    </row>
    <row r="152" spans="2:9" x14ac:dyDescent="0.3">
      <c r="B152" s="16">
        <v>141</v>
      </c>
      <c r="C152" s="98">
        <v>45444</v>
      </c>
      <c r="D152" t="s">
        <v>8</v>
      </c>
      <c r="E152" t="s">
        <v>98</v>
      </c>
      <c r="F152">
        <v>41.02</v>
      </c>
      <c r="G152" t="s">
        <v>150</v>
      </c>
      <c r="H152" s="115">
        <f>IF(Tracking[[#This Row],[Type]]&lt;&gt;"Income",H151-Tracking[[#This Row],[Amount]], H151+Tracking[[#This Row],[Amount]])</f>
        <v>1568.9799999999996</v>
      </c>
      <c r="I152" s="64">
        <f ca="1">IF(AND(selected_year &lt;&gt;"All Years", selected_period = "All Months"),
Tracking[[#This Row],[Date]] - days_ahead, Tracking[[#This Row],[Date]])</f>
        <v>45444</v>
      </c>
    </row>
    <row r="153" spans="2:9" x14ac:dyDescent="0.3">
      <c r="B153" s="16">
        <v>142</v>
      </c>
      <c r="C153" s="98">
        <v>45445</v>
      </c>
      <c r="D153" t="s">
        <v>8</v>
      </c>
      <c r="E153" t="s">
        <v>81</v>
      </c>
      <c r="F153">
        <v>278.61</v>
      </c>
      <c r="G153" t="s">
        <v>173</v>
      </c>
      <c r="H153" s="115">
        <f>IF(Tracking[[#This Row],[Type]]&lt;&gt;"Income",H152-Tracking[[#This Row],[Amount]], H152+Tracking[[#This Row],[Amount]])</f>
        <v>1290.3699999999994</v>
      </c>
      <c r="I153" s="64">
        <f ca="1">IF(AND(selected_year &lt;&gt;"All Years", selected_period = "All Months"),
Tracking[[#This Row],[Date]] - days_ahead, Tracking[[#This Row],[Date]])</f>
        <v>45445</v>
      </c>
    </row>
    <row r="154" spans="2:9" x14ac:dyDescent="0.3">
      <c r="B154" s="16">
        <v>143</v>
      </c>
      <c r="C154" s="98">
        <v>45446</v>
      </c>
      <c r="D154" t="s">
        <v>8</v>
      </c>
      <c r="E154" t="s">
        <v>96</v>
      </c>
      <c r="F154">
        <v>1180</v>
      </c>
      <c r="G154" t="s">
        <v>158</v>
      </c>
      <c r="H154" s="115">
        <f>IF(Tracking[[#This Row],[Type]]&lt;&gt;"Income",H153-Tracking[[#This Row],[Amount]], H153+Tracking[[#This Row],[Amount]])</f>
        <v>110.36999999999944</v>
      </c>
      <c r="I154" s="64">
        <f ca="1">IF(AND(selected_year &lt;&gt;"All Years", selected_period = "All Months"),
Tracking[[#This Row],[Date]] - days_ahead, Tracking[[#This Row],[Date]])</f>
        <v>45446</v>
      </c>
    </row>
    <row r="155" spans="2:9" x14ac:dyDescent="0.3">
      <c r="B155" s="16">
        <v>144</v>
      </c>
      <c r="C155" s="98">
        <v>45446</v>
      </c>
      <c r="D155" t="s">
        <v>5</v>
      </c>
      <c r="E155" t="s">
        <v>93</v>
      </c>
      <c r="F155">
        <v>3100</v>
      </c>
      <c r="G155" t="s">
        <v>141</v>
      </c>
      <c r="H155" s="115">
        <f>IF(Tracking[[#This Row],[Type]]&lt;&gt;"Income",H154-Tracking[[#This Row],[Amount]], H154+Tracking[[#This Row],[Amount]])</f>
        <v>3210.3699999999994</v>
      </c>
      <c r="I155" s="64">
        <f ca="1">IF(AND(selected_year &lt;&gt;"All Years", selected_period = "All Months"),
Tracking[[#This Row],[Date]] - days_ahead, Tracking[[#This Row],[Date]])</f>
        <v>45446</v>
      </c>
    </row>
    <row r="156" spans="2:9" x14ac:dyDescent="0.3">
      <c r="B156" s="16">
        <v>145</v>
      </c>
      <c r="C156" s="98">
        <v>45447</v>
      </c>
      <c r="D156" t="s">
        <v>8</v>
      </c>
      <c r="E156" t="s">
        <v>76</v>
      </c>
      <c r="F156">
        <v>44.52</v>
      </c>
      <c r="G156" t="s">
        <v>169</v>
      </c>
      <c r="H156" s="115">
        <f>IF(Tracking[[#This Row],[Type]]&lt;&gt;"Income",H155-Tracking[[#This Row],[Amount]], H155+Tracking[[#This Row],[Amount]])</f>
        <v>3165.8499999999995</v>
      </c>
      <c r="I156" s="64">
        <f ca="1">IF(AND(selected_year &lt;&gt;"All Years", selected_period = "All Months"),
Tracking[[#This Row],[Date]] - days_ahead, Tracking[[#This Row],[Date]])</f>
        <v>45447</v>
      </c>
    </row>
    <row r="157" spans="2:9" x14ac:dyDescent="0.3">
      <c r="B157" s="16">
        <v>146</v>
      </c>
      <c r="C157" s="98">
        <v>45448</v>
      </c>
      <c r="D157" t="s">
        <v>8</v>
      </c>
      <c r="E157" t="s">
        <v>78</v>
      </c>
      <c r="F157">
        <v>38.979999999999997</v>
      </c>
      <c r="G157" t="s">
        <v>161</v>
      </c>
      <c r="H157" s="115">
        <f>IF(Tracking[[#This Row],[Type]]&lt;&gt;"Income",H156-Tracking[[#This Row],[Amount]], H156+Tracking[[#This Row],[Amount]])</f>
        <v>3126.8699999999994</v>
      </c>
      <c r="I157" s="64">
        <f ca="1">IF(AND(selected_year &lt;&gt;"All Years", selected_period = "All Months"),
Tracking[[#This Row],[Date]] - days_ahead, Tracking[[#This Row],[Date]])</f>
        <v>45448</v>
      </c>
    </row>
    <row r="158" spans="2:9" x14ac:dyDescent="0.3">
      <c r="B158" s="16">
        <v>147</v>
      </c>
      <c r="C158" s="98">
        <v>45448</v>
      </c>
      <c r="D158" t="s">
        <v>5</v>
      </c>
      <c r="E158" t="s">
        <v>94</v>
      </c>
      <c r="F158">
        <v>1150</v>
      </c>
      <c r="G158" t="s">
        <v>123</v>
      </c>
      <c r="H158" s="115">
        <f>IF(Tracking[[#This Row],[Type]]&lt;&gt;"Income",H157-Tracking[[#This Row],[Amount]], H157+Tracking[[#This Row],[Amount]])</f>
        <v>4276.869999999999</v>
      </c>
      <c r="I158" s="64">
        <f ca="1">IF(AND(selected_year &lt;&gt;"All Years", selected_period = "All Months"),
Tracking[[#This Row],[Date]] - days_ahead, Tracking[[#This Row],[Date]])</f>
        <v>45448</v>
      </c>
    </row>
    <row r="159" spans="2:9" x14ac:dyDescent="0.3">
      <c r="B159" s="16">
        <v>148</v>
      </c>
      <c r="C159" s="98">
        <v>45452</v>
      </c>
      <c r="D159" t="s">
        <v>8</v>
      </c>
      <c r="E159" t="s">
        <v>73</v>
      </c>
      <c r="F159">
        <v>133.07</v>
      </c>
      <c r="G159" t="s">
        <v>160</v>
      </c>
      <c r="H159" s="115">
        <f>IF(Tracking[[#This Row],[Type]]&lt;&gt;"Income",H158-Tracking[[#This Row],[Amount]], H158+Tracking[[#This Row],[Amount]])</f>
        <v>4143.7999999999993</v>
      </c>
      <c r="I159" s="64">
        <f ca="1">IF(AND(selected_year &lt;&gt;"All Years", selected_period = "All Months"),
Tracking[[#This Row],[Date]] - days_ahead, Tracking[[#This Row],[Date]])</f>
        <v>45452</v>
      </c>
    </row>
    <row r="160" spans="2:9" x14ac:dyDescent="0.3">
      <c r="B160" s="16">
        <v>149</v>
      </c>
      <c r="C160" s="98">
        <v>45453</v>
      </c>
      <c r="D160" t="s">
        <v>8</v>
      </c>
      <c r="E160" t="s">
        <v>80</v>
      </c>
      <c r="F160">
        <v>198.37</v>
      </c>
      <c r="G160" t="s">
        <v>168</v>
      </c>
      <c r="H160" s="115">
        <f>IF(Tracking[[#This Row],[Type]]&lt;&gt;"Income",H159-Tracking[[#This Row],[Amount]], H159+Tracking[[#This Row],[Amount]])</f>
        <v>3945.4299999999994</v>
      </c>
      <c r="I160" s="64">
        <f ca="1">IF(AND(selected_year &lt;&gt;"All Years", selected_period = "All Months"),
Tracking[[#This Row],[Date]] - days_ahead, Tracking[[#This Row],[Date]])</f>
        <v>45453</v>
      </c>
    </row>
    <row r="161" spans="2:9" x14ac:dyDescent="0.3">
      <c r="B161" s="16">
        <v>150</v>
      </c>
      <c r="C161" s="98">
        <v>45458</v>
      </c>
      <c r="D161" t="s">
        <v>5</v>
      </c>
      <c r="E161" t="s">
        <v>95</v>
      </c>
      <c r="F161">
        <v>286.89999999999998</v>
      </c>
      <c r="G161" t="s">
        <v>136</v>
      </c>
      <c r="H161" s="115">
        <f>IF(Tracking[[#This Row],[Type]]&lt;&gt;"Income",H160-Tracking[[#This Row],[Amount]], H160+Tracking[[#This Row],[Amount]])</f>
        <v>4232.329999999999</v>
      </c>
      <c r="I161" s="64">
        <f ca="1">IF(AND(selected_year &lt;&gt;"All Years", selected_period = "All Months"),
Tracking[[#This Row],[Date]] - days_ahead, Tracking[[#This Row],[Date]])</f>
        <v>45458</v>
      </c>
    </row>
    <row r="162" spans="2:9" x14ac:dyDescent="0.3">
      <c r="B162" s="16">
        <v>151</v>
      </c>
      <c r="C162" s="98">
        <v>45458</v>
      </c>
      <c r="D162" t="s">
        <v>8</v>
      </c>
      <c r="E162" t="s">
        <v>97</v>
      </c>
      <c r="F162">
        <v>228.47</v>
      </c>
      <c r="G162" t="s">
        <v>149</v>
      </c>
      <c r="H162" s="115">
        <f>IF(Tracking[[#This Row],[Type]]&lt;&gt;"Income",H161-Tracking[[#This Row],[Amount]], H161+Tracking[[#This Row],[Amount]])</f>
        <v>4003.8599999999992</v>
      </c>
      <c r="I162" s="64">
        <f ca="1">IF(AND(selected_year &lt;&gt;"All Years", selected_period = "All Months"),
Tracking[[#This Row],[Date]] - days_ahead, Tracking[[#This Row],[Date]])</f>
        <v>45458</v>
      </c>
    </row>
    <row r="163" spans="2:9" x14ac:dyDescent="0.3">
      <c r="B163" s="16">
        <v>152</v>
      </c>
      <c r="C163" s="98">
        <v>45458</v>
      </c>
      <c r="D163" t="s">
        <v>8</v>
      </c>
      <c r="E163" t="s">
        <v>74</v>
      </c>
      <c r="F163">
        <v>51.26</v>
      </c>
      <c r="G163" t="s">
        <v>133</v>
      </c>
      <c r="H163" s="115">
        <f>IF(Tracking[[#This Row],[Type]]&lt;&gt;"Income",H162-Tracking[[#This Row],[Amount]], H162+Tracking[[#This Row],[Amount]])</f>
        <v>3952.599999999999</v>
      </c>
      <c r="I163" s="64">
        <f ca="1">IF(AND(selected_year &lt;&gt;"All Years", selected_period = "All Months"),
Tracking[[#This Row],[Date]] - days_ahead, Tracking[[#This Row],[Date]])</f>
        <v>45458</v>
      </c>
    </row>
    <row r="164" spans="2:9" x14ac:dyDescent="0.3">
      <c r="B164" s="16">
        <v>153</v>
      </c>
      <c r="C164" s="98">
        <v>45459</v>
      </c>
      <c r="D164" t="s">
        <v>8</v>
      </c>
      <c r="E164" t="s">
        <v>105</v>
      </c>
      <c r="F164">
        <v>34.65</v>
      </c>
      <c r="G164" t="s">
        <v>132</v>
      </c>
      <c r="H164" s="115">
        <f>IF(Tracking[[#This Row],[Type]]&lt;&gt;"Income",H163-Tracking[[#This Row],[Amount]], H163+Tracking[[#This Row],[Amount]])</f>
        <v>3917.9499999999989</v>
      </c>
      <c r="I164" s="64">
        <f ca="1">IF(AND(selected_year &lt;&gt;"All Years", selected_period = "All Months"),
Tracking[[#This Row],[Date]] - days_ahead, Tracking[[#This Row],[Date]])</f>
        <v>45459</v>
      </c>
    </row>
    <row r="165" spans="2:9" x14ac:dyDescent="0.3">
      <c r="B165" s="16">
        <v>154</v>
      </c>
      <c r="C165" s="98">
        <v>45461</v>
      </c>
      <c r="D165" t="s">
        <v>8</v>
      </c>
      <c r="E165" t="s">
        <v>104</v>
      </c>
      <c r="F165">
        <v>292.05</v>
      </c>
      <c r="G165" t="s">
        <v>129</v>
      </c>
      <c r="H165" s="115">
        <f>IF(Tracking[[#This Row],[Type]]&lt;&gt;"Income",H164-Tracking[[#This Row],[Amount]], H164+Tracking[[#This Row],[Amount]])</f>
        <v>3625.8999999999987</v>
      </c>
      <c r="I165" s="64">
        <f ca="1">IF(AND(selected_year &lt;&gt;"All Years", selected_period = "All Months"),
Tracking[[#This Row],[Date]] - days_ahead, Tracking[[#This Row],[Date]])</f>
        <v>45461</v>
      </c>
    </row>
    <row r="166" spans="2:9" x14ac:dyDescent="0.3">
      <c r="B166" s="16">
        <v>155</v>
      </c>
      <c r="C166" s="98">
        <v>45462</v>
      </c>
      <c r="D166" t="s">
        <v>8</v>
      </c>
      <c r="E166" t="s">
        <v>100</v>
      </c>
      <c r="F166">
        <v>58.42</v>
      </c>
      <c r="G166" t="s">
        <v>115</v>
      </c>
      <c r="H166" s="115">
        <f>IF(Tracking[[#This Row],[Type]]&lt;&gt;"Income",H165-Tracking[[#This Row],[Amount]], H165+Tracking[[#This Row],[Amount]])</f>
        <v>3567.4799999999987</v>
      </c>
      <c r="I166" s="64">
        <f ca="1">IF(AND(selected_year &lt;&gt;"All Years", selected_period = "All Months"),
Tracking[[#This Row],[Date]] - days_ahead, Tracking[[#This Row],[Date]])</f>
        <v>45462</v>
      </c>
    </row>
    <row r="167" spans="2:9" x14ac:dyDescent="0.3">
      <c r="B167" s="16">
        <v>156</v>
      </c>
      <c r="C167" s="98">
        <v>45465</v>
      </c>
      <c r="D167" t="s">
        <v>8</v>
      </c>
      <c r="E167" t="s">
        <v>106</v>
      </c>
      <c r="F167">
        <v>117.08</v>
      </c>
      <c r="G167" t="s">
        <v>112</v>
      </c>
      <c r="H167" s="115">
        <f>IF(Tracking[[#This Row],[Type]]&lt;&gt;"Income",H166-Tracking[[#This Row],[Amount]], H166+Tracking[[#This Row],[Amount]])</f>
        <v>3450.3999999999987</v>
      </c>
      <c r="I167" s="64">
        <f ca="1">IF(AND(selected_year &lt;&gt;"All Years", selected_period = "All Months"),
Tracking[[#This Row],[Date]] - days_ahead, Tracking[[#This Row],[Date]])</f>
        <v>45465</v>
      </c>
    </row>
    <row r="168" spans="2:9" x14ac:dyDescent="0.3">
      <c r="B168" s="16">
        <v>157</v>
      </c>
      <c r="C168" s="98">
        <v>45466</v>
      </c>
      <c r="D168" t="s">
        <v>8</v>
      </c>
      <c r="E168" t="s">
        <v>77</v>
      </c>
      <c r="F168">
        <v>155.37</v>
      </c>
      <c r="G168" t="s">
        <v>137</v>
      </c>
      <c r="H168" s="115">
        <f>IF(Tracking[[#This Row],[Type]]&lt;&gt;"Income",H167-Tracking[[#This Row],[Amount]], H167+Tracking[[#This Row],[Amount]])</f>
        <v>3295.0299999999988</v>
      </c>
      <c r="I168" s="64">
        <f ca="1">IF(AND(selected_year &lt;&gt;"All Years", selected_period = "All Months"),
Tracking[[#This Row],[Date]] - days_ahead, Tracking[[#This Row],[Date]])</f>
        <v>45466</v>
      </c>
    </row>
    <row r="169" spans="2:9" x14ac:dyDescent="0.3">
      <c r="B169" s="16">
        <v>158</v>
      </c>
      <c r="C169" s="98">
        <v>45467</v>
      </c>
      <c r="D169" t="s">
        <v>8</v>
      </c>
      <c r="E169" t="s">
        <v>79</v>
      </c>
      <c r="F169">
        <v>101.52</v>
      </c>
      <c r="G169" t="s">
        <v>154</v>
      </c>
      <c r="H169" s="115">
        <f>IF(Tracking[[#This Row],[Type]]&lt;&gt;"Income",H168-Tracking[[#This Row],[Amount]], H168+Tracking[[#This Row],[Amount]])</f>
        <v>3193.5099999999989</v>
      </c>
      <c r="I169" s="64">
        <f ca="1">IF(AND(selected_year &lt;&gt;"All Years", selected_period = "All Months"),
Tracking[[#This Row],[Date]] - days_ahead, Tracking[[#This Row],[Date]])</f>
        <v>45467</v>
      </c>
    </row>
    <row r="170" spans="2:9" x14ac:dyDescent="0.3">
      <c r="B170" s="16">
        <v>159</v>
      </c>
      <c r="C170" s="98">
        <v>45468</v>
      </c>
      <c r="D170" t="s">
        <v>11</v>
      </c>
      <c r="E170" t="s">
        <v>101</v>
      </c>
      <c r="F170">
        <v>370</v>
      </c>
      <c r="G170" t="s">
        <v>147</v>
      </c>
      <c r="H170" s="115">
        <f>IF(Tracking[[#This Row],[Type]]&lt;&gt;"Income",H169-Tracking[[#This Row],[Amount]], H169+Tracking[[#This Row],[Amount]])</f>
        <v>2823.5099999999989</v>
      </c>
      <c r="I170" s="64">
        <f ca="1">IF(AND(selected_year &lt;&gt;"All Years", selected_period = "All Months"),
Tracking[[#This Row],[Date]] - days_ahead, Tracking[[#This Row],[Date]])</f>
        <v>45468</v>
      </c>
    </row>
    <row r="171" spans="2:9" x14ac:dyDescent="0.3">
      <c r="B171" s="16">
        <v>160</v>
      </c>
      <c r="C171" s="98">
        <v>45468</v>
      </c>
      <c r="D171" t="s">
        <v>11</v>
      </c>
      <c r="E171" t="s">
        <v>73</v>
      </c>
      <c r="F171">
        <v>8</v>
      </c>
      <c r="G171" t="s">
        <v>162</v>
      </c>
      <c r="H171" s="115">
        <f>IF(Tracking[[#This Row],[Type]]&lt;&gt;"Income",H170-Tracking[[#This Row],[Amount]], H170+Tracking[[#This Row],[Amount]])</f>
        <v>2815.5099999999989</v>
      </c>
      <c r="I171" s="64">
        <f ca="1">IF(AND(selected_year &lt;&gt;"All Years", selected_period = "All Months"),
Tracking[[#This Row],[Date]] - days_ahead, Tracking[[#This Row],[Date]])</f>
        <v>45468</v>
      </c>
    </row>
    <row r="172" spans="2:9" x14ac:dyDescent="0.3">
      <c r="B172" s="16">
        <v>161</v>
      </c>
      <c r="C172" s="98">
        <v>45469</v>
      </c>
      <c r="D172" t="s">
        <v>8</v>
      </c>
      <c r="E172" t="s">
        <v>84</v>
      </c>
      <c r="F172">
        <v>188.68</v>
      </c>
      <c r="G172" t="s">
        <v>156</v>
      </c>
      <c r="H172" s="115">
        <f>IF(Tracking[[#This Row],[Type]]&lt;&gt;"Income",H171-Tracking[[#This Row],[Amount]], H171+Tracking[[#This Row],[Amount]])</f>
        <v>2626.829999999999</v>
      </c>
      <c r="I172" s="64">
        <f ca="1">IF(AND(selected_year &lt;&gt;"All Years", selected_period = "All Months"),
Tracking[[#This Row],[Date]] - days_ahead, Tracking[[#This Row],[Date]])</f>
        <v>45469</v>
      </c>
    </row>
    <row r="173" spans="2:9" x14ac:dyDescent="0.3">
      <c r="B173" s="16">
        <v>162</v>
      </c>
      <c r="C173" s="98">
        <v>45469</v>
      </c>
      <c r="D173" t="s">
        <v>8</v>
      </c>
      <c r="E173" t="s">
        <v>9</v>
      </c>
      <c r="F173">
        <v>745.36</v>
      </c>
      <c r="G173" t="s">
        <v>151</v>
      </c>
      <c r="H173" s="115">
        <f>IF(Tracking[[#This Row],[Type]]&lt;&gt;"Income",H172-Tracking[[#This Row],[Amount]], H172+Tracking[[#This Row],[Amount]])</f>
        <v>1881.4699999999989</v>
      </c>
      <c r="I173" s="64">
        <f ca="1">IF(AND(selected_year &lt;&gt;"All Years", selected_period = "All Months"),
Tracking[[#This Row],[Date]] - days_ahead, Tracking[[#This Row],[Date]])</f>
        <v>45469</v>
      </c>
    </row>
    <row r="174" spans="2:9" x14ac:dyDescent="0.3">
      <c r="B174" s="16">
        <v>163</v>
      </c>
      <c r="C174" s="98">
        <v>45470</v>
      </c>
      <c r="D174" t="s">
        <v>8</v>
      </c>
      <c r="E174" t="s">
        <v>75</v>
      </c>
      <c r="F174">
        <v>184.71</v>
      </c>
      <c r="G174" t="s">
        <v>138</v>
      </c>
      <c r="H174" s="115">
        <f>IF(Tracking[[#This Row],[Type]]&lt;&gt;"Income",H173-Tracking[[#This Row],[Amount]], H173+Tracking[[#This Row],[Amount]])</f>
        <v>1696.7599999999989</v>
      </c>
      <c r="I174" s="64">
        <f ca="1">IF(AND(selected_year &lt;&gt;"All Years", selected_period = "All Months"),
Tracking[[#This Row],[Date]] - days_ahead, Tracking[[#This Row],[Date]])</f>
        <v>45470</v>
      </c>
    </row>
    <row r="175" spans="2:9" x14ac:dyDescent="0.3">
      <c r="B175" s="16">
        <v>164</v>
      </c>
      <c r="C175" s="98">
        <v>45470</v>
      </c>
      <c r="D175" t="s">
        <v>11</v>
      </c>
      <c r="E175" t="s">
        <v>102</v>
      </c>
      <c r="F175">
        <v>270</v>
      </c>
      <c r="G175" t="s">
        <v>125</v>
      </c>
      <c r="H175" s="115">
        <f>IF(Tracking[[#This Row],[Type]]&lt;&gt;"Income",H174-Tracking[[#This Row],[Amount]], H174+Tracking[[#This Row],[Amount]])</f>
        <v>1426.7599999999989</v>
      </c>
      <c r="I175" s="64">
        <f ca="1">IF(AND(selected_year &lt;&gt;"All Years", selected_period = "All Months"),
Tracking[[#This Row],[Date]] - days_ahead, Tracking[[#This Row],[Date]])</f>
        <v>45470</v>
      </c>
    </row>
    <row r="176" spans="2:9" x14ac:dyDescent="0.3">
      <c r="B176" s="16">
        <v>165</v>
      </c>
      <c r="C176" s="98">
        <v>45470</v>
      </c>
      <c r="D176" t="s">
        <v>11</v>
      </c>
      <c r="E176" t="s">
        <v>103</v>
      </c>
      <c r="F176">
        <v>50</v>
      </c>
      <c r="G176" t="s">
        <v>124</v>
      </c>
      <c r="H176" s="115">
        <f>IF(Tracking[[#This Row],[Type]]&lt;&gt;"Income",H175-Tracking[[#This Row],[Amount]], H175+Tracking[[#This Row],[Amount]])</f>
        <v>1376.7599999999989</v>
      </c>
      <c r="I176" s="64">
        <f ca="1">IF(AND(selected_year &lt;&gt;"All Years", selected_period = "All Months"),
Tracking[[#This Row],[Date]] - days_ahead, Tracking[[#This Row],[Date]])</f>
        <v>45470</v>
      </c>
    </row>
    <row r="177" spans="2:9" x14ac:dyDescent="0.3">
      <c r="B177" s="16">
        <v>166</v>
      </c>
      <c r="C177" s="98">
        <v>45472</v>
      </c>
      <c r="D177" t="s">
        <v>8</v>
      </c>
      <c r="E177" t="s">
        <v>99</v>
      </c>
      <c r="F177">
        <v>48.89</v>
      </c>
      <c r="G177" t="s">
        <v>146</v>
      </c>
      <c r="H177" s="115">
        <f>IF(Tracking[[#This Row],[Type]]&lt;&gt;"Income",H176-Tracking[[#This Row],[Amount]], H176+Tracking[[#This Row],[Amount]])</f>
        <v>1327.8699999999988</v>
      </c>
      <c r="I177" s="64">
        <f ca="1">IF(AND(selected_year &lt;&gt;"All Years", selected_period = "All Months"),
Tracking[[#This Row],[Date]] - days_ahead, Tracking[[#This Row],[Date]])</f>
        <v>45472</v>
      </c>
    </row>
    <row r="178" spans="2:9" x14ac:dyDescent="0.3">
      <c r="B178" s="16">
        <v>167</v>
      </c>
      <c r="C178" s="98">
        <v>45473</v>
      </c>
      <c r="D178" t="s">
        <v>5</v>
      </c>
      <c r="E178" t="s">
        <v>107</v>
      </c>
      <c r="F178">
        <v>198.16</v>
      </c>
      <c r="G178" t="s">
        <v>131</v>
      </c>
      <c r="H178" s="115">
        <f>IF(Tracking[[#This Row],[Type]]&lt;&gt;"Income",H177-Tracking[[#This Row],[Amount]], H177+Tracking[[#This Row],[Amount]])</f>
        <v>1526.0299999999988</v>
      </c>
      <c r="I178" s="64">
        <f ca="1">IF(AND(selected_year &lt;&gt;"All Years", selected_period = "All Months"),
Tracking[[#This Row],[Date]] - days_ahead, Tracking[[#This Row],[Date]])</f>
        <v>45473</v>
      </c>
    </row>
    <row r="179" spans="2:9" x14ac:dyDescent="0.3">
      <c r="B179" s="16">
        <v>168</v>
      </c>
      <c r="C179" s="98">
        <v>45473</v>
      </c>
      <c r="D179" t="s">
        <v>8</v>
      </c>
      <c r="E179" t="s">
        <v>85</v>
      </c>
      <c r="F179">
        <v>47.25</v>
      </c>
      <c r="G179" t="s">
        <v>114</v>
      </c>
      <c r="H179" s="115">
        <f>IF(Tracking[[#This Row],[Type]]&lt;&gt;"Income",H178-Tracking[[#This Row],[Amount]], H178+Tracking[[#This Row],[Amount]])</f>
        <v>1478.7799999999988</v>
      </c>
      <c r="I179" s="64">
        <f ca="1">IF(AND(selected_year &lt;&gt;"All Years", selected_period = "All Months"),
Tracking[[#This Row],[Date]] - days_ahead, Tracking[[#This Row],[Date]])</f>
        <v>45473</v>
      </c>
    </row>
    <row r="180" spans="2:9" x14ac:dyDescent="0.3">
      <c r="B180" s="16">
        <v>169</v>
      </c>
      <c r="C180" s="98">
        <v>45474</v>
      </c>
      <c r="D180" t="s">
        <v>8</v>
      </c>
      <c r="E180" t="s">
        <v>96</v>
      </c>
      <c r="F180">
        <v>1180</v>
      </c>
      <c r="G180" t="s">
        <v>158</v>
      </c>
      <c r="H180" s="115">
        <f>IF(Tracking[[#This Row],[Type]]&lt;&gt;"Income",H179-Tracking[[#This Row],[Amount]], H179+Tracking[[#This Row],[Amount]])</f>
        <v>298.77999999999884</v>
      </c>
      <c r="I180" s="64">
        <f ca="1">IF(AND(selected_year &lt;&gt;"All Years", selected_period = "All Months"),
Tracking[[#This Row],[Date]] - days_ahead, Tracking[[#This Row],[Date]])</f>
        <v>45474</v>
      </c>
    </row>
    <row r="181" spans="2:9" x14ac:dyDescent="0.3">
      <c r="B181" s="16">
        <v>170</v>
      </c>
      <c r="C181" s="98">
        <v>45475</v>
      </c>
      <c r="D181" t="s">
        <v>8</v>
      </c>
      <c r="E181" t="s">
        <v>84</v>
      </c>
      <c r="F181">
        <v>203.67</v>
      </c>
      <c r="G181" t="s">
        <v>171</v>
      </c>
      <c r="H181" s="115">
        <f>IF(Tracking[[#This Row],[Type]]&lt;&gt;"Income",H180-Tracking[[#This Row],[Amount]], H180+Tracking[[#This Row],[Amount]])</f>
        <v>95.109999999998848</v>
      </c>
      <c r="I181" s="64">
        <f ca="1">IF(AND(selected_year &lt;&gt;"All Years", selected_period = "All Months"),
Tracking[[#This Row],[Date]] - days_ahead, Tracking[[#This Row],[Date]])</f>
        <v>45475</v>
      </c>
    </row>
    <row r="182" spans="2:9" x14ac:dyDescent="0.3">
      <c r="B182" s="16">
        <v>171</v>
      </c>
      <c r="C182" s="98">
        <v>45475</v>
      </c>
      <c r="D182" t="s">
        <v>8</v>
      </c>
      <c r="E182" t="s">
        <v>74</v>
      </c>
      <c r="F182">
        <v>81.209999999999994</v>
      </c>
      <c r="G182" t="s">
        <v>133</v>
      </c>
      <c r="H182" s="115">
        <f>IF(Tracking[[#This Row],[Type]]&lt;&gt;"Income",H181-Tracking[[#This Row],[Amount]], H181+Tracking[[#This Row],[Amount]])</f>
        <v>13.899999999998855</v>
      </c>
      <c r="I182" s="64">
        <f ca="1">IF(AND(selected_year &lt;&gt;"All Years", selected_period = "All Months"),
Tracking[[#This Row],[Date]] - days_ahead, Tracking[[#This Row],[Date]])</f>
        <v>45475</v>
      </c>
    </row>
    <row r="183" spans="2:9" x14ac:dyDescent="0.3">
      <c r="B183" s="16">
        <v>172</v>
      </c>
      <c r="C183" s="98">
        <v>45475</v>
      </c>
      <c r="D183" t="s">
        <v>8</v>
      </c>
      <c r="E183" t="s">
        <v>78</v>
      </c>
      <c r="F183">
        <v>57.89</v>
      </c>
      <c r="G183" t="s">
        <v>167</v>
      </c>
      <c r="H183" s="115">
        <f>IF(Tracking[[#This Row],[Type]]&lt;&gt;"Income",H182-Tracking[[#This Row],[Amount]], H182+Tracking[[#This Row],[Amount]])</f>
        <v>-43.990000000001146</v>
      </c>
      <c r="I183" s="64">
        <f ca="1">IF(AND(selected_year &lt;&gt;"All Years", selected_period = "All Months"),
Tracking[[#This Row],[Date]] - days_ahead, Tracking[[#This Row],[Date]])</f>
        <v>45475</v>
      </c>
    </row>
    <row r="184" spans="2:9" x14ac:dyDescent="0.3">
      <c r="B184" s="16">
        <v>173</v>
      </c>
      <c r="C184" s="98">
        <v>45475</v>
      </c>
      <c r="D184" t="s">
        <v>5</v>
      </c>
      <c r="E184" t="s">
        <v>93</v>
      </c>
      <c r="F184">
        <v>3100</v>
      </c>
      <c r="G184" t="s">
        <v>141</v>
      </c>
      <c r="H184" s="115">
        <f>IF(Tracking[[#This Row],[Type]]&lt;&gt;"Income",H183-Tracking[[#This Row],[Amount]], H183+Tracking[[#This Row],[Amount]])</f>
        <v>3056.0099999999989</v>
      </c>
      <c r="I184" s="64">
        <f ca="1">IF(AND(selected_year &lt;&gt;"All Years", selected_period = "All Months"),
Tracking[[#This Row],[Date]] - days_ahead, Tracking[[#This Row],[Date]])</f>
        <v>45475</v>
      </c>
    </row>
    <row r="185" spans="2:9" x14ac:dyDescent="0.3">
      <c r="B185" s="16">
        <v>174</v>
      </c>
      <c r="C185" s="98">
        <v>45476</v>
      </c>
      <c r="D185" t="s">
        <v>5</v>
      </c>
      <c r="E185" t="s">
        <v>107</v>
      </c>
      <c r="F185">
        <v>198.57</v>
      </c>
      <c r="G185" t="s">
        <v>131</v>
      </c>
      <c r="H185" s="115">
        <f>IF(Tracking[[#This Row],[Type]]&lt;&gt;"Income",H184-Tracking[[#This Row],[Amount]], H184+Tracking[[#This Row],[Amount]])</f>
        <v>3254.579999999999</v>
      </c>
      <c r="I185" s="64">
        <f ca="1">IF(AND(selected_year &lt;&gt;"All Years", selected_period = "All Months"),
Tracking[[#This Row],[Date]] - days_ahead, Tracking[[#This Row],[Date]])</f>
        <v>45476</v>
      </c>
    </row>
    <row r="186" spans="2:9" x14ac:dyDescent="0.3">
      <c r="B186" s="16">
        <v>175</v>
      </c>
      <c r="C186" s="98">
        <v>45476</v>
      </c>
      <c r="D186" t="s">
        <v>8</v>
      </c>
      <c r="E186" t="s">
        <v>97</v>
      </c>
      <c r="F186">
        <v>233.38</v>
      </c>
      <c r="G186" t="s">
        <v>144</v>
      </c>
      <c r="H186" s="115">
        <f>IF(Tracking[[#This Row],[Type]]&lt;&gt;"Income",H185-Tracking[[#This Row],[Amount]], H185+Tracking[[#This Row],[Amount]])</f>
        <v>3021.1999999999989</v>
      </c>
      <c r="I186" s="64">
        <f ca="1">IF(AND(selected_year &lt;&gt;"All Years", selected_period = "All Months"),
Tracking[[#This Row],[Date]] - days_ahead, Tracking[[#This Row],[Date]])</f>
        <v>45476</v>
      </c>
    </row>
    <row r="187" spans="2:9" x14ac:dyDescent="0.3">
      <c r="B187" s="16">
        <v>176</v>
      </c>
      <c r="C187" s="98">
        <v>45477</v>
      </c>
      <c r="D187" t="s">
        <v>5</v>
      </c>
      <c r="E187" t="s">
        <v>94</v>
      </c>
      <c r="F187">
        <v>1150</v>
      </c>
      <c r="G187" t="s">
        <v>123</v>
      </c>
      <c r="H187" s="115">
        <f>IF(Tracking[[#This Row],[Type]]&lt;&gt;"Income",H186-Tracking[[#This Row],[Amount]], H186+Tracking[[#This Row],[Amount]])</f>
        <v>4171.1999999999989</v>
      </c>
      <c r="I187" s="64">
        <f ca="1">IF(AND(selected_year &lt;&gt;"All Years", selected_period = "All Months"),
Tracking[[#This Row],[Date]] - days_ahead, Tracking[[#This Row],[Date]])</f>
        <v>45477</v>
      </c>
    </row>
    <row r="188" spans="2:9" x14ac:dyDescent="0.3">
      <c r="B188" s="16">
        <v>177</v>
      </c>
      <c r="C188" s="98">
        <v>45478</v>
      </c>
      <c r="D188" t="s">
        <v>8</v>
      </c>
      <c r="E188" t="s">
        <v>98</v>
      </c>
      <c r="F188">
        <v>55.81</v>
      </c>
      <c r="G188" t="s">
        <v>117</v>
      </c>
      <c r="H188" s="115">
        <f>IF(Tracking[[#This Row],[Type]]&lt;&gt;"Income",H187-Tracking[[#This Row],[Amount]], H187+Tracking[[#This Row],[Amount]])</f>
        <v>4115.3899999999985</v>
      </c>
      <c r="I188" s="64">
        <f ca="1">IF(AND(selected_year &lt;&gt;"All Years", selected_period = "All Months"),
Tracking[[#This Row],[Date]] - days_ahead, Tracking[[#This Row],[Date]])</f>
        <v>45478</v>
      </c>
    </row>
    <row r="189" spans="2:9" x14ac:dyDescent="0.3">
      <c r="B189" s="16">
        <v>178</v>
      </c>
      <c r="C189" s="98">
        <v>45480</v>
      </c>
      <c r="D189" t="s">
        <v>8</v>
      </c>
      <c r="E189" t="s">
        <v>99</v>
      </c>
      <c r="F189">
        <v>63.58</v>
      </c>
      <c r="G189" t="s">
        <v>134</v>
      </c>
      <c r="H189" s="115">
        <f>IF(Tracking[[#This Row],[Type]]&lt;&gt;"Income",H188-Tracking[[#This Row],[Amount]], H188+Tracking[[#This Row],[Amount]])</f>
        <v>4051.8099999999986</v>
      </c>
      <c r="I189" s="64">
        <f ca="1">IF(AND(selected_year &lt;&gt;"All Years", selected_period = "All Months"),
Tracking[[#This Row],[Date]] - days_ahead, Tracking[[#This Row],[Date]])</f>
        <v>45480</v>
      </c>
    </row>
    <row r="190" spans="2:9" x14ac:dyDescent="0.3">
      <c r="B190" s="16">
        <v>179</v>
      </c>
      <c r="C190" s="98">
        <v>45482</v>
      </c>
      <c r="D190" t="s">
        <v>8</v>
      </c>
      <c r="E190" t="s">
        <v>80</v>
      </c>
      <c r="F190">
        <v>190.56</v>
      </c>
      <c r="G190" t="s">
        <v>120</v>
      </c>
      <c r="H190" s="115">
        <f>IF(Tracking[[#This Row],[Type]]&lt;&gt;"Income",H189-Tracking[[#This Row],[Amount]], H189+Tracking[[#This Row],[Amount]])</f>
        <v>3861.2499999999986</v>
      </c>
      <c r="I190" s="64">
        <f ca="1">IF(AND(selected_year &lt;&gt;"All Years", selected_period = "All Months"),
Tracking[[#This Row],[Date]] - days_ahead, Tracking[[#This Row],[Date]])</f>
        <v>45482</v>
      </c>
    </row>
    <row r="191" spans="2:9" x14ac:dyDescent="0.3">
      <c r="B191" s="16">
        <v>180</v>
      </c>
      <c r="C191" s="98">
        <v>45483</v>
      </c>
      <c r="D191" t="s">
        <v>8</v>
      </c>
      <c r="E191" t="s">
        <v>106</v>
      </c>
      <c r="F191">
        <v>103.53</v>
      </c>
      <c r="G191" t="s">
        <v>165</v>
      </c>
      <c r="H191" s="115">
        <f>IF(Tracking[[#This Row],[Type]]&lt;&gt;"Income",H190-Tracking[[#This Row],[Amount]], H190+Tracking[[#This Row],[Amount]])</f>
        <v>3757.7199999999984</v>
      </c>
      <c r="I191" s="64">
        <f ca="1">IF(AND(selected_year &lt;&gt;"All Years", selected_period = "All Months"),
Tracking[[#This Row],[Date]] - days_ahead, Tracking[[#This Row],[Date]])</f>
        <v>45483</v>
      </c>
    </row>
    <row r="192" spans="2:9" x14ac:dyDescent="0.3">
      <c r="B192" s="16">
        <v>181</v>
      </c>
      <c r="C192" s="98">
        <v>45483</v>
      </c>
      <c r="D192" t="s">
        <v>8</v>
      </c>
      <c r="E192" t="s">
        <v>79</v>
      </c>
      <c r="F192">
        <v>92.46</v>
      </c>
      <c r="G192" t="s">
        <v>140</v>
      </c>
      <c r="H192" s="115">
        <f>IF(Tracking[[#This Row],[Type]]&lt;&gt;"Income",H191-Tracking[[#This Row],[Amount]], H191+Tracking[[#This Row],[Amount]])</f>
        <v>3665.2599999999984</v>
      </c>
      <c r="I192" s="64">
        <f ca="1">IF(AND(selected_year &lt;&gt;"All Years", selected_period = "All Months"),
Tracking[[#This Row],[Date]] - days_ahead, Tracking[[#This Row],[Date]])</f>
        <v>45483</v>
      </c>
    </row>
    <row r="193" spans="2:9" x14ac:dyDescent="0.3">
      <c r="B193" s="16">
        <v>182</v>
      </c>
      <c r="C193" s="98">
        <v>45484</v>
      </c>
      <c r="D193" t="s">
        <v>8</v>
      </c>
      <c r="E193" t="s">
        <v>75</v>
      </c>
      <c r="F193">
        <v>127.26</v>
      </c>
      <c r="G193" t="s">
        <v>138</v>
      </c>
      <c r="H193" s="115">
        <f>IF(Tracking[[#This Row],[Type]]&lt;&gt;"Income",H192-Tracking[[#This Row],[Amount]], H192+Tracking[[#This Row],[Amount]])</f>
        <v>3537.9999999999982</v>
      </c>
      <c r="I193" s="64">
        <f ca="1">IF(AND(selected_year &lt;&gt;"All Years", selected_period = "All Months"),
Tracking[[#This Row],[Date]] - days_ahead, Tracking[[#This Row],[Date]])</f>
        <v>45484</v>
      </c>
    </row>
    <row r="194" spans="2:9" x14ac:dyDescent="0.3">
      <c r="B194" s="16">
        <v>183</v>
      </c>
      <c r="C194" s="98">
        <v>45486</v>
      </c>
      <c r="D194" t="s">
        <v>8</v>
      </c>
      <c r="E194" t="s">
        <v>73</v>
      </c>
      <c r="F194">
        <v>87.19</v>
      </c>
      <c r="G194" t="s">
        <v>121</v>
      </c>
      <c r="H194" s="115">
        <f>IF(Tracking[[#This Row],[Type]]&lt;&gt;"Income",H193-Tracking[[#This Row],[Amount]], H193+Tracking[[#This Row],[Amount]])</f>
        <v>3450.8099999999981</v>
      </c>
      <c r="I194" s="64">
        <f ca="1">IF(AND(selected_year &lt;&gt;"All Years", selected_period = "All Months"),
Tracking[[#This Row],[Date]] - days_ahead, Tracking[[#This Row],[Date]])</f>
        <v>45486</v>
      </c>
    </row>
    <row r="195" spans="2:9" x14ac:dyDescent="0.3">
      <c r="B195" s="16">
        <v>184</v>
      </c>
      <c r="C195" s="98">
        <v>45487</v>
      </c>
      <c r="D195" t="s">
        <v>8</v>
      </c>
      <c r="E195" t="s">
        <v>85</v>
      </c>
      <c r="F195">
        <v>39.69</v>
      </c>
      <c r="G195" t="s">
        <v>155</v>
      </c>
      <c r="H195" s="115">
        <f>IF(Tracking[[#This Row],[Type]]&lt;&gt;"Income",H194-Tracking[[#This Row],[Amount]], H194+Tracking[[#This Row],[Amount]])</f>
        <v>3411.1199999999981</v>
      </c>
      <c r="I195" s="64">
        <f ca="1">IF(AND(selected_year &lt;&gt;"All Years", selected_period = "All Months"),
Tracking[[#This Row],[Date]] - days_ahead, Tracking[[#This Row],[Date]])</f>
        <v>45487</v>
      </c>
    </row>
    <row r="196" spans="2:9" x14ac:dyDescent="0.3">
      <c r="B196" s="16">
        <v>185</v>
      </c>
      <c r="C196" s="98">
        <v>45489</v>
      </c>
      <c r="D196" t="s">
        <v>8</v>
      </c>
      <c r="E196" t="s">
        <v>81</v>
      </c>
      <c r="F196">
        <v>400</v>
      </c>
      <c r="G196" t="s">
        <v>148</v>
      </c>
      <c r="H196" s="115">
        <f>IF(Tracking[[#This Row],[Type]]&lt;&gt;"Income",H195-Tracking[[#This Row],[Amount]], H195+Tracking[[#This Row],[Amount]])</f>
        <v>3011.1199999999981</v>
      </c>
      <c r="I196" s="64">
        <f ca="1">IF(AND(selected_year &lt;&gt;"All Years", selected_period = "All Months"),
Tracking[[#This Row],[Date]] - days_ahead, Tracking[[#This Row],[Date]])</f>
        <v>45489</v>
      </c>
    </row>
    <row r="197" spans="2:9" x14ac:dyDescent="0.3">
      <c r="B197" s="16">
        <v>186</v>
      </c>
      <c r="C197" s="98">
        <v>45489</v>
      </c>
      <c r="D197" t="s">
        <v>8</v>
      </c>
      <c r="E197" t="s">
        <v>9</v>
      </c>
      <c r="F197">
        <v>697.39</v>
      </c>
      <c r="G197" t="s">
        <v>109</v>
      </c>
      <c r="H197" s="115">
        <f>IF(Tracking[[#This Row],[Type]]&lt;&gt;"Income",H196-Tracking[[#This Row],[Amount]], H196+Tracking[[#This Row],[Amount]])</f>
        <v>2313.7299999999982</v>
      </c>
      <c r="I197" s="64">
        <f ca="1">IF(AND(selected_year &lt;&gt;"All Years", selected_period = "All Months"),
Tracking[[#This Row],[Date]] - days_ahead, Tracking[[#This Row],[Date]])</f>
        <v>45489</v>
      </c>
    </row>
    <row r="198" spans="2:9" x14ac:dyDescent="0.3">
      <c r="B198" s="16">
        <v>187</v>
      </c>
      <c r="C198" s="98">
        <v>45491</v>
      </c>
      <c r="D198" t="s">
        <v>8</v>
      </c>
      <c r="E198" t="s">
        <v>105</v>
      </c>
      <c r="F198">
        <v>51.66</v>
      </c>
      <c r="G198" t="s">
        <v>132</v>
      </c>
      <c r="H198" s="115">
        <f>IF(Tracking[[#This Row],[Type]]&lt;&gt;"Income",H197-Tracking[[#This Row],[Amount]], H197+Tracking[[#This Row],[Amount]])</f>
        <v>2262.0699999999983</v>
      </c>
      <c r="I198" s="64">
        <f ca="1">IF(AND(selected_year &lt;&gt;"All Years", selected_period = "All Months"),
Tracking[[#This Row],[Date]] - days_ahead, Tracking[[#This Row],[Date]])</f>
        <v>45491</v>
      </c>
    </row>
    <row r="199" spans="2:9" x14ac:dyDescent="0.3">
      <c r="B199" s="16">
        <v>188</v>
      </c>
      <c r="C199" s="98">
        <v>45492</v>
      </c>
      <c r="D199" t="s">
        <v>8</v>
      </c>
      <c r="E199" t="s">
        <v>77</v>
      </c>
      <c r="F199">
        <v>116.59</v>
      </c>
      <c r="G199" t="s">
        <v>128</v>
      </c>
      <c r="H199" s="115">
        <f>IF(Tracking[[#This Row],[Type]]&lt;&gt;"Income",H198-Tracking[[#This Row],[Amount]], H198+Tracking[[#This Row],[Amount]])</f>
        <v>2145.4799999999982</v>
      </c>
      <c r="I199" s="64">
        <f ca="1">IF(AND(selected_year &lt;&gt;"All Years", selected_period = "All Months"),
Tracking[[#This Row],[Date]] - days_ahead, Tracking[[#This Row],[Date]])</f>
        <v>45492</v>
      </c>
    </row>
    <row r="200" spans="2:9" x14ac:dyDescent="0.3">
      <c r="B200" s="16">
        <v>189</v>
      </c>
      <c r="C200" s="98">
        <v>45494</v>
      </c>
      <c r="D200" t="s">
        <v>5</v>
      </c>
      <c r="E200" t="s">
        <v>95</v>
      </c>
      <c r="F200">
        <v>232.76</v>
      </c>
      <c r="G200" t="s">
        <v>116</v>
      </c>
      <c r="H200" s="115">
        <f>IF(Tracking[[#This Row],[Type]]&lt;&gt;"Income",H199-Tracking[[#This Row],[Amount]], H199+Tracking[[#This Row],[Amount]])</f>
        <v>2378.239999999998</v>
      </c>
      <c r="I200" s="64">
        <f ca="1">IF(AND(selected_year &lt;&gt;"All Years", selected_period = "All Months"),
Tracking[[#This Row],[Date]] - days_ahead, Tracking[[#This Row],[Date]])</f>
        <v>45494</v>
      </c>
    </row>
    <row r="201" spans="2:9" x14ac:dyDescent="0.3">
      <c r="B201" s="16">
        <v>190</v>
      </c>
      <c r="C201" s="98">
        <v>45495</v>
      </c>
      <c r="D201" t="s">
        <v>8</v>
      </c>
      <c r="E201" t="s">
        <v>104</v>
      </c>
      <c r="F201">
        <v>279.07</v>
      </c>
      <c r="G201" t="s">
        <v>153</v>
      </c>
      <c r="H201" s="115">
        <f>IF(Tracking[[#This Row],[Type]]&lt;&gt;"Income",H200-Tracking[[#This Row],[Amount]], H200+Tracking[[#This Row],[Amount]])</f>
        <v>2099.1699999999978</v>
      </c>
      <c r="I201" s="64">
        <f ca="1">IF(AND(selected_year &lt;&gt;"All Years", selected_period = "All Months"),
Tracking[[#This Row],[Date]] - days_ahead, Tracking[[#This Row],[Date]])</f>
        <v>45495</v>
      </c>
    </row>
    <row r="202" spans="2:9" x14ac:dyDescent="0.3">
      <c r="B202" s="16">
        <v>191</v>
      </c>
      <c r="C202" s="98">
        <v>45495</v>
      </c>
      <c r="D202" t="s">
        <v>8</v>
      </c>
      <c r="E202" t="s">
        <v>76</v>
      </c>
      <c r="F202">
        <v>54.67</v>
      </c>
      <c r="G202" t="s">
        <v>152</v>
      </c>
      <c r="H202" s="115">
        <f>IF(Tracking[[#This Row],[Type]]&lt;&gt;"Income",H201-Tracking[[#This Row],[Amount]], H201+Tracking[[#This Row],[Amount]])</f>
        <v>2044.4999999999977</v>
      </c>
      <c r="I202" s="64">
        <f ca="1">IF(AND(selected_year &lt;&gt;"All Years", selected_period = "All Months"),
Tracking[[#This Row],[Date]] - days_ahead, Tracking[[#This Row],[Date]])</f>
        <v>45495</v>
      </c>
    </row>
    <row r="203" spans="2:9" x14ac:dyDescent="0.3">
      <c r="B203" s="16">
        <v>192</v>
      </c>
      <c r="C203" s="98">
        <v>45497</v>
      </c>
      <c r="D203" t="s">
        <v>8</v>
      </c>
      <c r="E203" t="s">
        <v>100</v>
      </c>
      <c r="F203">
        <v>40.78</v>
      </c>
      <c r="G203" t="s">
        <v>174</v>
      </c>
      <c r="H203" s="115">
        <f>IF(Tracking[[#This Row],[Type]]&lt;&gt;"Income",H202-Tracking[[#This Row],[Amount]], H202+Tracking[[#This Row],[Amount]])</f>
        <v>2003.7199999999978</v>
      </c>
      <c r="I203" s="64">
        <f ca="1">IF(AND(selected_year &lt;&gt;"All Years", selected_period = "All Months"),
Tracking[[#This Row],[Date]] - days_ahead, Tracking[[#This Row],[Date]])</f>
        <v>45497</v>
      </c>
    </row>
    <row r="204" spans="2:9" x14ac:dyDescent="0.3">
      <c r="B204" s="16">
        <v>193</v>
      </c>
      <c r="C204" s="98">
        <v>45498</v>
      </c>
      <c r="D204" t="s">
        <v>11</v>
      </c>
      <c r="E204" t="s">
        <v>101</v>
      </c>
      <c r="F204">
        <v>370</v>
      </c>
      <c r="G204" t="s">
        <v>147</v>
      </c>
      <c r="H204" s="115">
        <f>IF(Tracking[[#This Row],[Type]]&lt;&gt;"Income",H203-Tracking[[#This Row],[Amount]], H203+Tracking[[#This Row],[Amount]])</f>
        <v>1633.7199999999978</v>
      </c>
      <c r="I204" s="64">
        <f ca="1">IF(AND(selected_year &lt;&gt;"All Years", selected_period = "All Months"),
Tracking[[#This Row],[Date]] - days_ahead, Tracking[[#This Row],[Date]])</f>
        <v>45498</v>
      </c>
    </row>
    <row r="205" spans="2:9" x14ac:dyDescent="0.3">
      <c r="B205" s="16">
        <v>194</v>
      </c>
      <c r="C205" s="98">
        <v>45500</v>
      </c>
      <c r="D205" t="s">
        <v>11</v>
      </c>
      <c r="E205" t="s">
        <v>102</v>
      </c>
      <c r="F205">
        <v>270</v>
      </c>
      <c r="G205" t="s">
        <v>125</v>
      </c>
      <c r="H205" s="115">
        <f>IF(Tracking[[#This Row],[Type]]&lt;&gt;"Income",H204-Tracking[[#This Row],[Amount]], H204+Tracking[[#This Row],[Amount]])</f>
        <v>1363.7199999999978</v>
      </c>
      <c r="I205" s="64">
        <f ca="1">IF(AND(selected_year &lt;&gt;"All Years", selected_period = "All Months"),
Tracking[[#This Row],[Date]] - days_ahead, Tracking[[#This Row],[Date]])</f>
        <v>45500</v>
      </c>
    </row>
    <row r="206" spans="2:9" x14ac:dyDescent="0.3">
      <c r="B206" s="16">
        <v>195</v>
      </c>
      <c r="C206" s="98">
        <v>45500</v>
      </c>
      <c r="D206" t="s">
        <v>11</v>
      </c>
      <c r="E206" t="s">
        <v>103</v>
      </c>
      <c r="F206">
        <v>50</v>
      </c>
      <c r="G206" t="s">
        <v>124</v>
      </c>
      <c r="H206" s="115">
        <f>IF(Tracking[[#This Row],[Type]]&lt;&gt;"Income",H205-Tracking[[#This Row],[Amount]], H205+Tracking[[#This Row],[Amount]])</f>
        <v>1313.7199999999978</v>
      </c>
      <c r="I206" s="64">
        <f ca="1">IF(AND(selected_year &lt;&gt;"All Years", selected_period = "All Months"),
Tracking[[#This Row],[Date]] - days_ahead, Tracking[[#This Row],[Date]])</f>
        <v>45500</v>
      </c>
    </row>
    <row r="207" spans="2:9" x14ac:dyDescent="0.3">
      <c r="B207" s="16">
        <v>196</v>
      </c>
      <c r="C207" s="98">
        <v>45500</v>
      </c>
      <c r="D207" t="s">
        <v>11</v>
      </c>
      <c r="E207" t="s">
        <v>73</v>
      </c>
      <c r="F207">
        <v>8</v>
      </c>
      <c r="G207" t="s">
        <v>162</v>
      </c>
      <c r="H207" s="115">
        <f>IF(Tracking[[#This Row],[Type]]&lt;&gt;"Income",H206-Tracking[[#This Row],[Amount]], H206+Tracking[[#This Row],[Amount]])</f>
        <v>1305.7199999999978</v>
      </c>
      <c r="I207" s="64">
        <f ca="1">IF(AND(selected_year &lt;&gt;"All Years", selected_period = "All Months"),
Tracking[[#This Row],[Date]] - days_ahead, Tracking[[#This Row],[Date]])</f>
        <v>45500</v>
      </c>
    </row>
    <row r="208" spans="2:9" x14ac:dyDescent="0.3">
      <c r="B208" s="16">
        <v>197</v>
      </c>
      <c r="C208" s="98">
        <v>45505</v>
      </c>
      <c r="D208" t="s">
        <v>5</v>
      </c>
      <c r="E208" t="s">
        <v>93</v>
      </c>
      <c r="F208">
        <v>3100</v>
      </c>
      <c r="G208" t="s">
        <v>108</v>
      </c>
      <c r="H208" s="115">
        <f>IF(Tracking[[#This Row],[Type]]&lt;&gt;"Income",H207-Tracking[[#This Row],[Amount]], H207+Tracking[[#This Row],[Amount]])</f>
        <v>4405.7199999999975</v>
      </c>
      <c r="I208" s="64">
        <f ca="1">IF(AND(selected_year &lt;&gt;"All Years", selected_period = "All Months"),
Tracking[[#This Row],[Date]] - days_ahead, Tracking[[#This Row],[Date]])</f>
        <v>45505</v>
      </c>
    </row>
    <row r="209" spans="2:9" x14ac:dyDescent="0.3">
      <c r="B209" s="16">
        <v>198</v>
      </c>
      <c r="C209" s="98">
        <v>45505</v>
      </c>
      <c r="D209" t="s">
        <v>8</v>
      </c>
      <c r="E209" t="s">
        <v>98</v>
      </c>
      <c r="F209">
        <v>46.17</v>
      </c>
      <c r="G209" t="s">
        <v>117</v>
      </c>
      <c r="H209" s="115">
        <f>IF(Tracking[[#This Row],[Type]]&lt;&gt;"Income",H208-Tracking[[#This Row],[Amount]], H208+Tracking[[#This Row],[Amount]])</f>
        <v>4359.5499999999975</v>
      </c>
      <c r="I209" s="64">
        <f ca="1">IF(AND(selected_year &lt;&gt;"All Years", selected_period = "All Months"),
Tracking[[#This Row],[Date]] - days_ahead, Tracking[[#This Row],[Date]])</f>
        <v>45505</v>
      </c>
    </row>
    <row r="210" spans="2:9" x14ac:dyDescent="0.3">
      <c r="B210" s="16">
        <v>199</v>
      </c>
      <c r="C210" s="98">
        <v>45505</v>
      </c>
      <c r="D210" t="s">
        <v>8</v>
      </c>
      <c r="E210" t="s">
        <v>96</v>
      </c>
      <c r="F210">
        <v>1180</v>
      </c>
      <c r="G210" t="s">
        <v>158</v>
      </c>
      <c r="H210" s="115">
        <f>IF(Tracking[[#This Row],[Type]]&lt;&gt;"Income",H209-Tracking[[#This Row],[Amount]], H209+Tracking[[#This Row],[Amount]])</f>
        <v>3179.5499999999975</v>
      </c>
      <c r="I210" s="64">
        <f ca="1">IF(AND(selected_year &lt;&gt;"All Years", selected_period = "All Months"),
Tracking[[#This Row],[Date]] - days_ahead, Tracking[[#This Row],[Date]])</f>
        <v>45505</v>
      </c>
    </row>
    <row r="211" spans="2:9" x14ac:dyDescent="0.3">
      <c r="B211" s="16">
        <v>200</v>
      </c>
      <c r="C211" s="98">
        <v>45506</v>
      </c>
      <c r="D211" t="s">
        <v>8</v>
      </c>
      <c r="E211" t="s">
        <v>9</v>
      </c>
      <c r="F211">
        <v>351.48</v>
      </c>
      <c r="G211" t="s">
        <v>151</v>
      </c>
      <c r="H211" s="115">
        <f>IF(Tracking[[#This Row],[Type]]&lt;&gt;"Income",H210-Tracking[[#This Row],[Amount]], H210+Tracking[[#This Row],[Amount]])</f>
        <v>2828.0699999999974</v>
      </c>
      <c r="I211" s="64">
        <f ca="1">IF(AND(selected_year &lt;&gt;"All Years", selected_period = "All Months"),
Tracking[[#This Row],[Date]] - days_ahead, Tracking[[#This Row],[Date]])</f>
        <v>45506</v>
      </c>
    </row>
    <row r="212" spans="2:9" x14ac:dyDescent="0.3">
      <c r="B212" s="16">
        <v>201</v>
      </c>
      <c r="C212" s="98">
        <v>45506</v>
      </c>
      <c r="D212" t="s">
        <v>8</v>
      </c>
      <c r="E212" t="s">
        <v>75</v>
      </c>
      <c r="F212">
        <v>147.58000000000001</v>
      </c>
      <c r="G212" t="s">
        <v>170</v>
      </c>
      <c r="H212" s="115">
        <f>IF(Tracking[[#This Row],[Type]]&lt;&gt;"Income",H211-Tracking[[#This Row],[Amount]], H211+Tracking[[#This Row],[Amount]])</f>
        <v>2680.4899999999975</v>
      </c>
      <c r="I212" s="64">
        <f ca="1">IF(AND(selected_year &lt;&gt;"All Years", selected_period = "All Months"),
Tracking[[#This Row],[Date]] - days_ahead, Tracking[[#This Row],[Date]])</f>
        <v>45506</v>
      </c>
    </row>
    <row r="213" spans="2:9" x14ac:dyDescent="0.3">
      <c r="B213" s="16">
        <v>202</v>
      </c>
      <c r="C213" s="98">
        <v>45508</v>
      </c>
      <c r="D213" t="s">
        <v>8</v>
      </c>
      <c r="E213" t="s">
        <v>80</v>
      </c>
      <c r="F213">
        <v>188.84</v>
      </c>
      <c r="G213" t="s">
        <v>168</v>
      </c>
      <c r="H213" s="115">
        <f>IF(Tracking[[#This Row],[Type]]&lt;&gt;"Income",H212-Tracking[[#This Row],[Amount]], H212+Tracking[[#This Row],[Amount]])</f>
        <v>2491.6499999999974</v>
      </c>
      <c r="I213" s="64">
        <f ca="1">IF(AND(selected_year &lt;&gt;"All Years", selected_period = "All Months"),
Tracking[[#This Row],[Date]] - days_ahead, Tracking[[#This Row],[Date]])</f>
        <v>45508</v>
      </c>
    </row>
    <row r="214" spans="2:9" x14ac:dyDescent="0.3">
      <c r="B214" s="16">
        <v>203</v>
      </c>
      <c r="C214" s="98">
        <v>45509</v>
      </c>
      <c r="D214" t="s">
        <v>8</v>
      </c>
      <c r="E214" t="s">
        <v>74</v>
      </c>
      <c r="F214">
        <v>59.56</v>
      </c>
      <c r="G214" t="s">
        <v>135</v>
      </c>
      <c r="H214" s="115">
        <f>IF(Tracking[[#This Row],[Type]]&lt;&gt;"Income",H213-Tracking[[#This Row],[Amount]], H213+Tracking[[#This Row],[Amount]])</f>
        <v>2432.0899999999974</v>
      </c>
      <c r="I214" s="64">
        <f ca="1">IF(AND(selected_year &lt;&gt;"All Years", selected_period = "All Months"),
Tracking[[#This Row],[Date]] - days_ahead, Tracking[[#This Row],[Date]])</f>
        <v>45509</v>
      </c>
    </row>
    <row r="215" spans="2:9" x14ac:dyDescent="0.3">
      <c r="B215" s="16">
        <v>204</v>
      </c>
      <c r="C215" s="98">
        <v>45511</v>
      </c>
      <c r="D215" t="s">
        <v>5</v>
      </c>
      <c r="E215" t="s">
        <v>94</v>
      </c>
      <c r="F215">
        <v>1150</v>
      </c>
      <c r="G215" t="s">
        <v>123</v>
      </c>
      <c r="H215" s="115">
        <f>IF(Tracking[[#This Row],[Type]]&lt;&gt;"Income",H214-Tracking[[#This Row],[Amount]], H214+Tracking[[#This Row],[Amount]])</f>
        <v>3582.0899999999974</v>
      </c>
      <c r="I215" s="64">
        <f ca="1">IF(AND(selected_year &lt;&gt;"All Years", selected_period = "All Months"),
Tracking[[#This Row],[Date]] - days_ahead, Tracking[[#This Row],[Date]])</f>
        <v>45511</v>
      </c>
    </row>
    <row r="216" spans="2:9" x14ac:dyDescent="0.3">
      <c r="B216" s="16">
        <v>205</v>
      </c>
      <c r="C216" s="98">
        <v>45511</v>
      </c>
      <c r="D216" t="s">
        <v>8</v>
      </c>
      <c r="E216" t="s">
        <v>78</v>
      </c>
      <c r="F216">
        <v>67.92</v>
      </c>
      <c r="G216" t="s">
        <v>157</v>
      </c>
      <c r="H216" s="115">
        <f>IF(Tracking[[#This Row],[Type]]&lt;&gt;"Income",H215-Tracking[[#This Row],[Amount]], H215+Tracking[[#This Row],[Amount]])</f>
        <v>3514.1699999999973</v>
      </c>
      <c r="I216" s="64">
        <f ca="1">IF(AND(selected_year &lt;&gt;"All Years", selected_period = "All Months"),
Tracking[[#This Row],[Date]] - days_ahead, Tracking[[#This Row],[Date]])</f>
        <v>45511</v>
      </c>
    </row>
    <row r="217" spans="2:9" x14ac:dyDescent="0.3">
      <c r="B217" s="16">
        <v>206</v>
      </c>
      <c r="C217" s="98">
        <v>45513</v>
      </c>
      <c r="D217" t="s">
        <v>8</v>
      </c>
      <c r="E217" t="s">
        <v>104</v>
      </c>
      <c r="F217">
        <v>294.55</v>
      </c>
      <c r="G217" t="s">
        <v>129</v>
      </c>
      <c r="H217" s="115">
        <f>IF(Tracking[[#This Row],[Type]]&lt;&gt;"Income",H216-Tracking[[#This Row],[Amount]], H216+Tracking[[#This Row],[Amount]])</f>
        <v>3219.6199999999972</v>
      </c>
      <c r="I217" s="64">
        <f ca="1">IF(AND(selected_year &lt;&gt;"All Years", selected_period = "All Months"),
Tracking[[#This Row],[Date]] - days_ahead, Tracking[[#This Row],[Date]])</f>
        <v>45513</v>
      </c>
    </row>
    <row r="218" spans="2:9" x14ac:dyDescent="0.3">
      <c r="B218" s="16">
        <v>207</v>
      </c>
      <c r="C218" s="98">
        <v>45514</v>
      </c>
      <c r="D218" t="s">
        <v>8</v>
      </c>
      <c r="E218" t="s">
        <v>99</v>
      </c>
      <c r="F218">
        <v>45.26</v>
      </c>
      <c r="G218" t="s">
        <v>134</v>
      </c>
      <c r="H218" s="115">
        <f>IF(Tracking[[#This Row],[Type]]&lt;&gt;"Income",H217-Tracking[[#This Row],[Amount]], H217+Tracking[[#This Row],[Amount]])</f>
        <v>3174.3599999999969</v>
      </c>
      <c r="I218" s="64">
        <f ca="1">IF(AND(selected_year &lt;&gt;"All Years", selected_period = "All Months"),
Tracking[[#This Row],[Date]] - days_ahead, Tracking[[#This Row],[Date]])</f>
        <v>45514</v>
      </c>
    </row>
    <row r="219" spans="2:9" x14ac:dyDescent="0.3">
      <c r="B219" s="16">
        <v>208</v>
      </c>
      <c r="C219" s="98">
        <v>45515</v>
      </c>
      <c r="D219" t="s">
        <v>8</v>
      </c>
      <c r="E219" t="s">
        <v>76</v>
      </c>
      <c r="F219">
        <v>38.75</v>
      </c>
      <c r="G219" t="s">
        <v>152</v>
      </c>
      <c r="H219" s="115">
        <f>IF(Tracking[[#This Row],[Type]]&lt;&gt;"Income",H218-Tracking[[#This Row],[Amount]], H218+Tracking[[#This Row],[Amount]])</f>
        <v>3135.6099999999969</v>
      </c>
      <c r="I219" s="64">
        <f ca="1">IF(AND(selected_year &lt;&gt;"All Years", selected_period = "All Months"),
Tracking[[#This Row],[Date]] - days_ahead, Tracking[[#This Row],[Date]])</f>
        <v>45515</v>
      </c>
    </row>
    <row r="220" spans="2:9" x14ac:dyDescent="0.3">
      <c r="B220" s="16">
        <v>209</v>
      </c>
      <c r="C220" s="98">
        <v>45518</v>
      </c>
      <c r="D220" t="s">
        <v>5</v>
      </c>
      <c r="E220" t="s">
        <v>107</v>
      </c>
      <c r="F220">
        <v>231.31</v>
      </c>
      <c r="G220" t="s">
        <v>131</v>
      </c>
      <c r="H220" s="115">
        <f>IF(Tracking[[#This Row],[Type]]&lt;&gt;"Income",H219-Tracking[[#This Row],[Amount]], H219+Tracking[[#This Row],[Amount]])</f>
        <v>3366.9199999999969</v>
      </c>
      <c r="I220" s="64">
        <f ca="1">IF(AND(selected_year &lt;&gt;"All Years", selected_period = "All Months"),
Tracking[[#This Row],[Date]] - days_ahead, Tracking[[#This Row],[Date]])</f>
        <v>45518</v>
      </c>
    </row>
    <row r="221" spans="2:9" x14ac:dyDescent="0.3">
      <c r="B221" s="16">
        <v>210</v>
      </c>
      <c r="C221" s="98">
        <v>45519</v>
      </c>
      <c r="D221" t="s">
        <v>8</v>
      </c>
      <c r="E221" t="s">
        <v>100</v>
      </c>
      <c r="F221">
        <v>55.18</v>
      </c>
      <c r="G221" t="s">
        <v>130</v>
      </c>
      <c r="H221" s="115">
        <f>IF(Tracking[[#This Row],[Type]]&lt;&gt;"Income",H220-Tracking[[#This Row],[Amount]], H220+Tracking[[#This Row],[Amount]])</f>
        <v>3311.7399999999971</v>
      </c>
      <c r="I221" s="64">
        <f ca="1">IF(AND(selected_year &lt;&gt;"All Years", selected_period = "All Months"),
Tracking[[#This Row],[Date]] - days_ahead, Tracking[[#This Row],[Date]])</f>
        <v>45519</v>
      </c>
    </row>
    <row r="222" spans="2:9" x14ac:dyDescent="0.3">
      <c r="B222" s="16">
        <v>211</v>
      </c>
      <c r="C222" s="98">
        <v>45520</v>
      </c>
      <c r="D222" t="s">
        <v>8</v>
      </c>
      <c r="E222" t="s">
        <v>79</v>
      </c>
      <c r="F222">
        <v>70.290000000000006</v>
      </c>
      <c r="G222" t="s">
        <v>154</v>
      </c>
      <c r="H222" s="115">
        <f>IF(Tracking[[#This Row],[Type]]&lt;&gt;"Income",H221-Tracking[[#This Row],[Amount]], H221+Tracking[[#This Row],[Amount]])</f>
        <v>3241.4499999999971</v>
      </c>
      <c r="I222" s="64">
        <f ca="1">IF(AND(selected_year &lt;&gt;"All Years", selected_period = "All Months"),
Tracking[[#This Row],[Date]] - days_ahead, Tracking[[#This Row],[Date]])</f>
        <v>45520</v>
      </c>
    </row>
    <row r="223" spans="2:9" x14ac:dyDescent="0.3">
      <c r="B223" s="16">
        <v>212</v>
      </c>
      <c r="C223" s="98">
        <v>45521</v>
      </c>
      <c r="D223" t="s">
        <v>8</v>
      </c>
      <c r="E223" t="s">
        <v>84</v>
      </c>
      <c r="F223">
        <v>202.43</v>
      </c>
      <c r="G223" t="s">
        <v>171</v>
      </c>
      <c r="H223" s="115">
        <f>IF(Tracking[[#This Row],[Type]]&lt;&gt;"Income",H222-Tracking[[#This Row],[Amount]], H222+Tracking[[#This Row],[Amount]])</f>
        <v>3039.0199999999973</v>
      </c>
      <c r="I223" s="64">
        <f ca="1">IF(AND(selected_year &lt;&gt;"All Years", selected_period = "All Months"),
Tracking[[#This Row],[Date]] - days_ahead, Tracking[[#This Row],[Date]])</f>
        <v>45521</v>
      </c>
    </row>
    <row r="224" spans="2:9" x14ac:dyDescent="0.3">
      <c r="B224" s="16">
        <v>213</v>
      </c>
      <c r="C224" s="98">
        <v>45522</v>
      </c>
      <c r="D224" t="s">
        <v>8</v>
      </c>
      <c r="E224" t="s">
        <v>81</v>
      </c>
      <c r="F224">
        <v>400</v>
      </c>
      <c r="G224" t="s">
        <v>164</v>
      </c>
      <c r="H224" s="115">
        <f>IF(Tracking[[#This Row],[Type]]&lt;&gt;"Income",H223-Tracking[[#This Row],[Amount]], H223+Tracking[[#This Row],[Amount]])</f>
        <v>2639.0199999999973</v>
      </c>
      <c r="I224" s="64">
        <f ca="1">IF(AND(selected_year &lt;&gt;"All Years", selected_period = "All Months"),
Tracking[[#This Row],[Date]] - days_ahead, Tracking[[#This Row],[Date]])</f>
        <v>45522</v>
      </c>
    </row>
    <row r="225" spans="2:9" x14ac:dyDescent="0.3">
      <c r="B225" s="16">
        <v>214</v>
      </c>
      <c r="C225" s="98">
        <v>45525</v>
      </c>
      <c r="D225" t="s">
        <v>8</v>
      </c>
      <c r="E225" t="s">
        <v>106</v>
      </c>
      <c r="F225">
        <v>78.86</v>
      </c>
      <c r="G225" t="s">
        <v>139</v>
      </c>
      <c r="H225" s="115">
        <f>IF(Tracking[[#This Row],[Type]]&lt;&gt;"Income",H224-Tracking[[#This Row],[Amount]], H224+Tracking[[#This Row],[Amount]])</f>
        <v>2560.1599999999971</v>
      </c>
      <c r="I225" s="64">
        <f ca="1">IF(AND(selected_year &lt;&gt;"All Years", selected_period = "All Months"),
Tracking[[#This Row],[Date]] - days_ahead, Tracking[[#This Row],[Date]])</f>
        <v>45525</v>
      </c>
    </row>
    <row r="226" spans="2:9" x14ac:dyDescent="0.3">
      <c r="B226" s="16">
        <v>215</v>
      </c>
      <c r="C226" s="98">
        <v>45526</v>
      </c>
      <c r="D226" t="s">
        <v>8</v>
      </c>
      <c r="E226" t="s">
        <v>85</v>
      </c>
      <c r="F226">
        <v>47.47</v>
      </c>
      <c r="G226" t="s">
        <v>172</v>
      </c>
      <c r="H226" s="115">
        <f>IF(Tracking[[#This Row],[Type]]&lt;&gt;"Income",H225-Tracking[[#This Row],[Amount]], H225+Tracking[[#This Row],[Amount]])</f>
        <v>2512.6899999999973</v>
      </c>
      <c r="I226" s="64">
        <f ca="1">IF(AND(selected_year &lt;&gt;"All Years", selected_period = "All Months"),
Tracking[[#This Row],[Date]] - days_ahead, Tracking[[#This Row],[Date]])</f>
        <v>45526</v>
      </c>
    </row>
    <row r="227" spans="2:9" x14ac:dyDescent="0.3">
      <c r="B227" s="16">
        <v>216</v>
      </c>
      <c r="C227" s="98">
        <v>45527</v>
      </c>
      <c r="D227" t="s">
        <v>8</v>
      </c>
      <c r="E227" t="s">
        <v>97</v>
      </c>
      <c r="F227">
        <v>242.23</v>
      </c>
      <c r="G227" t="s">
        <v>144</v>
      </c>
      <c r="H227" s="115">
        <f>IF(Tracking[[#This Row],[Type]]&lt;&gt;"Income",H226-Tracking[[#This Row],[Amount]], H226+Tracking[[#This Row],[Amount]])</f>
        <v>2270.4599999999973</v>
      </c>
      <c r="I227" s="64">
        <f ca="1">IF(AND(selected_year &lt;&gt;"All Years", selected_period = "All Months"),
Tracking[[#This Row],[Date]] - days_ahead, Tracking[[#This Row],[Date]])</f>
        <v>45527</v>
      </c>
    </row>
    <row r="228" spans="2:9" x14ac:dyDescent="0.3">
      <c r="B228" s="16">
        <v>217</v>
      </c>
      <c r="C228" s="98">
        <v>45529</v>
      </c>
      <c r="D228" t="s">
        <v>11</v>
      </c>
      <c r="E228" t="s">
        <v>102</v>
      </c>
      <c r="F228">
        <v>270</v>
      </c>
      <c r="G228" t="s">
        <v>125</v>
      </c>
      <c r="H228" s="115">
        <f>IF(Tracking[[#This Row],[Type]]&lt;&gt;"Income",H227-Tracking[[#This Row],[Amount]], H227+Tracking[[#This Row],[Amount]])</f>
        <v>2000.4599999999973</v>
      </c>
      <c r="I228" s="64">
        <f ca="1">IF(AND(selected_year &lt;&gt;"All Years", selected_period = "All Months"),
Tracking[[#This Row],[Date]] - days_ahead, Tracking[[#This Row],[Date]])</f>
        <v>45529</v>
      </c>
    </row>
    <row r="229" spans="2:9" x14ac:dyDescent="0.3">
      <c r="B229" s="16">
        <v>218</v>
      </c>
      <c r="C229" s="98">
        <v>45530</v>
      </c>
      <c r="D229" t="s">
        <v>11</v>
      </c>
      <c r="E229" t="s">
        <v>73</v>
      </c>
      <c r="F229">
        <v>8</v>
      </c>
      <c r="G229" t="s">
        <v>162</v>
      </c>
      <c r="H229" s="115">
        <f>IF(Tracking[[#This Row],[Type]]&lt;&gt;"Income",H228-Tracking[[#This Row],[Amount]], H228+Tracking[[#This Row],[Amount]])</f>
        <v>1992.4599999999973</v>
      </c>
      <c r="I229" s="64">
        <f ca="1">IF(AND(selected_year &lt;&gt;"All Years", selected_period = "All Months"),
Tracking[[#This Row],[Date]] - days_ahead, Tracking[[#This Row],[Date]])</f>
        <v>45530</v>
      </c>
    </row>
    <row r="230" spans="2:9" x14ac:dyDescent="0.3">
      <c r="B230" s="16">
        <v>219</v>
      </c>
      <c r="C230" s="98">
        <v>45531</v>
      </c>
      <c r="D230" t="s">
        <v>8</v>
      </c>
      <c r="E230" t="s">
        <v>77</v>
      </c>
      <c r="F230">
        <v>134.34</v>
      </c>
      <c r="G230" t="s">
        <v>137</v>
      </c>
      <c r="H230" s="115">
        <f>IF(Tracking[[#This Row],[Type]]&lt;&gt;"Income",H229-Tracking[[#This Row],[Amount]], H229+Tracking[[#This Row],[Amount]])</f>
        <v>1858.1199999999974</v>
      </c>
      <c r="I230" s="64">
        <f ca="1">IF(AND(selected_year &lt;&gt;"All Years", selected_period = "All Months"),
Tracking[[#This Row],[Date]] - days_ahead, Tracking[[#This Row],[Date]])</f>
        <v>45531</v>
      </c>
    </row>
    <row r="231" spans="2:9" x14ac:dyDescent="0.3">
      <c r="B231" s="16">
        <v>220</v>
      </c>
      <c r="C231" s="98">
        <v>45531</v>
      </c>
      <c r="D231" t="s">
        <v>11</v>
      </c>
      <c r="E231" t="s">
        <v>101</v>
      </c>
      <c r="F231">
        <v>370</v>
      </c>
      <c r="G231" t="s">
        <v>147</v>
      </c>
      <c r="H231" s="115">
        <f>IF(Tracking[[#This Row],[Type]]&lt;&gt;"Income",H230-Tracking[[#This Row],[Amount]], H230+Tracking[[#This Row],[Amount]])</f>
        <v>1488.1199999999974</v>
      </c>
      <c r="I231" s="64">
        <f ca="1">IF(AND(selected_year &lt;&gt;"All Years", selected_period = "All Months"),
Tracking[[#This Row],[Date]] - days_ahead, Tracking[[#This Row],[Date]])</f>
        <v>45531</v>
      </c>
    </row>
    <row r="232" spans="2:9" x14ac:dyDescent="0.3">
      <c r="B232" s="16">
        <v>221</v>
      </c>
      <c r="C232" s="98">
        <v>45531</v>
      </c>
      <c r="D232" t="s">
        <v>5</v>
      </c>
      <c r="E232" t="s">
        <v>95</v>
      </c>
      <c r="F232">
        <v>345.77</v>
      </c>
      <c r="G232" t="s">
        <v>142</v>
      </c>
      <c r="H232" s="115">
        <f>IF(Tracking[[#This Row],[Type]]&lt;&gt;"Income",H231-Tracking[[#This Row],[Amount]], H231+Tracking[[#This Row],[Amount]])</f>
        <v>1833.8899999999974</v>
      </c>
      <c r="I232" s="64">
        <f ca="1">IF(AND(selected_year &lt;&gt;"All Years", selected_period = "All Months"),
Tracking[[#This Row],[Date]] - days_ahead, Tracking[[#This Row],[Date]])</f>
        <v>45531</v>
      </c>
    </row>
    <row r="233" spans="2:9" x14ac:dyDescent="0.3">
      <c r="B233" s="16">
        <v>222</v>
      </c>
      <c r="C233" s="98">
        <v>45532</v>
      </c>
      <c r="D233" t="s">
        <v>11</v>
      </c>
      <c r="E233" t="s">
        <v>103</v>
      </c>
      <c r="F233">
        <v>50</v>
      </c>
      <c r="G233" t="s">
        <v>124</v>
      </c>
      <c r="H233" s="115">
        <f>IF(Tracking[[#This Row],[Type]]&lt;&gt;"Income",H232-Tracking[[#This Row],[Amount]], H232+Tracking[[#This Row],[Amount]])</f>
        <v>1783.8899999999974</v>
      </c>
      <c r="I233" s="64">
        <f ca="1">IF(AND(selected_year &lt;&gt;"All Years", selected_period = "All Months"),
Tracking[[#This Row],[Date]] - days_ahead, Tracking[[#This Row],[Date]])</f>
        <v>45532</v>
      </c>
    </row>
    <row r="234" spans="2:9" x14ac:dyDescent="0.3">
      <c r="B234" s="16">
        <v>223</v>
      </c>
      <c r="C234" s="98">
        <v>45533</v>
      </c>
      <c r="D234" t="s">
        <v>8</v>
      </c>
      <c r="E234" t="s">
        <v>105</v>
      </c>
      <c r="F234">
        <v>35.61</v>
      </c>
      <c r="G234" t="s">
        <v>132</v>
      </c>
      <c r="H234" s="115">
        <f>IF(Tracking[[#This Row],[Type]]&lt;&gt;"Income",H233-Tracking[[#This Row],[Amount]], H233+Tracking[[#This Row],[Amount]])</f>
        <v>1748.2799999999975</v>
      </c>
      <c r="I234" s="64">
        <f ca="1">IF(AND(selected_year &lt;&gt;"All Years", selected_period = "All Months"),
Tracking[[#This Row],[Date]] - days_ahead, Tracking[[#This Row],[Date]])</f>
        <v>45533</v>
      </c>
    </row>
    <row r="235" spans="2:9" x14ac:dyDescent="0.3">
      <c r="B235" s="16">
        <v>224</v>
      </c>
      <c r="C235" s="98">
        <v>45533</v>
      </c>
      <c r="D235" t="s">
        <v>8</v>
      </c>
      <c r="E235" t="s">
        <v>73</v>
      </c>
      <c r="F235">
        <v>106.92</v>
      </c>
      <c r="G235" t="s">
        <v>121</v>
      </c>
      <c r="H235" s="115">
        <f>IF(Tracking[[#This Row],[Type]]&lt;&gt;"Income",H234-Tracking[[#This Row],[Amount]], H234+Tracking[[#This Row],[Amount]])</f>
        <v>1641.3599999999974</v>
      </c>
      <c r="I235" s="64">
        <f ca="1">IF(AND(selected_year &lt;&gt;"All Years", selected_period = "All Months"),
Tracking[[#This Row],[Date]] - days_ahead, Tracking[[#This Row],[Date]])</f>
        <v>45533</v>
      </c>
    </row>
    <row r="236" spans="2:9" x14ac:dyDescent="0.3">
      <c r="B236" s="16">
        <v>225</v>
      </c>
      <c r="C236" s="98">
        <v>45536</v>
      </c>
      <c r="D236" t="s">
        <v>5</v>
      </c>
      <c r="E236" t="s">
        <v>107</v>
      </c>
      <c r="F236">
        <v>180.7</v>
      </c>
      <c r="G236" t="s">
        <v>143</v>
      </c>
      <c r="H236" s="115">
        <f>IF(Tracking[[#This Row],[Type]]&lt;&gt;"Income",H235-Tracking[[#This Row],[Amount]], H235+Tracking[[#This Row],[Amount]])</f>
        <v>1822.0599999999974</v>
      </c>
      <c r="I236" s="64">
        <f ca="1">IF(AND(selected_year &lt;&gt;"All Years", selected_period = "All Months"),
Tracking[[#This Row],[Date]] - days_ahead, Tracking[[#This Row],[Date]])</f>
        <v>45536</v>
      </c>
    </row>
    <row r="237" spans="2:9" x14ac:dyDescent="0.3">
      <c r="B237" s="16">
        <v>226</v>
      </c>
      <c r="C237" s="98">
        <v>45536</v>
      </c>
      <c r="D237" t="s">
        <v>8</v>
      </c>
      <c r="E237" t="s">
        <v>81</v>
      </c>
      <c r="F237">
        <v>400</v>
      </c>
      <c r="G237" t="s">
        <v>173</v>
      </c>
      <c r="H237" s="115">
        <f>IF(Tracking[[#This Row],[Type]]&lt;&gt;"Income",H236-Tracking[[#This Row],[Amount]], H236+Tracking[[#This Row],[Amount]])</f>
        <v>1422.0599999999974</v>
      </c>
      <c r="I237" s="64">
        <f ca="1">IF(AND(selected_year &lt;&gt;"All Years", selected_period = "All Months"),
Tracking[[#This Row],[Date]] - days_ahead, Tracking[[#This Row],[Date]])</f>
        <v>45536</v>
      </c>
    </row>
    <row r="238" spans="2:9" x14ac:dyDescent="0.3">
      <c r="B238" s="16">
        <v>227</v>
      </c>
      <c r="C238" s="98">
        <v>45536</v>
      </c>
      <c r="D238" t="s">
        <v>5</v>
      </c>
      <c r="E238" t="s">
        <v>93</v>
      </c>
      <c r="F238">
        <v>3100</v>
      </c>
      <c r="G238" t="s">
        <v>108</v>
      </c>
      <c r="H238" s="115">
        <f>IF(Tracking[[#This Row],[Type]]&lt;&gt;"Income",H237-Tracking[[#This Row],[Amount]], H237+Tracking[[#This Row],[Amount]])</f>
        <v>4522.0599999999977</v>
      </c>
      <c r="I238" s="64">
        <f ca="1">IF(AND(selected_year &lt;&gt;"All Years", selected_period = "All Months"),
Tracking[[#This Row],[Date]] - days_ahead, Tracking[[#This Row],[Date]])</f>
        <v>45536</v>
      </c>
    </row>
    <row r="239" spans="2:9" x14ac:dyDescent="0.3">
      <c r="B239" s="16">
        <v>228</v>
      </c>
      <c r="C239" s="98">
        <v>45537</v>
      </c>
      <c r="D239" t="s">
        <v>8</v>
      </c>
      <c r="E239" t="s">
        <v>74</v>
      </c>
      <c r="F239">
        <v>48.62</v>
      </c>
      <c r="G239" t="s">
        <v>133</v>
      </c>
      <c r="H239" s="115">
        <f>IF(Tracking[[#This Row],[Type]]&lt;&gt;"Income",H238-Tracking[[#This Row],[Amount]], H238+Tracking[[#This Row],[Amount]])</f>
        <v>4473.4399999999978</v>
      </c>
      <c r="I239" s="64">
        <f ca="1">IF(AND(selected_year &lt;&gt;"All Years", selected_period = "All Months"),
Tracking[[#This Row],[Date]] - days_ahead, Tracking[[#This Row],[Date]])</f>
        <v>45537</v>
      </c>
    </row>
    <row r="240" spans="2:9" x14ac:dyDescent="0.3">
      <c r="B240" s="16">
        <v>229</v>
      </c>
      <c r="C240" s="98">
        <v>45537</v>
      </c>
      <c r="D240" t="s">
        <v>8</v>
      </c>
      <c r="E240" t="s">
        <v>96</v>
      </c>
      <c r="F240">
        <v>1180</v>
      </c>
      <c r="G240" t="s">
        <v>158</v>
      </c>
      <c r="H240" s="115">
        <f>IF(Tracking[[#This Row],[Type]]&lt;&gt;"Income",H239-Tracking[[#This Row],[Amount]], H239+Tracking[[#This Row],[Amount]])</f>
        <v>3293.4399999999978</v>
      </c>
      <c r="I240" s="64">
        <f ca="1">IF(AND(selected_year &lt;&gt;"All Years", selected_period = "All Months"),
Tracking[[#This Row],[Date]] - days_ahead, Tracking[[#This Row],[Date]])</f>
        <v>45537</v>
      </c>
    </row>
    <row r="241" spans="2:9" x14ac:dyDescent="0.3">
      <c r="B241" s="16">
        <v>230</v>
      </c>
      <c r="C241" s="98">
        <v>45537</v>
      </c>
      <c r="D241" t="s">
        <v>8</v>
      </c>
      <c r="E241" t="s">
        <v>85</v>
      </c>
      <c r="F241">
        <v>44.94</v>
      </c>
      <c r="G241" t="s">
        <v>114</v>
      </c>
      <c r="H241" s="115">
        <f>IF(Tracking[[#This Row],[Type]]&lt;&gt;"Income",H240-Tracking[[#This Row],[Amount]], H240+Tracking[[#This Row],[Amount]])</f>
        <v>3248.4999999999977</v>
      </c>
      <c r="I241" s="64">
        <f ca="1">IF(AND(selected_year &lt;&gt;"All Years", selected_period = "All Months"),
Tracking[[#This Row],[Date]] - days_ahead, Tracking[[#This Row],[Date]])</f>
        <v>45537</v>
      </c>
    </row>
    <row r="242" spans="2:9" x14ac:dyDescent="0.3">
      <c r="B242" s="16">
        <v>231</v>
      </c>
      <c r="C242" s="98">
        <v>45538</v>
      </c>
      <c r="D242" t="s">
        <v>8</v>
      </c>
      <c r="E242" t="s">
        <v>76</v>
      </c>
      <c r="F242">
        <v>47.51</v>
      </c>
      <c r="G242" t="s">
        <v>119</v>
      </c>
      <c r="H242" s="115">
        <f>IF(Tracking[[#This Row],[Type]]&lt;&gt;"Income",H241-Tracking[[#This Row],[Amount]], H241+Tracking[[#This Row],[Amount]])</f>
        <v>3200.9899999999975</v>
      </c>
      <c r="I242" s="64">
        <f ca="1">IF(AND(selected_year &lt;&gt;"All Years", selected_period = "All Months"),
Tracking[[#This Row],[Date]] - days_ahead, Tracking[[#This Row],[Date]])</f>
        <v>45538</v>
      </c>
    </row>
    <row r="243" spans="2:9" x14ac:dyDescent="0.3">
      <c r="B243" s="16">
        <v>232</v>
      </c>
      <c r="C243" s="98">
        <v>45540</v>
      </c>
      <c r="D243" t="s">
        <v>8</v>
      </c>
      <c r="E243" t="s">
        <v>84</v>
      </c>
      <c r="F243">
        <v>218.04</v>
      </c>
      <c r="G243" t="s">
        <v>156</v>
      </c>
      <c r="H243" s="115">
        <f>IF(Tracking[[#This Row],[Type]]&lt;&gt;"Income",H242-Tracking[[#This Row],[Amount]], H242+Tracking[[#This Row],[Amount]])</f>
        <v>2982.9499999999975</v>
      </c>
      <c r="I243" s="64">
        <f ca="1">IF(AND(selected_year &lt;&gt;"All Years", selected_period = "All Months"),
Tracking[[#This Row],[Date]] - days_ahead, Tracking[[#This Row],[Date]])</f>
        <v>45540</v>
      </c>
    </row>
    <row r="244" spans="2:9" x14ac:dyDescent="0.3">
      <c r="B244" s="16">
        <v>233</v>
      </c>
      <c r="C244" s="98">
        <v>45541</v>
      </c>
      <c r="D244" t="s">
        <v>5</v>
      </c>
      <c r="E244" t="s">
        <v>94</v>
      </c>
      <c r="F244">
        <v>1150</v>
      </c>
      <c r="G244" t="s">
        <v>163</v>
      </c>
      <c r="H244" s="115">
        <f>IF(Tracking[[#This Row],[Type]]&lt;&gt;"Income",H243-Tracking[[#This Row],[Amount]], H243+Tracking[[#This Row],[Amount]])</f>
        <v>4132.9499999999971</v>
      </c>
      <c r="I244" s="64">
        <f ca="1">IF(AND(selected_year &lt;&gt;"All Years", selected_period = "All Months"),
Tracking[[#This Row],[Date]] - days_ahead, Tracking[[#This Row],[Date]])</f>
        <v>45541</v>
      </c>
    </row>
    <row r="245" spans="2:9" x14ac:dyDescent="0.3">
      <c r="B245" s="16">
        <v>234</v>
      </c>
      <c r="C245" s="98">
        <v>45544</v>
      </c>
      <c r="D245" t="s">
        <v>8</v>
      </c>
      <c r="E245" t="s">
        <v>105</v>
      </c>
      <c r="F245">
        <v>55.11</v>
      </c>
      <c r="G245" t="s">
        <v>111</v>
      </c>
      <c r="H245" s="115">
        <f>IF(Tracking[[#This Row],[Type]]&lt;&gt;"Income",H244-Tracking[[#This Row],[Amount]], H244+Tracking[[#This Row],[Amount]])</f>
        <v>4077.839999999997</v>
      </c>
      <c r="I245" s="64">
        <f ca="1">IF(AND(selected_year &lt;&gt;"All Years", selected_period = "All Months"),
Tracking[[#This Row],[Date]] - days_ahead, Tracking[[#This Row],[Date]])</f>
        <v>45544</v>
      </c>
    </row>
    <row r="246" spans="2:9" x14ac:dyDescent="0.3">
      <c r="B246" s="16">
        <v>235</v>
      </c>
      <c r="C246" s="98">
        <v>45544</v>
      </c>
      <c r="D246" t="s">
        <v>8</v>
      </c>
      <c r="E246" t="s">
        <v>79</v>
      </c>
      <c r="F246">
        <v>136.22999999999999</v>
      </c>
      <c r="G246" t="s">
        <v>140</v>
      </c>
      <c r="H246" s="115">
        <f>IF(Tracking[[#This Row],[Type]]&lt;&gt;"Income",H245-Tracking[[#This Row],[Amount]], H245+Tracking[[#This Row],[Amount]])</f>
        <v>3941.6099999999969</v>
      </c>
      <c r="I246" s="64">
        <f ca="1">IF(AND(selected_year &lt;&gt;"All Years", selected_period = "All Months"),
Tracking[[#This Row],[Date]] - days_ahead, Tracking[[#This Row],[Date]])</f>
        <v>45544</v>
      </c>
    </row>
    <row r="247" spans="2:9" x14ac:dyDescent="0.3">
      <c r="B247" s="16">
        <v>236</v>
      </c>
      <c r="C247" s="98">
        <v>45544</v>
      </c>
      <c r="D247" t="s">
        <v>8</v>
      </c>
      <c r="E247" t="s">
        <v>97</v>
      </c>
      <c r="F247">
        <v>245.42</v>
      </c>
      <c r="G247" t="s">
        <v>149</v>
      </c>
      <c r="H247" s="115">
        <f>IF(Tracking[[#This Row],[Type]]&lt;&gt;"Income",H246-Tracking[[#This Row],[Amount]], H246+Tracking[[#This Row],[Amount]])</f>
        <v>3696.1899999999969</v>
      </c>
      <c r="I247" s="64">
        <f ca="1">IF(AND(selected_year &lt;&gt;"All Years", selected_period = "All Months"),
Tracking[[#This Row],[Date]] - days_ahead, Tracking[[#This Row],[Date]])</f>
        <v>45544</v>
      </c>
    </row>
    <row r="248" spans="2:9" x14ac:dyDescent="0.3">
      <c r="B248" s="16">
        <v>237</v>
      </c>
      <c r="C248" s="98">
        <v>45545</v>
      </c>
      <c r="D248" t="s">
        <v>8</v>
      </c>
      <c r="E248" t="s">
        <v>100</v>
      </c>
      <c r="F248">
        <v>37.020000000000003</v>
      </c>
      <c r="G248" t="s">
        <v>115</v>
      </c>
      <c r="H248" s="115">
        <f>IF(Tracking[[#This Row],[Type]]&lt;&gt;"Income",H247-Tracking[[#This Row],[Amount]], H247+Tracking[[#This Row],[Amount]])</f>
        <v>3659.1699999999969</v>
      </c>
      <c r="I248" s="64">
        <f ca="1">IF(AND(selected_year &lt;&gt;"All Years", selected_period = "All Months"),
Tracking[[#This Row],[Date]] - days_ahead, Tracking[[#This Row],[Date]])</f>
        <v>45545</v>
      </c>
    </row>
    <row r="249" spans="2:9" x14ac:dyDescent="0.3">
      <c r="B249" s="16">
        <v>238</v>
      </c>
      <c r="C249" s="98">
        <v>45546</v>
      </c>
      <c r="D249" t="s">
        <v>8</v>
      </c>
      <c r="E249" t="s">
        <v>98</v>
      </c>
      <c r="F249">
        <v>56.32</v>
      </c>
      <c r="G249" t="s">
        <v>117</v>
      </c>
      <c r="H249" s="115">
        <f>IF(Tracking[[#This Row],[Type]]&lt;&gt;"Income",H248-Tracking[[#This Row],[Amount]], H248+Tracking[[#This Row],[Amount]])</f>
        <v>3602.8499999999967</v>
      </c>
      <c r="I249" s="64">
        <f ca="1">IF(AND(selected_year &lt;&gt;"All Years", selected_period = "All Months"),
Tracking[[#This Row],[Date]] - days_ahead, Tracking[[#This Row],[Date]])</f>
        <v>45546</v>
      </c>
    </row>
    <row r="250" spans="2:9" x14ac:dyDescent="0.3">
      <c r="B250" s="16">
        <v>239</v>
      </c>
      <c r="C250" s="98">
        <v>45549</v>
      </c>
      <c r="D250" t="s">
        <v>8</v>
      </c>
      <c r="E250" t="s">
        <v>9</v>
      </c>
      <c r="F250">
        <v>580.29</v>
      </c>
      <c r="G250" t="s">
        <v>166</v>
      </c>
      <c r="H250" s="115">
        <f>IF(Tracking[[#This Row],[Type]]&lt;&gt;"Income",H249-Tracking[[#This Row],[Amount]], H249+Tracking[[#This Row],[Amount]])</f>
        <v>3022.5599999999968</v>
      </c>
      <c r="I250" s="64">
        <f ca="1">IF(AND(selected_year &lt;&gt;"All Years", selected_period = "All Months"),
Tracking[[#This Row],[Date]] - days_ahead, Tracking[[#This Row],[Date]])</f>
        <v>45549</v>
      </c>
    </row>
    <row r="251" spans="2:9" x14ac:dyDescent="0.3">
      <c r="B251" s="16">
        <v>240</v>
      </c>
      <c r="C251" s="98">
        <v>45553</v>
      </c>
      <c r="D251" t="s">
        <v>8</v>
      </c>
      <c r="E251" t="s">
        <v>106</v>
      </c>
      <c r="F251">
        <v>117.79</v>
      </c>
      <c r="G251" t="s">
        <v>112</v>
      </c>
      <c r="H251" s="115">
        <f>IF(Tracking[[#This Row],[Type]]&lt;&gt;"Income",H250-Tracking[[#This Row],[Amount]], H250+Tracking[[#This Row],[Amount]])</f>
        <v>2904.7699999999968</v>
      </c>
      <c r="I251" s="64">
        <f ca="1">IF(AND(selected_year &lt;&gt;"All Years", selected_period = "All Months"),
Tracking[[#This Row],[Date]] - days_ahead, Tracking[[#This Row],[Date]])</f>
        <v>45553</v>
      </c>
    </row>
    <row r="252" spans="2:9" x14ac:dyDescent="0.3">
      <c r="B252" s="16">
        <v>241</v>
      </c>
      <c r="C252" s="98">
        <v>45554</v>
      </c>
      <c r="D252" t="s">
        <v>8</v>
      </c>
      <c r="E252" t="s">
        <v>77</v>
      </c>
      <c r="F252">
        <v>157.28</v>
      </c>
      <c r="G252" t="s">
        <v>118</v>
      </c>
      <c r="H252" s="115">
        <f>IF(Tracking[[#This Row],[Type]]&lt;&gt;"Income",H251-Tracking[[#This Row],[Amount]], H251+Tracking[[#This Row],[Amount]])</f>
        <v>2747.4899999999966</v>
      </c>
      <c r="I252" s="64">
        <f ca="1">IF(AND(selected_year &lt;&gt;"All Years", selected_period = "All Months"),
Tracking[[#This Row],[Date]] - days_ahead, Tracking[[#This Row],[Date]])</f>
        <v>45554</v>
      </c>
    </row>
    <row r="253" spans="2:9" x14ac:dyDescent="0.3">
      <c r="B253" s="16">
        <v>242</v>
      </c>
      <c r="C253" s="98">
        <v>45555</v>
      </c>
      <c r="D253" t="s">
        <v>8</v>
      </c>
      <c r="E253" t="s">
        <v>75</v>
      </c>
      <c r="F253">
        <v>149.22</v>
      </c>
      <c r="G253" t="s">
        <v>113</v>
      </c>
      <c r="H253" s="115">
        <f>IF(Tracking[[#This Row],[Type]]&lt;&gt;"Income",H252-Tracking[[#This Row],[Amount]], H252+Tracking[[#This Row],[Amount]])</f>
        <v>2598.2699999999968</v>
      </c>
      <c r="I253" s="64">
        <f ca="1">IF(AND(selected_year &lt;&gt;"All Years", selected_period = "All Months"),
Tracking[[#This Row],[Date]] - days_ahead, Tracking[[#This Row],[Date]])</f>
        <v>45555</v>
      </c>
    </row>
    <row r="254" spans="2:9" x14ac:dyDescent="0.3">
      <c r="B254" s="16">
        <v>243</v>
      </c>
      <c r="C254" s="98">
        <v>45555</v>
      </c>
      <c r="D254" t="s">
        <v>8</v>
      </c>
      <c r="E254" t="s">
        <v>80</v>
      </c>
      <c r="F254">
        <v>213.2</v>
      </c>
      <c r="G254" t="s">
        <v>120</v>
      </c>
      <c r="H254" s="115">
        <f>IF(Tracking[[#This Row],[Type]]&lt;&gt;"Income",H253-Tracking[[#This Row],[Amount]], H253+Tracking[[#This Row],[Amount]])</f>
        <v>2385.069999999997</v>
      </c>
      <c r="I254" s="64">
        <f ca="1">IF(AND(selected_year &lt;&gt;"All Years", selected_period = "All Months"),
Tracking[[#This Row],[Date]] - days_ahead, Tracking[[#This Row],[Date]])</f>
        <v>45555</v>
      </c>
    </row>
    <row r="255" spans="2:9" x14ac:dyDescent="0.3">
      <c r="B255" s="16">
        <v>244</v>
      </c>
      <c r="C255" s="98">
        <v>45557</v>
      </c>
      <c r="D255" t="s">
        <v>8</v>
      </c>
      <c r="E255" t="s">
        <v>73</v>
      </c>
      <c r="F255">
        <v>106.5</v>
      </c>
      <c r="G255" t="s">
        <v>121</v>
      </c>
      <c r="H255" s="115">
        <f>IF(Tracking[[#This Row],[Type]]&lt;&gt;"Income",H254-Tracking[[#This Row],[Amount]], H254+Tracking[[#This Row],[Amount]])</f>
        <v>2278.569999999997</v>
      </c>
      <c r="I255" s="64">
        <f ca="1">IF(AND(selected_year &lt;&gt;"All Years", selected_period = "All Months"),
Tracking[[#This Row],[Date]] - days_ahead, Tracking[[#This Row],[Date]])</f>
        <v>45557</v>
      </c>
    </row>
    <row r="256" spans="2:9" x14ac:dyDescent="0.3">
      <c r="B256" s="16">
        <v>245</v>
      </c>
      <c r="C256" s="98">
        <v>45559</v>
      </c>
      <c r="D256" t="s">
        <v>8</v>
      </c>
      <c r="E256" t="s">
        <v>104</v>
      </c>
      <c r="F256">
        <v>186.72</v>
      </c>
      <c r="G256" t="s">
        <v>153</v>
      </c>
      <c r="H256" s="115">
        <f>IF(Tracking[[#This Row],[Type]]&lt;&gt;"Income",H255-Tracking[[#This Row],[Amount]], H255+Tracking[[#This Row],[Amount]])</f>
        <v>2091.8499999999972</v>
      </c>
      <c r="I256" s="64">
        <f ca="1">IF(AND(selected_year &lt;&gt;"All Years", selected_period = "All Months"),
Tracking[[#This Row],[Date]] - days_ahead, Tracking[[#This Row],[Date]])</f>
        <v>45559</v>
      </c>
    </row>
    <row r="257" spans="2:10" x14ac:dyDescent="0.3">
      <c r="B257" s="16">
        <v>246</v>
      </c>
      <c r="C257" s="98">
        <v>45561</v>
      </c>
      <c r="D257" t="s">
        <v>11</v>
      </c>
      <c r="E257" t="s">
        <v>101</v>
      </c>
      <c r="F257">
        <v>370</v>
      </c>
      <c r="G257" t="s">
        <v>147</v>
      </c>
      <c r="H257" s="115">
        <f>IF(Tracking[[#This Row],[Type]]&lt;&gt;"Income",H256-Tracking[[#This Row],[Amount]], H256+Tracking[[#This Row],[Amount]])</f>
        <v>1721.8499999999972</v>
      </c>
      <c r="I257" s="64">
        <f ca="1">IF(AND(selected_year &lt;&gt;"All Years", selected_period = "All Months"),
Tracking[[#This Row],[Date]] - days_ahead, Tracking[[#This Row],[Date]])</f>
        <v>45561</v>
      </c>
    </row>
    <row r="258" spans="2:10" x14ac:dyDescent="0.3">
      <c r="B258" s="16">
        <v>247</v>
      </c>
      <c r="C258" s="98">
        <v>45561</v>
      </c>
      <c r="D258" t="s">
        <v>11</v>
      </c>
      <c r="E258" t="s">
        <v>73</v>
      </c>
      <c r="F258">
        <v>8</v>
      </c>
      <c r="G258" t="s">
        <v>162</v>
      </c>
      <c r="H258" s="115">
        <f>IF(Tracking[[#This Row],[Type]]&lt;&gt;"Income",H257-Tracking[[#This Row],[Amount]], H257+Tracking[[#This Row],[Amount]])</f>
        <v>1713.8499999999972</v>
      </c>
      <c r="I258" s="64">
        <f ca="1">IF(AND(selected_year &lt;&gt;"All Years", selected_period = "All Months"),
Tracking[[#This Row],[Date]] - days_ahead, Tracking[[#This Row],[Date]])</f>
        <v>45561</v>
      </c>
      <c r="J258" s="97"/>
    </row>
    <row r="259" spans="2:10" x14ac:dyDescent="0.3">
      <c r="B259" s="16">
        <v>248</v>
      </c>
      <c r="C259" s="98">
        <v>45563</v>
      </c>
      <c r="D259" t="s">
        <v>11</v>
      </c>
      <c r="E259" t="s">
        <v>102</v>
      </c>
      <c r="F259">
        <v>270</v>
      </c>
      <c r="G259" t="s">
        <v>125</v>
      </c>
      <c r="H259" s="115">
        <f>IF(Tracking[[#This Row],[Type]]&lt;&gt;"Income",H258-Tracking[[#This Row],[Amount]], H258+Tracking[[#This Row],[Amount]])</f>
        <v>1443.8499999999972</v>
      </c>
      <c r="I259" s="64">
        <f ca="1">IF(AND(selected_year &lt;&gt;"All Years", selected_period = "All Months"),
Tracking[[#This Row],[Date]] - days_ahead, Tracking[[#This Row],[Date]])</f>
        <v>45563</v>
      </c>
    </row>
    <row r="260" spans="2:10" x14ac:dyDescent="0.3">
      <c r="B260" s="16">
        <v>249</v>
      </c>
      <c r="C260" s="98">
        <v>45563</v>
      </c>
      <c r="D260" t="s">
        <v>11</v>
      </c>
      <c r="E260" t="s">
        <v>103</v>
      </c>
      <c r="F260">
        <v>50</v>
      </c>
      <c r="G260" t="s">
        <v>124</v>
      </c>
      <c r="H260" s="115">
        <f>IF(Tracking[[#This Row],[Type]]&lt;&gt;"Income",H259-Tracking[[#This Row],[Amount]], H259+Tracking[[#This Row],[Amount]])</f>
        <v>1393.8499999999972</v>
      </c>
      <c r="I260" s="64">
        <f ca="1">IF(AND(selected_year &lt;&gt;"All Years", selected_period = "All Months"),
Tracking[[#This Row],[Date]] - days_ahead, Tracking[[#This Row],[Date]])</f>
        <v>45563</v>
      </c>
    </row>
    <row r="261" spans="2:10" x14ac:dyDescent="0.3">
      <c r="B261" s="16">
        <v>250</v>
      </c>
      <c r="C261" s="98">
        <v>45563</v>
      </c>
      <c r="D261" t="s">
        <v>8</v>
      </c>
      <c r="E261" t="s">
        <v>78</v>
      </c>
      <c r="F261">
        <v>40.24</v>
      </c>
      <c r="G261" t="s">
        <v>167</v>
      </c>
      <c r="H261" s="115">
        <f>IF(Tracking[[#This Row],[Type]]&lt;&gt;"Income",H260-Tracking[[#This Row],[Amount]], H260+Tracking[[#This Row],[Amount]])</f>
        <v>1353.6099999999972</v>
      </c>
      <c r="I261" s="64">
        <f ca="1">IF(AND(selected_year &lt;&gt;"All Years", selected_period = "All Months"),
Tracking[[#This Row],[Date]] - days_ahead, Tracking[[#This Row],[Date]])</f>
        <v>45563</v>
      </c>
    </row>
    <row r="262" spans="2:10" x14ac:dyDescent="0.3">
      <c r="B262" s="16">
        <v>251</v>
      </c>
      <c r="C262" s="98">
        <v>45565</v>
      </c>
      <c r="D262" t="s">
        <v>8</v>
      </c>
      <c r="E262" t="s">
        <v>99</v>
      </c>
      <c r="F262">
        <v>47.98</v>
      </c>
      <c r="G262" t="s">
        <v>134</v>
      </c>
      <c r="H262" s="115">
        <f>IF(Tracking[[#This Row],[Type]]&lt;&gt;"Income",H261-Tracking[[#This Row],[Amount]], H261+Tracking[[#This Row],[Amount]])</f>
        <v>1305.6299999999972</v>
      </c>
      <c r="I262" s="64">
        <f ca="1">IF(AND(selected_year &lt;&gt;"All Years", selected_period = "All Months"),
Tracking[[#This Row],[Date]] - days_ahead, Tracking[[#This Row],[Date]])</f>
        <v>45565</v>
      </c>
    </row>
    <row r="263" spans="2:10" x14ac:dyDescent="0.3">
      <c r="B263" s="16">
        <v>252</v>
      </c>
      <c r="C263" s="98">
        <v>45565</v>
      </c>
      <c r="D263" t="s">
        <v>5</v>
      </c>
      <c r="E263" t="s">
        <v>95</v>
      </c>
      <c r="F263">
        <v>262.61</v>
      </c>
      <c r="G263" t="s">
        <v>136</v>
      </c>
      <c r="H263" s="115">
        <f>IF(Tracking[[#This Row],[Type]]&lt;&gt;"Income",H262-Tracking[[#This Row],[Amount]], H262+Tracking[[#This Row],[Amount]])</f>
        <v>1568.2399999999971</v>
      </c>
      <c r="I263" s="64">
        <f ca="1">IF(AND(selected_year &lt;&gt;"All Years", selected_period = "All Months"),
Tracking[[#This Row],[Date]] - days_ahead, Tracking[[#This Row],[Date]])</f>
        <v>45565</v>
      </c>
    </row>
    <row r="264" spans="2:10" x14ac:dyDescent="0.3">
      <c r="B264" s="16">
        <v>253</v>
      </c>
      <c r="C264" s="98">
        <v>45566</v>
      </c>
      <c r="D264" t="s">
        <v>8</v>
      </c>
      <c r="E264" t="s">
        <v>81</v>
      </c>
      <c r="F264">
        <v>400</v>
      </c>
      <c r="G264" t="s">
        <v>173</v>
      </c>
      <c r="H264" s="115">
        <f>IF(Tracking[[#This Row],[Type]]&lt;&gt;"Income",H263-Tracking[[#This Row],[Amount]], H263+Tracking[[#This Row],[Amount]])</f>
        <v>1168.2399999999971</v>
      </c>
      <c r="I264" s="64">
        <f ca="1">IF(AND(selected_year &lt;&gt;"All Years", selected_period = "All Months"),
Tracking[[#This Row],[Date]] - days_ahead, Tracking[[#This Row],[Date]])</f>
        <v>45566</v>
      </c>
    </row>
    <row r="265" spans="2:10" x14ac:dyDescent="0.3">
      <c r="B265" s="16">
        <v>254</v>
      </c>
      <c r="C265" s="98">
        <v>45566</v>
      </c>
      <c r="D265" t="s">
        <v>5</v>
      </c>
      <c r="E265" t="s">
        <v>93</v>
      </c>
      <c r="F265">
        <v>3100</v>
      </c>
      <c r="G265" t="s">
        <v>108</v>
      </c>
      <c r="H265" s="115">
        <f>IF(Tracking[[#This Row],[Type]]&lt;&gt;"Income",H264-Tracking[[#This Row],[Amount]], H264+Tracking[[#This Row],[Amount]])</f>
        <v>4268.2399999999971</v>
      </c>
      <c r="I265" s="64">
        <f ca="1">IF(AND(selected_year &lt;&gt;"All Years", selected_period = "All Months"),
Tracking[[#This Row],[Date]] - days_ahead, Tracking[[#This Row],[Date]])</f>
        <v>45566</v>
      </c>
    </row>
    <row r="266" spans="2:10" x14ac:dyDescent="0.3">
      <c r="B266" s="16">
        <v>255</v>
      </c>
      <c r="C266" s="98">
        <v>45566</v>
      </c>
      <c r="D266" t="s">
        <v>5</v>
      </c>
      <c r="E266" t="s">
        <v>95</v>
      </c>
      <c r="F266">
        <v>361.52</v>
      </c>
      <c r="G266" t="s">
        <v>136</v>
      </c>
      <c r="H266" s="115">
        <f>IF(Tracking[[#This Row],[Type]]&lt;&gt;"Income",H265-Tracking[[#This Row],[Amount]], H265+Tracking[[#This Row],[Amount]])</f>
        <v>4629.7599999999966</v>
      </c>
      <c r="I266" s="64">
        <f ca="1">IF(AND(selected_year &lt;&gt;"All Years", selected_period = "All Months"),
Tracking[[#This Row],[Date]] - days_ahead, Tracking[[#This Row],[Date]])</f>
        <v>45566</v>
      </c>
    </row>
    <row r="267" spans="2:10" x14ac:dyDescent="0.3">
      <c r="B267" s="16">
        <v>256</v>
      </c>
      <c r="C267" s="98">
        <v>45566</v>
      </c>
      <c r="D267" t="s">
        <v>8</v>
      </c>
      <c r="E267" t="s">
        <v>96</v>
      </c>
      <c r="F267">
        <v>1180</v>
      </c>
      <c r="G267" t="s">
        <v>158</v>
      </c>
      <c r="H267" s="115">
        <f>IF(Tracking[[#This Row],[Type]]&lt;&gt;"Income",H266-Tracking[[#This Row],[Amount]], H266+Tracking[[#This Row],[Amount]])</f>
        <v>3449.7599999999966</v>
      </c>
      <c r="I267" s="64">
        <f ca="1">IF(AND(selected_year &lt;&gt;"All Years", selected_period = "All Months"),
Tracking[[#This Row],[Date]] - days_ahead, Tracking[[#This Row],[Date]])</f>
        <v>45566</v>
      </c>
    </row>
    <row r="268" spans="2:10" x14ac:dyDescent="0.3">
      <c r="B268" s="16">
        <v>257</v>
      </c>
      <c r="C268" s="98">
        <v>45567</v>
      </c>
      <c r="D268" t="s">
        <v>5</v>
      </c>
      <c r="E268" t="s">
        <v>94</v>
      </c>
      <c r="F268">
        <v>1150</v>
      </c>
      <c r="G268" t="s">
        <v>123</v>
      </c>
      <c r="H268" s="115">
        <f>IF(Tracking[[#This Row],[Type]]&lt;&gt;"Income",H267-Tracking[[#This Row],[Amount]], H267+Tracking[[#This Row],[Amount]])</f>
        <v>4599.7599999999966</v>
      </c>
      <c r="I268" s="64">
        <f ca="1">IF(AND(selected_year &lt;&gt;"All Years", selected_period = "All Months"),
Tracking[[#This Row],[Date]] - days_ahead, Tracking[[#This Row],[Date]])</f>
        <v>45567</v>
      </c>
    </row>
    <row r="269" spans="2:10" x14ac:dyDescent="0.3">
      <c r="B269" s="16">
        <v>258</v>
      </c>
      <c r="C269" s="98">
        <v>45571</v>
      </c>
      <c r="D269" t="s">
        <v>8</v>
      </c>
      <c r="E269" t="s">
        <v>9</v>
      </c>
      <c r="F269">
        <v>613.11</v>
      </c>
      <c r="G269" t="s">
        <v>166</v>
      </c>
      <c r="H269" s="115">
        <f>IF(Tracking[[#This Row],[Type]]&lt;&gt;"Income",H268-Tracking[[#This Row],[Amount]], H268+Tracking[[#This Row],[Amount]])</f>
        <v>3986.6499999999965</v>
      </c>
      <c r="I269" s="64">
        <f ca="1">IF(AND(selected_year &lt;&gt;"All Years", selected_period = "All Months"),
Tracking[[#This Row],[Date]] - days_ahead, Tracking[[#This Row],[Date]])</f>
        <v>45571</v>
      </c>
    </row>
    <row r="270" spans="2:10" x14ac:dyDescent="0.3">
      <c r="B270" s="16">
        <v>259</v>
      </c>
      <c r="C270" s="98">
        <v>45571</v>
      </c>
      <c r="D270" t="s">
        <v>8</v>
      </c>
      <c r="E270" t="s">
        <v>84</v>
      </c>
      <c r="F270">
        <v>203.59</v>
      </c>
      <c r="G270" t="s">
        <v>156</v>
      </c>
      <c r="H270" s="115">
        <f>IF(Tracking[[#This Row],[Type]]&lt;&gt;"Income",H269-Tracking[[#This Row],[Amount]], H269+Tracking[[#This Row],[Amount]])</f>
        <v>3783.0599999999963</v>
      </c>
      <c r="I270" s="64">
        <f ca="1">IF(AND(selected_year &lt;&gt;"All Years", selected_period = "All Months"),
Tracking[[#This Row],[Date]] - days_ahead, Tracking[[#This Row],[Date]])</f>
        <v>45571</v>
      </c>
    </row>
    <row r="271" spans="2:10" x14ac:dyDescent="0.3">
      <c r="B271" s="16">
        <v>260</v>
      </c>
      <c r="C271" s="98">
        <v>45573</v>
      </c>
      <c r="D271" t="s">
        <v>8</v>
      </c>
      <c r="E271" t="s">
        <v>106</v>
      </c>
      <c r="F271">
        <v>80.900000000000006</v>
      </c>
      <c r="G271" t="s">
        <v>165</v>
      </c>
      <c r="H271" s="115">
        <f>IF(Tracking[[#This Row],[Type]]&lt;&gt;"Income",H270-Tracking[[#This Row],[Amount]], H270+Tracking[[#This Row],[Amount]])</f>
        <v>3702.1599999999962</v>
      </c>
      <c r="I271" s="64">
        <f ca="1">IF(AND(selected_year &lt;&gt;"All Years", selected_period = "All Months"),
Tracking[[#This Row],[Date]] - days_ahead, Tracking[[#This Row],[Date]])</f>
        <v>45573</v>
      </c>
    </row>
    <row r="272" spans="2:10" x14ac:dyDescent="0.3">
      <c r="B272" s="16">
        <v>261</v>
      </c>
      <c r="C272" s="98">
        <v>45577</v>
      </c>
      <c r="D272" t="s">
        <v>8</v>
      </c>
      <c r="E272" t="s">
        <v>85</v>
      </c>
      <c r="F272">
        <v>28.17</v>
      </c>
      <c r="G272" t="s">
        <v>114</v>
      </c>
      <c r="H272" s="115">
        <f>IF(Tracking[[#This Row],[Type]]&lt;&gt;"Income",H271-Tracking[[#This Row],[Amount]], H271+Tracking[[#This Row],[Amount]])</f>
        <v>3673.9899999999961</v>
      </c>
      <c r="I272" s="64">
        <f ca="1">IF(AND(selected_year &lt;&gt;"All Years", selected_period = "All Months"),
Tracking[[#This Row],[Date]] - days_ahead, Tracking[[#This Row],[Date]])</f>
        <v>45577</v>
      </c>
    </row>
    <row r="273" spans="2:9" x14ac:dyDescent="0.3">
      <c r="B273" s="16">
        <v>262</v>
      </c>
      <c r="C273" s="98">
        <v>45578</v>
      </c>
      <c r="D273" t="s">
        <v>8</v>
      </c>
      <c r="E273" t="s">
        <v>105</v>
      </c>
      <c r="F273">
        <v>45.63</v>
      </c>
      <c r="G273" t="s">
        <v>132</v>
      </c>
      <c r="H273" s="115">
        <f>IF(Tracking[[#This Row],[Type]]&lt;&gt;"Income",H272-Tracking[[#This Row],[Amount]], H272+Tracking[[#This Row],[Amount]])</f>
        <v>3628.359999999996</v>
      </c>
      <c r="I273" s="64">
        <f ca="1">IF(AND(selected_year &lt;&gt;"All Years", selected_period = "All Months"),
Tracking[[#This Row],[Date]] - days_ahead, Tracking[[#This Row],[Date]])</f>
        <v>45578</v>
      </c>
    </row>
    <row r="274" spans="2:9" x14ac:dyDescent="0.3">
      <c r="B274" s="16">
        <v>263</v>
      </c>
      <c r="C274" s="98">
        <v>45580</v>
      </c>
      <c r="D274" t="s">
        <v>8</v>
      </c>
      <c r="E274" t="s">
        <v>79</v>
      </c>
      <c r="F274">
        <v>103.3</v>
      </c>
      <c r="G274" t="s">
        <v>154</v>
      </c>
      <c r="H274" s="115">
        <f>IF(Tracking[[#This Row],[Type]]&lt;&gt;"Income",H273-Tracking[[#This Row],[Amount]], H273+Tracking[[#This Row],[Amount]])</f>
        <v>3525.0599999999959</v>
      </c>
      <c r="I274" s="64">
        <f ca="1">IF(AND(selected_year &lt;&gt;"All Years", selected_period = "All Months"),
Tracking[[#This Row],[Date]] - days_ahead, Tracking[[#This Row],[Date]])</f>
        <v>45580</v>
      </c>
    </row>
    <row r="275" spans="2:9" x14ac:dyDescent="0.3">
      <c r="B275" s="16">
        <v>264</v>
      </c>
      <c r="C275" s="98">
        <v>45583</v>
      </c>
      <c r="D275" t="s">
        <v>8</v>
      </c>
      <c r="E275" t="s">
        <v>75</v>
      </c>
      <c r="F275">
        <v>121.77</v>
      </c>
      <c r="G275" t="s">
        <v>113</v>
      </c>
      <c r="H275" s="115">
        <f>IF(Tracking[[#This Row],[Type]]&lt;&gt;"Income",H274-Tracking[[#This Row],[Amount]], H274+Tracking[[#This Row],[Amount]])</f>
        <v>3403.2899999999959</v>
      </c>
      <c r="I275" s="64">
        <f ca="1">IF(AND(selected_year &lt;&gt;"All Years", selected_period = "All Months"),
Tracking[[#This Row],[Date]] - days_ahead, Tracking[[#This Row],[Date]])</f>
        <v>45583</v>
      </c>
    </row>
    <row r="276" spans="2:9" x14ac:dyDescent="0.3">
      <c r="B276" s="16">
        <v>265</v>
      </c>
      <c r="C276" s="98">
        <v>45586</v>
      </c>
      <c r="D276" t="s">
        <v>8</v>
      </c>
      <c r="E276" t="s">
        <v>80</v>
      </c>
      <c r="F276">
        <v>287.8</v>
      </c>
      <c r="G276" t="s">
        <v>168</v>
      </c>
      <c r="H276" s="115">
        <f>IF(Tracking[[#This Row],[Type]]&lt;&gt;"Income",H275-Tracking[[#This Row],[Amount]], H275+Tracking[[#This Row],[Amount]])</f>
        <v>3115.4899999999957</v>
      </c>
      <c r="I276" s="64">
        <f ca="1">IF(AND(selected_year &lt;&gt;"All Years", selected_period = "All Months"),
Tracking[[#This Row],[Date]] - days_ahead, Tracking[[#This Row],[Date]])</f>
        <v>45586</v>
      </c>
    </row>
    <row r="277" spans="2:9" x14ac:dyDescent="0.3">
      <c r="B277" s="16">
        <v>266</v>
      </c>
      <c r="C277" s="98">
        <v>45586</v>
      </c>
      <c r="D277" t="s">
        <v>8</v>
      </c>
      <c r="E277" t="s">
        <v>78</v>
      </c>
      <c r="F277">
        <v>63.56</v>
      </c>
      <c r="G277" t="s">
        <v>167</v>
      </c>
      <c r="H277" s="115">
        <f>IF(Tracking[[#This Row],[Type]]&lt;&gt;"Income",H276-Tracking[[#This Row],[Amount]], H276+Tracking[[#This Row],[Amount]])</f>
        <v>3051.9299999999957</v>
      </c>
      <c r="I277" s="64">
        <f ca="1">IF(AND(selected_year &lt;&gt;"All Years", selected_period = "All Months"),
Tracking[[#This Row],[Date]] - days_ahead, Tracking[[#This Row],[Date]])</f>
        <v>45586</v>
      </c>
    </row>
    <row r="278" spans="2:9" x14ac:dyDescent="0.3">
      <c r="B278" s="16">
        <v>267</v>
      </c>
      <c r="C278" s="98">
        <v>45586</v>
      </c>
      <c r="D278" t="s">
        <v>8</v>
      </c>
      <c r="E278" t="s">
        <v>99</v>
      </c>
      <c r="F278">
        <v>61.86</v>
      </c>
      <c r="G278" t="s">
        <v>146</v>
      </c>
      <c r="H278" s="115">
        <f>IF(Tracking[[#This Row],[Type]]&lt;&gt;"Income",H277-Tracking[[#This Row],[Amount]], H277+Tracking[[#This Row],[Amount]])</f>
        <v>2990.0699999999956</v>
      </c>
      <c r="I278" s="64">
        <f ca="1">IF(AND(selected_year &lt;&gt;"All Years", selected_period = "All Months"),
Tracking[[#This Row],[Date]] - days_ahead, Tracking[[#This Row],[Date]])</f>
        <v>45586</v>
      </c>
    </row>
    <row r="279" spans="2:9" x14ac:dyDescent="0.3">
      <c r="B279" s="16">
        <v>268</v>
      </c>
      <c r="C279" s="98">
        <v>45589</v>
      </c>
      <c r="D279" t="s">
        <v>8</v>
      </c>
      <c r="E279" t="s">
        <v>76</v>
      </c>
      <c r="F279">
        <v>57.44</v>
      </c>
      <c r="G279" t="s">
        <v>119</v>
      </c>
      <c r="H279" s="115">
        <f>IF(Tracking[[#This Row],[Type]]&lt;&gt;"Income",H278-Tracking[[#This Row],[Amount]], H278+Tracking[[#This Row],[Amount]])</f>
        <v>2932.6299999999956</v>
      </c>
      <c r="I279" s="64">
        <f ca="1">IF(AND(selected_year &lt;&gt;"All Years", selected_period = "All Months"),
Tracking[[#This Row],[Date]] - days_ahead, Tracking[[#This Row],[Date]])</f>
        <v>45589</v>
      </c>
    </row>
    <row r="280" spans="2:9" x14ac:dyDescent="0.3">
      <c r="B280" s="16">
        <v>269</v>
      </c>
      <c r="C280" s="98">
        <v>45590</v>
      </c>
      <c r="D280" t="s">
        <v>8</v>
      </c>
      <c r="E280" t="s">
        <v>97</v>
      </c>
      <c r="F280">
        <v>172.99</v>
      </c>
      <c r="G280" t="s">
        <v>149</v>
      </c>
      <c r="H280" s="115">
        <f>IF(Tracking[[#This Row],[Type]]&lt;&gt;"Income",H279-Tracking[[#This Row],[Amount]], H279+Tracking[[#This Row],[Amount]])</f>
        <v>2759.6399999999958</v>
      </c>
      <c r="I280" s="64">
        <f ca="1">IF(AND(selected_year &lt;&gt;"All Years", selected_period = "All Months"),
Tracking[[#This Row],[Date]] - days_ahead, Tracking[[#This Row],[Date]])</f>
        <v>45590</v>
      </c>
    </row>
    <row r="281" spans="2:9" x14ac:dyDescent="0.3">
      <c r="B281" s="16">
        <v>270</v>
      </c>
      <c r="C281" s="98">
        <v>45590</v>
      </c>
      <c r="D281" t="s">
        <v>8</v>
      </c>
      <c r="E281" t="s">
        <v>98</v>
      </c>
      <c r="F281">
        <v>53.02</v>
      </c>
      <c r="G281" t="s">
        <v>117</v>
      </c>
      <c r="H281" s="115">
        <f>IF(Tracking[[#This Row],[Type]]&lt;&gt;"Income",H280-Tracking[[#This Row],[Amount]], H280+Tracking[[#This Row],[Amount]])</f>
        <v>2706.6199999999958</v>
      </c>
      <c r="I281" s="64">
        <f ca="1">IF(AND(selected_year &lt;&gt;"All Years", selected_period = "All Months"),
Tracking[[#This Row],[Date]] - days_ahead, Tracking[[#This Row],[Date]])</f>
        <v>45590</v>
      </c>
    </row>
    <row r="282" spans="2:9" x14ac:dyDescent="0.3">
      <c r="B282" s="16">
        <v>271</v>
      </c>
      <c r="C282" s="98">
        <v>45591</v>
      </c>
      <c r="D282" t="s">
        <v>11</v>
      </c>
      <c r="E282" t="s">
        <v>103</v>
      </c>
      <c r="F282">
        <v>50</v>
      </c>
      <c r="G282" t="s">
        <v>124</v>
      </c>
      <c r="H282" s="115">
        <f>IF(Tracking[[#This Row],[Type]]&lt;&gt;"Income",H281-Tracking[[#This Row],[Amount]], H281+Tracking[[#This Row],[Amount]])</f>
        <v>2656.6199999999958</v>
      </c>
      <c r="I282" s="64">
        <f ca="1">IF(AND(selected_year &lt;&gt;"All Years", selected_period = "All Months"),
Tracking[[#This Row],[Date]] - days_ahead, Tracking[[#This Row],[Date]])</f>
        <v>45591</v>
      </c>
    </row>
    <row r="283" spans="2:9" x14ac:dyDescent="0.3">
      <c r="B283" s="16">
        <v>272</v>
      </c>
      <c r="C283" s="98">
        <v>45591</v>
      </c>
      <c r="D283" t="s">
        <v>11</v>
      </c>
      <c r="E283" t="s">
        <v>73</v>
      </c>
      <c r="F283">
        <v>8</v>
      </c>
      <c r="G283" t="s">
        <v>162</v>
      </c>
      <c r="H283" s="115">
        <f>IF(Tracking[[#This Row],[Type]]&lt;&gt;"Income",H282-Tracking[[#This Row],[Amount]], H282+Tracking[[#This Row],[Amount]])</f>
        <v>2648.6199999999958</v>
      </c>
      <c r="I283" s="64">
        <f ca="1">IF(AND(selected_year &lt;&gt;"All Years", selected_period = "All Months"),
Tracking[[#This Row],[Date]] - days_ahead, Tracking[[#This Row],[Date]])</f>
        <v>45591</v>
      </c>
    </row>
    <row r="284" spans="2:9" x14ac:dyDescent="0.3">
      <c r="B284" s="16">
        <v>273</v>
      </c>
      <c r="C284" s="98">
        <v>45592</v>
      </c>
      <c r="D284" t="s">
        <v>8</v>
      </c>
      <c r="E284" t="s">
        <v>73</v>
      </c>
      <c r="F284">
        <v>83.79</v>
      </c>
      <c r="G284" t="s">
        <v>121</v>
      </c>
      <c r="H284" s="115">
        <f>IF(Tracking[[#This Row],[Type]]&lt;&gt;"Income",H283-Tracking[[#This Row],[Amount]], H283+Tracking[[#This Row],[Amount]])</f>
        <v>2564.8299999999958</v>
      </c>
      <c r="I284" s="64">
        <f ca="1">IF(AND(selected_year &lt;&gt;"All Years", selected_period = "All Months"),
Tracking[[#This Row],[Date]] - days_ahead, Tracking[[#This Row],[Date]])</f>
        <v>45592</v>
      </c>
    </row>
    <row r="285" spans="2:9" x14ac:dyDescent="0.3">
      <c r="B285" s="16">
        <v>274</v>
      </c>
      <c r="C285" s="98">
        <v>45593</v>
      </c>
      <c r="D285" t="s">
        <v>11</v>
      </c>
      <c r="E285" t="s">
        <v>102</v>
      </c>
      <c r="F285">
        <v>270</v>
      </c>
      <c r="G285" t="s">
        <v>125</v>
      </c>
      <c r="H285" s="115">
        <f>IF(Tracking[[#This Row],[Type]]&lt;&gt;"Income",H284-Tracking[[#This Row],[Amount]], H284+Tracking[[#This Row],[Amount]])</f>
        <v>2294.8299999999958</v>
      </c>
      <c r="I285" s="64">
        <f ca="1">IF(AND(selected_year &lt;&gt;"All Years", selected_period = "All Months"),
Tracking[[#This Row],[Date]] - days_ahead, Tracking[[#This Row],[Date]])</f>
        <v>45593</v>
      </c>
    </row>
    <row r="286" spans="2:9" x14ac:dyDescent="0.3">
      <c r="B286" s="16">
        <v>275</v>
      </c>
      <c r="C286" s="98">
        <v>45593</v>
      </c>
      <c r="D286" t="s">
        <v>11</v>
      </c>
      <c r="E286" t="s">
        <v>101</v>
      </c>
      <c r="F286">
        <v>370</v>
      </c>
      <c r="G286" t="s">
        <v>147</v>
      </c>
      <c r="H286" s="115">
        <f>IF(Tracking[[#This Row],[Type]]&lt;&gt;"Income",H285-Tracking[[#This Row],[Amount]], H285+Tracking[[#This Row],[Amount]])</f>
        <v>1924.8299999999958</v>
      </c>
      <c r="I286" s="64">
        <f ca="1">IF(AND(selected_year &lt;&gt;"All Years", selected_period = "All Months"),
Tracking[[#This Row],[Date]] - days_ahead, Tracking[[#This Row],[Date]])</f>
        <v>45593</v>
      </c>
    </row>
    <row r="287" spans="2:9" x14ac:dyDescent="0.3">
      <c r="B287" s="16">
        <v>276</v>
      </c>
      <c r="C287" s="98">
        <v>45594</v>
      </c>
      <c r="D287" t="s">
        <v>8</v>
      </c>
      <c r="E287" t="s">
        <v>74</v>
      </c>
      <c r="F287">
        <v>44.28</v>
      </c>
      <c r="G287" t="s">
        <v>135</v>
      </c>
      <c r="H287" s="115">
        <f>IF(Tracking[[#This Row],[Type]]&lt;&gt;"Income",H286-Tracking[[#This Row],[Amount]], H286+Tracking[[#This Row],[Amount]])</f>
        <v>1880.5499999999959</v>
      </c>
      <c r="I287" s="64">
        <f ca="1">IF(AND(selected_year &lt;&gt;"All Years", selected_period = "All Months"),
Tracking[[#This Row],[Date]] - days_ahead, Tracking[[#This Row],[Date]])</f>
        <v>45594</v>
      </c>
    </row>
    <row r="288" spans="2:9" x14ac:dyDescent="0.3">
      <c r="B288" s="16">
        <v>277</v>
      </c>
      <c r="C288" s="98">
        <v>45594</v>
      </c>
      <c r="D288" t="s">
        <v>5</v>
      </c>
      <c r="E288" t="s">
        <v>107</v>
      </c>
      <c r="F288">
        <v>211.91</v>
      </c>
      <c r="G288" t="s">
        <v>131</v>
      </c>
      <c r="H288" s="115">
        <f>IF(Tracking[[#This Row],[Type]]&lt;&gt;"Income",H287-Tracking[[#This Row],[Amount]], H287+Tracking[[#This Row],[Amount]])</f>
        <v>2092.4599999999959</v>
      </c>
      <c r="I288" s="64">
        <f ca="1">IF(AND(selected_year &lt;&gt;"All Years", selected_period = "All Months"),
Tracking[[#This Row],[Date]] - days_ahead, Tracking[[#This Row],[Date]])</f>
        <v>45594</v>
      </c>
    </row>
    <row r="289" spans="2:9" x14ac:dyDescent="0.3">
      <c r="B289" s="16">
        <v>278</v>
      </c>
      <c r="C289" s="98">
        <v>45595</v>
      </c>
      <c r="D289" t="s">
        <v>8</v>
      </c>
      <c r="E289" t="s">
        <v>104</v>
      </c>
      <c r="F289">
        <v>255.01</v>
      </c>
      <c r="G289" t="s">
        <v>153</v>
      </c>
      <c r="H289" s="115">
        <f>IF(Tracking[[#This Row],[Type]]&lt;&gt;"Income",H288-Tracking[[#This Row],[Amount]], H288+Tracking[[#This Row],[Amount]])</f>
        <v>1837.449999999996</v>
      </c>
      <c r="I289" s="64">
        <f ca="1">IF(AND(selected_year &lt;&gt;"All Years", selected_period = "All Months"),
Tracking[[#This Row],[Date]] - days_ahead, Tracking[[#This Row],[Date]])</f>
        <v>45595</v>
      </c>
    </row>
    <row r="290" spans="2:9" x14ac:dyDescent="0.3">
      <c r="B290" s="16">
        <v>279</v>
      </c>
      <c r="C290" s="98">
        <v>45596</v>
      </c>
      <c r="D290" t="s">
        <v>8</v>
      </c>
      <c r="E290" t="s">
        <v>100</v>
      </c>
      <c r="F290">
        <v>38.51</v>
      </c>
      <c r="G290" t="s">
        <v>115</v>
      </c>
      <c r="H290" s="115">
        <f>IF(Tracking[[#This Row],[Type]]&lt;&gt;"Income",H289-Tracking[[#This Row],[Amount]], H289+Tracking[[#This Row],[Amount]])</f>
        <v>1798.939999999996</v>
      </c>
      <c r="I290" s="64">
        <f ca="1">IF(AND(selected_year &lt;&gt;"All Years", selected_period = "All Months"),
Tracking[[#This Row],[Date]] - days_ahead, Tracking[[#This Row],[Date]])</f>
        <v>45596</v>
      </c>
    </row>
    <row r="291" spans="2:9" x14ac:dyDescent="0.3">
      <c r="B291" s="16">
        <v>280</v>
      </c>
      <c r="C291" s="98">
        <v>45596</v>
      </c>
      <c r="D291" t="s">
        <v>8</v>
      </c>
      <c r="E291" t="s">
        <v>77</v>
      </c>
      <c r="F291">
        <v>132.22999999999999</v>
      </c>
      <c r="G291" t="s">
        <v>137</v>
      </c>
      <c r="H291" s="115">
        <f>IF(Tracking[[#This Row],[Type]]&lt;&gt;"Income",H290-Tracking[[#This Row],[Amount]], H290+Tracking[[#This Row],[Amount]])</f>
        <v>1666.7099999999959</v>
      </c>
      <c r="I291" s="64">
        <f ca="1">IF(AND(selected_year &lt;&gt;"All Years", selected_period = "All Months"),
Tracking[[#This Row],[Date]] - days_ahead, Tracking[[#This Row],[Date]])</f>
        <v>45596</v>
      </c>
    </row>
    <row r="292" spans="2:9" x14ac:dyDescent="0.3">
      <c r="B292" s="16">
        <v>281</v>
      </c>
      <c r="C292" s="98">
        <v>45597</v>
      </c>
      <c r="D292" t="s">
        <v>8</v>
      </c>
      <c r="E292" t="s">
        <v>77</v>
      </c>
      <c r="F292">
        <v>183.59</v>
      </c>
      <c r="G292" t="s">
        <v>118</v>
      </c>
      <c r="H292" s="115">
        <f>IF(Tracking[[#This Row],[Type]]&lt;&gt;"Income",H291-Tracking[[#This Row],[Amount]], H291+Tracking[[#This Row],[Amount]])</f>
        <v>1483.119999999996</v>
      </c>
      <c r="I292" s="64">
        <f ca="1">IF(AND(selected_year &lt;&gt;"All Years", selected_period = "All Months"),
Tracking[[#This Row],[Date]] - days_ahead, Tracking[[#This Row],[Date]])</f>
        <v>45597</v>
      </c>
    </row>
    <row r="293" spans="2:9" x14ac:dyDescent="0.3">
      <c r="B293" s="16">
        <v>282</v>
      </c>
      <c r="C293" s="98">
        <v>45598</v>
      </c>
      <c r="D293" t="s">
        <v>5</v>
      </c>
      <c r="E293" t="s">
        <v>93</v>
      </c>
      <c r="F293">
        <v>3100</v>
      </c>
      <c r="G293" t="s">
        <v>108</v>
      </c>
      <c r="H293" s="115">
        <f>IF(Tracking[[#This Row],[Type]]&lt;&gt;"Income",H292-Tracking[[#This Row],[Amount]], H292+Tracking[[#This Row],[Amount]])</f>
        <v>4583.1199999999963</v>
      </c>
      <c r="I293" s="64">
        <f ca="1">IF(AND(selected_year &lt;&gt;"All Years", selected_period = "All Months"),
Tracking[[#This Row],[Date]] - days_ahead, Tracking[[#This Row],[Date]])</f>
        <v>45598</v>
      </c>
    </row>
    <row r="294" spans="2:9" x14ac:dyDescent="0.3">
      <c r="B294" s="16">
        <v>283</v>
      </c>
      <c r="C294" s="98">
        <v>45599</v>
      </c>
      <c r="D294" t="s">
        <v>8</v>
      </c>
      <c r="E294" t="s">
        <v>96</v>
      </c>
      <c r="F294">
        <v>1180</v>
      </c>
      <c r="G294" t="s">
        <v>158</v>
      </c>
      <c r="H294" s="115">
        <f>IF(Tracking[[#This Row],[Type]]&lt;&gt;"Income",H293-Tracking[[#This Row],[Amount]], H293+Tracking[[#This Row],[Amount]])</f>
        <v>3403.1199999999963</v>
      </c>
      <c r="I294" s="64">
        <f ca="1">IF(AND(selected_year &lt;&gt;"All Years", selected_period = "All Months"),
Tracking[[#This Row],[Date]] - days_ahead, Tracking[[#This Row],[Date]])</f>
        <v>45599</v>
      </c>
    </row>
    <row r="295" spans="2:9" x14ac:dyDescent="0.3">
      <c r="B295" s="16">
        <v>284</v>
      </c>
      <c r="C295" s="98">
        <v>45599</v>
      </c>
      <c r="D295" t="s">
        <v>8</v>
      </c>
      <c r="E295" t="s">
        <v>9</v>
      </c>
      <c r="F295">
        <v>537.45000000000005</v>
      </c>
      <c r="G295" t="s">
        <v>166</v>
      </c>
      <c r="H295" s="115">
        <f>IF(Tracking[[#This Row],[Type]]&lt;&gt;"Income",H294-Tracking[[#This Row],[Amount]], H294+Tracking[[#This Row],[Amount]])</f>
        <v>2865.6699999999964</v>
      </c>
      <c r="I295" s="64">
        <f ca="1">IF(AND(selected_year &lt;&gt;"All Years", selected_period = "All Months"),
Tracking[[#This Row],[Date]] - days_ahead, Tracking[[#This Row],[Date]])</f>
        <v>45599</v>
      </c>
    </row>
    <row r="296" spans="2:9" x14ac:dyDescent="0.3">
      <c r="B296" s="16">
        <v>285</v>
      </c>
      <c r="C296" s="98">
        <v>45603</v>
      </c>
      <c r="D296" t="s">
        <v>5</v>
      </c>
      <c r="E296" t="s">
        <v>94</v>
      </c>
      <c r="F296">
        <v>1150</v>
      </c>
      <c r="G296" t="s">
        <v>123</v>
      </c>
      <c r="H296" s="115">
        <f>IF(Tracking[[#This Row],[Type]]&lt;&gt;"Income",H295-Tracking[[#This Row],[Amount]], H295+Tracking[[#This Row],[Amount]])</f>
        <v>4015.6699999999964</v>
      </c>
      <c r="I296" s="64">
        <f ca="1">IF(AND(selected_year &lt;&gt;"All Years", selected_period = "All Months"),
Tracking[[#This Row],[Date]] - days_ahead, Tracking[[#This Row],[Date]])</f>
        <v>45603</v>
      </c>
    </row>
    <row r="297" spans="2:9" x14ac:dyDescent="0.3">
      <c r="B297" s="16">
        <v>286</v>
      </c>
      <c r="C297" s="98">
        <v>45603</v>
      </c>
      <c r="D297" t="s">
        <v>8</v>
      </c>
      <c r="E297" t="s">
        <v>84</v>
      </c>
      <c r="F297">
        <v>186.31</v>
      </c>
      <c r="G297" t="s">
        <v>127</v>
      </c>
      <c r="H297" s="115">
        <f>IF(Tracking[[#This Row],[Type]]&lt;&gt;"Income",H296-Tracking[[#This Row],[Amount]], H296+Tracking[[#This Row],[Amount]])</f>
        <v>3829.3599999999965</v>
      </c>
      <c r="I297" s="64">
        <f ca="1">IF(AND(selected_year &lt;&gt;"All Years", selected_period = "All Months"),
Tracking[[#This Row],[Date]] - days_ahead, Tracking[[#This Row],[Date]])</f>
        <v>45603</v>
      </c>
    </row>
    <row r="298" spans="2:9" x14ac:dyDescent="0.3">
      <c r="B298" s="16">
        <v>287</v>
      </c>
      <c r="C298" s="98">
        <v>45607</v>
      </c>
      <c r="D298" t="s">
        <v>8</v>
      </c>
      <c r="E298" t="s">
        <v>99</v>
      </c>
      <c r="F298">
        <v>52.74</v>
      </c>
      <c r="G298" t="s">
        <v>110</v>
      </c>
      <c r="H298" s="115">
        <f>IF(Tracking[[#This Row],[Type]]&lt;&gt;"Income",H297-Tracking[[#This Row],[Amount]], H297+Tracking[[#This Row],[Amount]])</f>
        <v>3776.6199999999967</v>
      </c>
      <c r="I298" s="64">
        <f ca="1">IF(AND(selected_year &lt;&gt;"All Years", selected_period = "All Months"),
Tracking[[#This Row],[Date]] - days_ahead, Tracking[[#This Row],[Date]])</f>
        <v>45607</v>
      </c>
    </row>
    <row r="299" spans="2:9" x14ac:dyDescent="0.3">
      <c r="B299" s="16">
        <v>288</v>
      </c>
      <c r="C299" s="98">
        <v>45607</v>
      </c>
      <c r="D299" t="s">
        <v>8</v>
      </c>
      <c r="E299" t="s">
        <v>79</v>
      </c>
      <c r="F299">
        <v>72.42</v>
      </c>
      <c r="G299" t="s">
        <v>154</v>
      </c>
      <c r="H299" s="115">
        <f>IF(Tracking[[#This Row],[Type]]&lt;&gt;"Income",H298-Tracking[[#This Row],[Amount]], H298+Tracking[[#This Row],[Amount]])</f>
        <v>3704.1999999999966</v>
      </c>
      <c r="I299" s="64">
        <f ca="1">IF(AND(selected_year &lt;&gt;"All Years", selected_period = "All Months"),
Tracking[[#This Row],[Date]] - days_ahead, Tracking[[#This Row],[Date]])</f>
        <v>45607</v>
      </c>
    </row>
    <row r="300" spans="2:9" x14ac:dyDescent="0.3">
      <c r="B300" s="16">
        <v>289</v>
      </c>
      <c r="C300" s="98">
        <v>45609</v>
      </c>
      <c r="D300" t="s">
        <v>8</v>
      </c>
      <c r="E300" t="s">
        <v>104</v>
      </c>
      <c r="F300">
        <v>230.23</v>
      </c>
      <c r="G300" t="s">
        <v>153</v>
      </c>
      <c r="H300" s="115">
        <f>IF(Tracking[[#This Row],[Type]]&lt;&gt;"Income",H299-Tracking[[#This Row],[Amount]], H299+Tracking[[#This Row],[Amount]])</f>
        <v>3473.9699999999966</v>
      </c>
      <c r="I300" s="64">
        <f ca="1">IF(AND(selected_year &lt;&gt;"All Years", selected_period = "All Months"),
Tracking[[#This Row],[Date]] - days_ahead, Tracking[[#This Row],[Date]])</f>
        <v>45609</v>
      </c>
    </row>
    <row r="301" spans="2:9" x14ac:dyDescent="0.3">
      <c r="B301" s="16">
        <v>290</v>
      </c>
      <c r="C301" s="98">
        <v>45609</v>
      </c>
      <c r="D301" t="s">
        <v>5</v>
      </c>
      <c r="E301" t="s">
        <v>107</v>
      </c>
      <c r="F301">
        <v>222.11</v>
      </c>
      <c r="G301" t="s">
        <v>131</v>
      </c>
      <c r="H301" s="115">
        <f>IF(Tracking[[#This Row],[Type]]&lt;&gt;"Income",H300-Tracking[[#This Row],[Amount]], H300+Tracking[[#This Row],[Amount]])</f>
        <v>3696.0799999999967</v>
      </c>
      <c r="I301" s="64">
        <f ca="1">IF(AND(selected_year &lt;&gt;"All Years", selected_period = "All Months"),
Tracking[[#This Row],[Date]] - days_ahead, Tracking[[#This Row],[Date]])</f>
        <v>45609</v>
      </c>
    </row>
    <row r="302" spans="2:9" x14ac:dyDescent="0.3">
      <c r="B302" s="16">
        <v>291</v>
      </c>
      <c r="C302" s="98">
        <v>45609</v>
      </c>
      <c r="D302" t="s">
        <v>8</v>
      </c>
      <c r="E302" t="s">
        <v>73</v>
      </c>
      <c r="F302">
        <v>154.72</v>
      </c>
      <c r="G302" t="s">
        <v>121</v>
      </c>
      <c r="H302" s="115">
        <f>IF(Tracking[[#This Row],[Type]]&lt;&gt;"Income",H301-Tracking[[#This Row],[Amount]], H301+Tracking[[#This Row],[Amount]])</f>
        <v>3541.3599999999969</v>
      </c>
      <c r="I302" s="64">
        <f ca="1">IF(AND(selected_year &lt;&gt;"All Years", selected_period = "All Months"),
Tracking[[#This Row],[Date]] - days_ahead, Tracking[[#This Row],[Date]])</f>
        <v>45609</v>
      </c>
    </row>
    <row r="303" spans="2:9" x14ac:dyDescent="0.3">
      <c r="B303" s="16">
        <v>292</v>
      </c>
      <c r="C303" s="98">
        <v>45610</v>
      </c>
      <c r="D303" t="s">
        <v>8</v>
      </c>
      <c r="E303" t="s">
        <v>106</v>
      </c>
      <c r="F303">
        <v>78.849999999999994</v>
      </c>
      <c r="G303" t="s">
        <v>165</v>
      </c>
      <c r="H303" s="115">
        <f>IF(Tracking[[#This Row],[Type]]&lt;&gt;"Income",H302-Tracking[[#This Row],[Amount]], H302+Tracking[[#This Row],[Amount]])</f>
        <v>3462.509999999997</v>
      </c>
      <c r="I303" s="64">
        <f ca="1">IF(AND(selected_year &lt;&gt;"All Years", selected_period = "All Months"),
Tracking[[#This Row],[Date]] - days_ahead, Tracking[[#This Row],[Date]])</f>
        <v>45610</v>
      </c>
    </row>
    <row r="304" spans="2:9" x14ac:dyDescent="0.3">
      <c r="B304" s="16">
        <v>293</v>
      </c>
      <c r="C304" s="98">
        <v>45611</v>
      </c>
      <c r="D304" t="s">
        <v>8</v>
      </c>
      <c r="E304" t="s">
        <v>85</v>
      </c>
      <c r="F304">
        <v>32.46</v>
      </c>
      <c r="G304" t="s">
        <v>114</v>
      </c>
      <c r="H304" s="115">
        <f>IF(Tracking[[#This Row],[Type]]&lt;&gt;"Income",H303-Tracking[[#This Row],[Amount]], H303+Tracking[[#This Row],[Amount]])</f>
        <v>3430.049999999997</v>
      </c>
      <c r="I304" s="64">
        <f ca="1">IF(AND(selected_year &lt;&gt;"All Years", selected_period = "All Months"),
Tracking[[#This Row],[Date]] - days_ahead, Tracking[[#This Row],[Date]])</f>
        <v>45611</v>
      </c>
    </row>
    <row r="305" spans="2:9" x14ac:dyDescent="0.3">
      <c r="B305" s="16">
        <v>294</v>
      </c>
      <c r="C305" s="98">
        <v>45616</v>
      </c>
      <c r="D305" t="s">
        <v>8</v>
      </c>
      <c r="E305" t="s">
        <v>74</v>
      </c>
      <c r="F305">
        <v>80.47</v>
      </c>
      <c r="G305" t="s">
        <v>135</v>
      </c>
      <c r="H305" s="115">
        <f>IF(Tracking[[#This Row],[Type]]&lt;&gt;"Income",H304-Tracking[[#This Row],[Amount]], H304+Tracking[[#This Row],[Amount]])</f>
        <v>3349.5799999999972</v>
      </c>
      <c r="I305" s="64">
        <f ca="1">IF(AND(selected_year &lt;&gt;"All Years", selected_period = "All Months"),
Tracking[[#This Row],[Date]] - days_ahead, Tracking[[#This Row],[Date]])</f>
        <v>45616</v>
      </c>
    </row>
    <row r="306" spans="2:9" x14ac:dyDescent="0.3">
      <c r="B306" s="16">
        <v>295</v>
      </c>
      <c r="C306" s="98">
        <v>45618</v>
      </c>
      <c r="D306" t="s">
        <v>8</v>
      </c>
      <c r="E306" t="s">
        <v>81</v>
      </c>
      <c r="F306">
        <v>339.67</v>
      </c>
      <c r="G306" t="s">
        <v>148</v>
      </c>
      <c r="H306" s="115">
        <f>IF(Tracking[[#This Row],[Type]]&lt;&gt;"Income",H305-Tracking[[#This Row],[Amount]], H305+Tracking[[#This Row],[Amount]])</f>
        <v>3009.9099999999971</v>
      </c>
      <c r="I306" s="64">
        <f ca="1">IF(AND(selected_year &lt;&gt;"All Years", selected_period = "All Months"),
Tracking[[#This Row],[Date]] - days_ahead, Tracking[[#This Row],[Date]])</f>
        <v>45618</v>
      </c>
    </row>
    <row r="307" spans="2:9" x14ac:dyDescent="0.3">
      <c r="B307" s="16">
        <v>296</v>
      </c>
      <c r="C307" s="98">
        <v>45619</v>
      </c>
      <c r="D307" t="s">
        <v>8</v>
      </c>
      <c r="E307" t="s">
        <v>75</v>
      </c>
      <c r="F307">
        <v>211.77</v>
      </c>
      <c r="G307" t="s">
        <v>170</v>
      </c>
      <c r="H307" s="115">
        <f>IF(Tracking[[#This Row],[Type]]&lt;&gt;"Income",H306-Tracking[[#This Row],[Amount]], H306+Tracking[[#This Row],[Amount]])</f>
        <v>2798.1399999999971</v>
      </c>
      <c r="I307" s="64">
        <f ca="1">IF(AND(selected_year &lt;&gt;"All Years", selected_period = "All Months"),
Tracking[[#This Row],[Date]] - days_ahead, Tracking[[#This Row],[Date]])</f>
        <v>45619</v>
      </c>
    </row>
    <row r="308" spans="2:9" x14ac:dyDescent="0.3">
      <c r="B308" s="16">
        <v>297</v>
      </c>
      <c r="C308" s="98">
        <v>45619</v>
      </c>
      <c r="D308" t="s">
        <v>8</v>
      </c>
      <c r="E308" t="s">
        <v>76</v>
      </c>
      <c r="F308">
        <v>59.43</v>
      </c>
      <c r="G308" t="s">
        <v>169</v>
      </c>
      <c r="H308" s="115">
        <f>IF(Tracking[[#This Row],[Type]]&lt;&gt;"Income",H307-Tracking[[#This Row],[Amount]], H307+Tracking[[#This Row],[Amount]])</f>
        <v>2738.7099999999973</v>
      </c>
      <c r="I308" s="64">
        <f ca="1">IF(AND(selected_year &lt;&gt;"All Years", selected_period = "All Months"),
Tracking[[#This Row],[Date]] - days_ahead, Tracking[[#This Row],[Date]])</f>
        <v>45619</v>
      </c>
    </row>
    <row r="309" spans="2:9" x14ac:dyDescent="0.3">
      <c r="B309" s="16">
        <v>298</v>
      </c>
      <c r="C309" s="98">
        <v>45620</v>
      </c>
      <c r="D309" t="s">
        <v>8</v>
      </c>
      <c r="E309" t="s">
        <v>105</v>
      </c>
      <c r="F309">
        <v>44.86</v>
      </c>
      <c r="G309" t="s">
        <v>132</v>
      </c>
      <c r="H309" s="115">
        <f>IF(Tracking[[#This Row],[Type]]&lt;&gt;"Income",H308-Tracking[[#This Row],[Amount]], H308+Tracking[[#This Row],[Amount]])</f>
        <v>2693.8499999999972</v>
      </c>
      <c r="I309" s="64">
        <f ca="1">IF(AND(selected_year &lt;&gt;"All Years", selected_period = "All Months"),
Tracking[[#This Row],[Date]] - days_ahead, Tracking[[#This Row],[Date]])</f>
        <v>45620</v>
      </c>
    </row>
    <row r="310" spans="2:9" x14ac:dyDescent="0.3">
      <c r="B310" s="16">
        <v>299</v>
      </c>
      <c r="C310" s="98">
        <v>45620</v>
      </c>
      <c r="D310" t="s">
        <v>8</v>
      </c>
      <c r="E310" t="s">
        <v>80</v>
      </c>
      <c r="F310">
        <v>195.32</v>
      </c>
      <c r="G310" t="s">
        <v>120</v>
      </c>
      <c r="H310" s="115">
        <f>IF(Tracking[[#This Row],[Type]]&lt;&gt;"Income",H309-Tracking[[#This Row],[Amount]], H309+Tracking[[#This Row],[Amount]])</f>
        <v>2498.529999999997</v>
      </c>
      <c r="I310" s="64">
        <f ca="1">IF(AND(selected_year &lt;&gt;"All Years", selected_period = "All Months"),
Tracking[[#This Row],[Date]] - days_ahead, Tracking[[#This Row],[Date]])</f>
        <v>45620</v>
      </c>
    </row>
    <row r="311" spans="2:9" x14ac:dyDescent="0.3">
      <c r="B311" s="16">
        <v>300</v>
      </c>
      <c r="C311" s="98">
        <v>45620</v>
      </c>
      <c r="D311" t="s">
        <v>5</v>
      </c>
      <c r="E311" t="s">
        <v>95</v>
      </c>
      <c r="F311">
        <v>300.72000000000003</v>
      </c>
      <c r="G311" t="s">
        <v>142</v>
      </c>
      <c r="H311" s="115">
        <f>IF(Tracking[[#This Row],[Type]]&lt;&gt;"Income",H310-Tracking[[#This Row],[Amount]], H310+Tracking[[#This Row],[Amount]])</f>
        <v>2799.2499999999973</v>
      </c>
      <c r="I311" s="64">
        <f ca="1">IF(AND(selected_year &lt;&gt;"All Years", selected_period = "All Months"),
Tracking[[#This Row],[Date]] - days_ahead, Tracking[[#This Row],[Date]])</f>
        <v>45620</v>
      </c>
    </row>
    <row r="312" spans="2:9" x14ac:dyDescent="0.3">
      <c r="B312" s="16">
        <v>301</v>
      </c>
      <c r="C312" s="98">
        <v>45621</v>
      </c>
      <c r="D312" t="s">
        <v>8</v>
      </c>
      <c r="E312" t="s">
        <v>98</v>
      </c>
      <c r="F312">
        <v>44.92</v>
      </c>
      <c r="G312" t="s">
        <v>117</v>
      </c>
      <c r="H312" s="115">
        <f>IF(Tracking[[#This Row],[Type]]&lt;&gt;"Income",H311-Tracking[[#This Row],[Amount]], H311+Tracking[[#This Row],[Amount]])</f>
        <v>2754.3299999999972</v>
      </c>
      <c r="I312" s="64">
        <f ca="1">IF(AND(selected_year &lt;&gt;"All Years", selected_period = "All Months"),
Tracking[[#This Row],[Date]] - days_ahead, Tracking[[#This Row],[Date]])</f>
        <v>45621</v>
      </c>
    </row>
    <row r="313" spans="2:9" x14ac:dyDescent="0.3">
      <c r="B313" s="16">
        <v>302</v>
      </c>
      <c r="C313" s="98">
        <v>45622</v>
      </c>
      <c r="D313" t="s">
        <v>8</v>
      </c>
      <c r="E313" t="s">
        <v>97</v>
      </c>
      <c r="F313">
        <v>252.24</v>
      </c>
      <c r="G313" t="s">
        <v>144</v>
      </c>
      <c r="H313" s="115">
        <f>IF(Tracking[[#This Row],[Type]]&lt;&gt;"Income",H312-Tracking[[#This Row],[Amount]], H312+Tracking[[#This Row],[Amount]])</f>
        <v>2502.0899999999974</v>
      </c>
      <c r="I313" s="64">
        <f ca="1">IF(AND(selected_year &lt;&gt;"All Years", selected_period = "All Months"),
Tracking[[#This Row],[Date]] - days_ahead, Tracking[[#This Row],[Date]])</f>
        <v>45622</v>
      </c>
    </row>
    <row r="314" spans="2:9" x14ac:dyDescent="0.3">
      <c r="B314" s="16">
        <v>303</v>
      </c>
      <c r="C314" s="98">
        <v>45622</v>
      </c>
      <c r="D314" t="s">
        <v>8</v>
      </c>
      <c r="E314" t="s">
        <v>100</v>
      </c>
      <c r="F314">
        <v>53.11</v>
      </c>
      <c r="G314" t="s">
        <v>115</v>
      </c>
      <c r="H314" s="115">
        <f>IF(Tracking[[#This Row],[Type]]&lt;&gt;"Income",H313-Tracking[[#This Row],[Amount]], H313+Tracking[[#This Row],[Amount]])</f>
        <v>2448.9799999999973</v>
      </c>
      <c r="I314" s="64">
        <f ca="1">IF(AND(selected_year &lt;&gt;"All Years", selected_period = "All Months"),
Tracking[[#This Row],[Date]] - days_ahead, Tracking[[#This Row],[Date]])</f>
        <v>45622</v>
      </c>
    </row>
    <row r="315" spans="2:9" x14ac:dyDescent="0.3">
      <c r="B315" s="16">
        <v>304</v>
      </c>
      <c r="C315" s="98">
        <v>45622</v>
      </c>
      <c r="D315" t="s">
        <v>11</v>
      </c>
      <c r="E315" t="s">
        <v>102</v>
      </c>
      <c r="F315">
        <v>270</v>
      </c>
      <c r="G315" t="s">
        <v>125</v>
      </c>
      <c r="H315" s="115">
        <f>IF(Tracking[[#This Row],[Type]]&lt;&gt;"Income",H314-Tracking[[#This Row],[Amount]], H314+Tracking[[#This Row],[Amount]])</f>
        <v>2178.9799999999973</v>
      </c>
      <c r="I315" s="64">
        <f ca="1">IF(AND(selected_year &lt;&gt;"All Years", selected_period = "All Months"),
Tracking[[#This Row],[Date]] - days_ahead, Tracking[[#This Row],[Date]])</f>
        <v>45622</v>
      </c>
    </row>
    <row r="316" spans="2:9" x14ac:dyDescent="0.3">
      <c r="B316" s="16">
        <v>305</v>
      </c>
      <c r="C316" s="98">
        <v>45623</v>
      </c>
      <c r="D316" t="s">
        <v>11</v>
      </c>
      <c r="E316" t="s">
        <v>73</v>
      </c>
      <c r="F316">
        <v>8</v>
      </c>
      <c r="G316" t="s">
        <v>162</v>
      </c>
      <c r="H316" s="115">
        <f>IF(Tracking[[#This Row],[Type]]&lt;&gt;"Income",H315-Tracking[[#This Row],[Amount]], H315+Tracking[[#This Row],[Amount]])</f>
        <v>2170.9799999999973</v>
      </c>
      <c r="I316" s="64">
        <f ca="1">IF(AND(selected_year &lt;&gt;"All Years", selected_period = "All Months"),
Tracking[[#This Row],[Date]] - days_ahead, Tracking[[#This Row],[Date]])</f>
        <v>45623</v>
      </c>
    </row>
    <row r="317" spans="2:9" x14ac:dyDescent="0.3">
      <c r="B317" s="16">
        <v>306</v>
      </c>
      <c r="C317" s="98">
        <v>45623</v>
      </c>
      <c r="D317" t="s">
        <v>11</v>
      </c>
      <c r="E317" t="s">
        <v>101</v>
      </c>
      <c r="F317">
        <v>370</v>
      </c>
      <c r="G317" t="s">
        <v>147</v>
      </c>
      <c r="H317" s="115">
        <f>IF(Tracking[[#This Row],[Type]]&lt;&gt;"Income",H316-Tracking[[#This Row],[Amount]], H316+Tracking[[#This Row],[Amount]])</f>
        <v>1800.9799999999973</v>
      </c>
      <c r="I317" s="64">
        <f ca="1">IF(AND(selected_year &lt;&gt;"All Years", selected_period = "All Months"),
Tracking[[#This Row],[Date]] - days_ahead, Tracking[[#This Row],[Date]])</f>
        <v>45623</v>
      </c>
    </row>
    <row r="318" spans="2:9" x14ac:dyDescent="0.3">
      <c r="B318" s="16">
        <v>307</v>
      </c>
      <c r="C318" s="98">
        <v>45624</v>
      </c>
      <c r="D318" t="s">
        <v>8</v>
      </c>
      <c r="E318" t="s">
        <v>78</v>
      </c>
      <c r="F318">
        <v>54.71</v>
      </c>
      <c r="G318" t="s">
        <v>157</v>
      </c>
      <c r="H318" s="115">
        <f>IF(Tracking[[#This Row],[Type]]&lt;&gt;"Income",H317-Tracking[[#This Row],[Amount]], H317+Tracking[[#This Row],[Amount]])</f>
        <v>1746.2699999999973</v>
      </c>
      <c r="I318" s="64">
        <f ca="1">IF(AND(selected_year &lt;&gt;"All Years", selected_period = "All Months"),
Tracking[[#This Row],[Date]] - days_ahead, Tracking[[#This Row],[Date]])</f>
        <v>45624</v>
      </c>
    </row>
    <row r="319" spans="2:9" x14ac:dyDescent="0.3">
      <c r="B319" s="16">
        <v>308</v>
      </c>
      <c r="C319" s="98">
        <v>45624</v>
      </c>
      <c r="D319" t="s">
        <v>11</v>
      </c>
      <c r="E319" t="s">
        <v>103</v>
      </c>
      <c r="F319">
        <v>50</v>
      </c>
      <c r="G319" t="s">
        <v>124</v>
      </c>
      <c r="H319" s="115">
        <f>IF(Tracking[[#This Row],[Type]]&lt;&gt;"Income",H318-Tracking[[#This Row],[Amount]], H318+Tracking[[#This Row],[Amount]])</f>
        <v>1696.2699999999973</v>
      </c>
      <c r="I319" s="64">
        <f ca="1">IF(AND(selected_year &lt;&gt;"All Years", selected_period = "All Months"),
Tracking[[#This Row],[Date]] - days_ahead, Tracking[[#This Row],[Date]])</f>
        <v>45624</v>
      </c>
    </row>
    <row r="320" spans="2:9" x14ac:dyDescent="0.3">
      <c r="B320" s="16">
        <v>309</v>
      </c>
      <c r="C320" s="98">
        <v>45627</v>
      </c>
      <c r="D320" t="s">
        <v>5</v>
      </c>
      <c r="E320" t="s">
        <v>93</v>
      </c>
      <c r="F320">
        <v>3100</v>
      </c>
      <c r="G320" t="s">
        <v>141</v>
      </c>
      <c r="H320" s="115">
        <f>IF(Tracking[[#This Row],[Type]]&lt;&gt;"Income",H319-Tracking[[#This Row],[Amount]], H319+Tracking[[#This Row],[Amount]])</f>
        <v>4796.2699999999968</v>
      </c>
      <c r="I320" s="64">
        <f ca="1">IF(AND(selected_year &lt;&gt;"All Years", selected_period = "All Months"),
Tracking[[#This Row],[Date]] - days_ahead, Tracking[[#This Row],[Date]])</f>
        <v>45627</v>
      </c>
    </row>
    <row r="321" spans="2:9" x14ac:dyDescent="0.3">
      <c r="B321" s="16">
        <v>310</v>
      </c>
      <c r="C321" s="98">
        <v>45627</v>
      </c>
      <c r="D321" t="s">
        <v>8</v>
      </c>
      <c r="E321" t="s">
        <v>85</v>
      </c>
      <c r="F321">
        <v>45.97</v>
      </c>
      <c r="G321" t="s">
        <v>114</v>
      </c>
      <c r="H321" s="115">
        <f>IF(Tracking[[#This Row],[Type]]&lt;&gt;"Income",H320-Tracking[[#This Row],[Amount]], H320+Tracking[[#This Row],[Amount]])</f>
        <v>4750.2999999999965</v>
      </c>
      <c r="I321" s="64">
        <f ca="1">IF(AND(selected_year &lt;&gt;"All Years", selected_period = "All Months"),
Tracking[[#This Row],[Date]] - days_ahead, Tracking[[#This Row],[Date]])</f>
        <v>45627</v>
      </c>
    </row>
    <row r="322" spans="2:9" x14ac:dyDescent="0.3">
      <c r="B322" s="16">
        <v>311</v>
      </c>
      <c r="C322" s="98">
        <v>45628</v>
      </c>
      <c r="D322" t="s">
        <v>5</v>
      </c>
      <c r="E322" t="s">
        <v>94</v>
      </c>
      <c r="F322">
        <v>1150</v>
      </c>
      <c r="G322" t="s">
        <v>123</v>
      </c>
      <c r="H322" s="115">
        <f>IF(Tracking[[#This Row],[Type]]&lt;&gt;"Income",H321-Tracking[[#This Row],[Amount]], H321+Tracking[[#This Row],[Amount]])</f>
        <v>5900.2999999999965</v>
      </c>
      <c r="I322" s="64">
        <f ca="1">IF(AND(selected_year &lt;&gt;"All Years", selected_period = "All Months"),
Tracking[[#This Row],[Date]] - days_ahead, Tracking[[#This Row],[Date]])</f>
        <v>45628</v>
      </c>
    </row>
    <row r="323" spans="2:9" x14ac:dyDescent="0.3">
      <c r="B323" s="16">
        <v>312</v>
      </c>
      <c r="C323" s="98">
        <v>45629</v>
      </c>
      <c r="D323" t="s">
        <v>8</v>
      </c>
      <c r="E323" t="s">
        <v>84</v>
      </c>
      <c r="F323">
        <v>158.55000000000001</v>
      </c>
      <c r="G323" t="s">
        <v>127</v>
      </c>
      <c r="H323" s="115">
        <f>IF(Tracking[[#This Row],[Type]]&lt;&gt;"Income",H322-Tracking[[#This Row],[Amount]], H322+Tracking[[#This Row],[Amount]])</f>
        <v>5741.7499999999964</v>
      </c>
      <c r="I323" s="64">
        <f ca="1">IF(AND(selected_year &lt;&gt;"All Years", selected_period = "All Months"),
Tracking[[#This Row],[Date]] - days_ahead, Tracking[[#This Row],[Date]])</f>
        <v>45629</v>
      </c>
    </row>
    <row r="324" spans="2:9" x14ac:dyDescent="0.3">
      <c r="B324" s="16">
        <v>313</v>
      </c>
      <c r="C324" s="98">
        <v>45630</v>
      </c>
      <c r="D324" t="s">
        <v>5</v>
      </c>
      <c r="E324" t="s">
        <v>107</v>
      </c>
      <c r="F324">
        <v>197.35</v>
      </c>
      <c r="G324" t="s">
        <v>143</v>
      </c>
      <c r="H324" s="115">
        <f>IF(Tracking[[#This Row],[Type]]&lt;&gt;"Income",H323-Tracking[[#This Row],[Amount]], H323+Tracking[[#This Row],[Amount]])</f>
        <v>5939.0999999999967</v>
      </c>
      <c r="I324" s="64">
        <f ca="1">IF(AND(selected_year &lt;&gt;"All Years", selected_period = "All Months"),
Tracking[[#This Row],[Date]] - days_ahead, Tracking[[#This Row],[Date]])</f>
        <v>45630</v>
      </c>
    </row>
    <row r="325" spans="2:9" x14ac:dyDescent="0.3">
      <c r="B325" s="16">
        <v>314</v>
      </c>
      <c r="C325" s="98">
        <v>45631</v>
      </c>
      <c r="D325" t="s">
        <v>8</v>
      </c>
      <c r="E325" t="s">
        <v>96</v>
      </c>
      <c r="F325">
        <v>1180</v>
      </c>
      <c r="G325" t="s">
        <v>158</v>
      </c>
      <c r="H325" s="115">
        <f>IF(Tracking[[#This Row],[Type]]&lt;&gt;"Income",H324-Tracking[[#This Row],[Amount]], H324+Tracking[[#This Row],[Amount]])</f>
        <v>4759.0999999999967</v>
      </c>
      <c r="I325" s="64">
        <f ca="1">IF(AND(selected_year &lt;&gt;"All Years", selected_period = "All Months"),
Tracking[[#This Row],[Date]] - days_ahead, Tracking[[#This Row],[Date]])</f>
        <v>45631</v>
      </c>
    </row>
    <row r="326" spans="2:9" x14ac:dyDescent="0.3">
      <c r="B326" s="16">
        <v>315</v>
      </c>
      <c r="C326" s="98">
        <v>45632</v>
      </c>
      <c r="D326" t="s">
        <v>8</v>
      </c>
      <c r="E326" t="s">
        <v>98</v>
      </c>
      <c r="F326">
        <v>54.51</v>
      </c>
      <c r="G326" t="s">
        <v>150</v>
      </c>
      <c r="H326" s="115">
        <f>IF(Tracking[[#This Row],[Type]]&lt;&gt;"Income",H325-Tracking[[#This Row],[Amount]], H325+Tracking[[#This Row],[Amount]])</f>
        <v>4704.5899999999965</v>
      </c>
      <c r="I326" s="64">
        <f ca="1">IF(AND(selected_year &lt;&gt;"All Years", selected_period = "All Months"),
Tracking[[#This Row],[Date]] - days_ahead, Tracking[[#This Row],[Date]])</f>
        <v>45632</v>
      </c>
    </row>
    <row r="327" spans="2:9" x14ac:dyDescent="0.3">
      <c r="B327" s="16">
        <v>316</v>
      </c>
      <c r="C327" s="98">
        <v>45633</v>
      </c>
      <c r="D327" t="s">
        <v>8</v>
      </c>
      <c r="E327" t="s">
        <v>76</v>
      </c>
      <c r="F327">
        <v>61.46</v>
      </c>
      <c r="G327" t="s">
        <v>152</v>
      </c>
      <c r="H327" s="115">
        <f>IF(Tracking[[#This Row],[Type]]&lt;&gt;"Income",H326-Tracking[[#This Row],[Amount]], H326+Tracking[[#This Row],[Amount]])</f>
        <v>4643.1299999999965</v>
      </c>
      <c r="I327" s="64">
        <f ca="1">IF(AND(selected_year &lt;&gt;"All Years", selected_period = "All Months"),
Tracking[[#This Row],[Date]] - days_ahead, Tracking[[#This Row],[Date]])</f>
        <v>45633</v>
      </c>
    </row>
    <row r="328" spans="2:9" x14ac:dyDescent="0.3">
      <c r="B328" s="16">
        <v>317</v>
      </c>
      <c r="C328" s="98">
        <v>45635</v>
      </c>
      <c r="D328" t="s">
        <v>8</v>
      </c>
      <c r="E328" t="s">
        <v>77</v>
      </c>
      <c r="F328">
        <v>103.54</v>
      </c>
      <c r="G328" t="s">
        <v>118</v>
      </c>
      <c r="H328" s="115">
        <f>IF(Tracking[[#This Row],[Type]]&lt;&gt;"Income",H327-Tracking[[#This Row],[Amount]], H327+Tracking[[#This Row],[Amount]])</f>
        <v>4539.5899999999965</v>
      </c>
      <c r="I328" s="64">
        <f ca="1">IF(AND(selected_year &lt;&gt;"All Years", selected_period = "All Months"),
Tracking[[#This Row],[Date]] - days_ahead, Tracking[[#This Row],[Date]])</f>
        <v>45635</v>
      </c>
    </row>
    <row r="329" spans="2:9" x14ac:dyDescent="0.3">
      <c r="B329" s="16">
        <v>318</v>
      </c>
      <c r="C329" s="98">
        <v>45638</v>
      </c>
      <c r="D329" t="s">
        <v>8</v>
      </c>
      <c r="E329" t="s">
        <v>74</v>
      </c>
      <c r="F329">
        <v>52.34</v>
      </c>
      <c r="G329" t="s">
        <v>135</v>
      </c>
      <c r="H329" s="115">
        <f>IF(Tracking[[#This Row],[Type]]&lt;&gt;"Income",H328-Tracking[[#This Row],[Amount]], H328+Tracking[[#This Row],[Amount]])</f>
        <v>4487.2499999999964</v>
      </c>
      <c r="I329" s="64">
        <f ca="1">IF(AND(selected_year &lt;&gt;"All Years", selected_period = "All Months"),
Tracking[[#This Row],[Date]] - days_ahead, Tracking[[#This Row],[Date]])</f>
        <v>45638</v>
      </c>
    </row>
    <row r="330" spans="2:9" x14ac:dyDescent="0.3">
      <c r="B330" s="16">
        <v>319</v>
      </c>
      <c r="C330" s="98">
        <v>45639</v>
      </c>
      <c r="D330" t="s">
        <v>8</v>
      </c>
      <c r="E330" t="s">
        <v>78</v>
      </c>
      <c r="F330">
        <v>51.37</v>
      </c>
      <c r="G330" t="s">
        <v>167</v>
      </c>
      <c r="H330" s="115">
        <f>IF(Tracking[[#This Row],[Type]]&lt;&gt;"Income",H329-Tracking[[#This Row],[Amount]], H329+Tracking[[#This Row],[Amount]])</f>
        <v>4435.8799999999965</v>
      </c>
      <c r="I330" s="64">
        <f ca="1">IF(AND(selected_year &lt;&gt;"All Years", selected_period = "All Months"),
Tracking[[#This Row],[Date]] - days_ahead, Tracking[[#This Row],[Date]])</f>
        <v>45639</v>
      </c>
    </row>
    <row r="331" spans="2:9" x14ac:dyDescent="0.3">
      <c r="B331" s="16">
        <v>320</v>
      </c>
      <c r="C331" s="98">
        <v>45640</v>
      </c>
      <c r="D331" t="s">
        <v>8</v>
      </c>
      <c r="E331" t="s">
        <v>100</v>
      </c>
      <c r="F331">
        <v>45.6</v>
      </c>
      <c r="G331" t="s">
        <v>174</v>
      </c>
      <c r="H331" s="115">
        <f>IF(Tracking[[#This Row],[Type]]&lt;&gt;"Income",H330-Tracking[[#This Row],[Amount]], H330+Tracking[[#This Row],[Amount]])</f>
        <v>4390.2799999999961</v>
      </c>
      <c r="I331" s="64">
        <f ca="1">IF(AND(selected_year &lt;&gt;"All Years", selected_period = "All Months"),
Tracking[[#This Row],[Date]] - days_ahead, Tracking[[#This Row],[Date]])</f>
        <v>45640</v>
      </c>
    </row>
    <row r="332" spans="2:9" x14ac:dyDescent="0.3">
      <c r="B332" s="16">
        <v>321</v>
      </c>
      <c r="C332" s="98">
        <v>45640</v>
      </c>
      <c r="D332" t="s">
        <v>8</v>
      </c>
      <c r="E332" t="s">
        <v>97</v>
      </c>
      <c r="F332">
        <v>194.29</v>
      </c>
      <c r="G332" t="s">
        <v>149</v>
      </c>
      <c r="H332" s="115">
        <f>IF(Tracking[[#This Row],[Type]]&lt;&gt;"Income",H331-Tracking[[#This Row],[Amount]], H331+Tracking[[#This Row],[Amount]])</f>
        <v>4195.9899999999961</v>
      </c>
      <c r="I332" s="64">
        <f ca="1">IF(AND(selected_year &lt;&gt;"All Years", selected_period = "All Months"),
Tracking[[#This Row],[Date]] - days_ahead, Tracking[[#This Row],[Date]])</f>
        <v>45640</v>
      </c>
    </row>
    <row r="333" spans="2:9" x14ac:dyDescent="0.3">
      <c r="B333" s="16">
        <v>322</v>
      </c>
      <c r="C333" s="98">
        <v>45641</v>
      </c>
      <c r="D333" t="s">
        <v>8</v>
      </c>
      <c r="E333" t="s">
        <v>75</v>
      </c>
      <c r="F333">
        <v>104.26</v>
      </c>
      <c r="G333" t="s">
        <v>113</v>
      </c>
      <c r="H333" s="115">
        <f>IF(Tracking[[#This Row],[Type]]&lt;&gt;"Income",H332-Tracking[[#This Row],[Amount]], H332+Tracking[[#This Row],[Amount]])</f>
        <v>4091.7299999999959</v>
      </c>
      <c r="I333" s="64">
        <f ca="1">IF(AND(selected_year &lt;&gt;"All Years", selected_period = "All Months"),
Tracking[[#This Row],[Date]] - days_ahead, Tracking[[#This Row],[Date]])</f>
        <v>45641</v>
      </c>
    </row>
    <row r="334" spans="2:9" x14ac:dyDescent="0.3">
      <c r="B334" s="16">
        <v>323</v>
      </c>
      <c r="C334" s="98">
        <v>45642</v>
      </c>
      <c r="D334" t="s">
        <v>8</v>
      </c>
      <c r="E334" t="s">
        <v>99</v>
      </c>
      <c r="F334">
        <v>43.84</v>
      </c>
      <c r="G334" t="s">
        <v>134</v>
      </c>
      <c r="H334" s="115">
        <f>IF(Tracking[[#This Row],[Type]]&lt;&gt;"Income",H333-Tracking[[#This Row],[Amount]], H333+Tracking[[#This Row],[Amount]])</f>
        <v>4047.8899999999958</v>
      </c>
      <c r="I334" s="64">
        <f ca="1">IF(AND(selected_year &lt;&gt;"All Years", selected_period = "All Months"),
Tracking[[#This Row],[Date]] - days_ahead, Tracking[[#This Row],[Date]])</f>
        <v>45642</v>
      </c>
    </row>
    <row r="335" spans="2:9" x14ac:dyDescent="0.3">
      <c r="B335" s="16">
        <v>324</v>
      </c>
      <c r="C335" s="98">
        <v>45644</v>
      </c>
      <c r="D335" t="s">
        <v>8</v>
      </c>
      <c r="E335" t="s">
        <v>106</v>
      </c>
      <c r="F335">
        <v>122.98</v>
      </c>
      <c r="G335" t="s">
        <v>165</v>
      </c>
      <c r="H335" s="115">
        <f>IF(Tracking[[#This Row],[Type]]&lt;&gt;"Income",H334-Tracking[[#This Row],[Amount]], H334+Tracking[[#This Row],[Amount]])</f>
        <v>3924.9099999999958</v>
      </c>
      <c r="I335" s="64">
        <f ca="1">IF(AND(selected_year &lt;&gt;"All Years", selected_period = "All Months"),
Tracking[[#This Row],[Date]] - days_ahead, Tracking[[#This Row],[Date]])</f>
        <v>45644</v>
      </c>
    </row>
    <row r="336" spans="2:9" x14ac:dyDescent="0.3">
      <c r="B336" s="16">
        <v>325</v>
      </c>
      <c r="C336" s="98">
        <v>45644</v>
      </c>
      <c r="D336" t="s">
        <v>8</v>
      </c>
      <c r="E336" t="s">
        <v>79</v>
      </c>
      <c r="F336">
        <v>70.5</v>
      </c>
      <c r="G336" t="s">
        <v>154</v>
      </c>
      <c r="H336" s="115">
        <f>IF(Tracking[[#This Row],[Type]]&lt;&gt;"Income",H335-Tracking[[#This Row],[Amount]], H335+Tracking[[#This Row],[Amount]])</f>
        <v>3854.4099999999958</v>
      </c>
      <c r="I336" s="64">
        <f ca="1">IF(AND(selected_year &lt;&gt;"All Years", selected_period = "All Months"),
Tracking[[#This Row],[Date]] - days_ahead, Tracking[[#This Row],[Date]])</f>
        <v>45644</v>
      </c>
    </row>
    <row r="337" spans="2:9" x14ac:dyDescent="0.3">
      <c r="B337" s="16">
        <v>326</v>
      </c>
      <c r="C337" s="98">
        <v>45646</v>
      </c>
      <c r="D337" t="s">
        <v>8</v>
      </c>
      <c r="E337" t="s">
        <v>105</v>
      </c>
      <c r="F337">
        <v>31.93</v>
      </c>
      <c r="G337" t="s">
        <v>111</v>
      </c>
      <c r="H337" s="115">
        <f>IF(Tracking[[#This Row],[Type]]&lt;&gt;"Income",H336-Tracking[[#This Row],[Amount]], H336+Tracking[[#This Row],[Amount]])</f>
        <v>3822.4799999999959</v>
      </c>
      <c r="I337" s="64">
        <f ca="1">IF(AND(selected_year &lt;&gt;"All Years", selected_period = "All Months"),
Tracking[[#This Row],[Date]] - days_ahead, Tracking[[#This Row],[Date]])</f>
        <v>45646</v>
      </c>
    </row>
    <row r="338" spans="2:9" x14ac:dyDescent="0.3">
      <c r="B338" s="16">
        <v>327</v>
      </c>
      <c r="C338" s="98">
        <v>45646</v>
      </c>
      <c r="D338" t="s">
        <v>8</v>
      </c>
      <c r="E338" t="s">
        <v>9</v>
      </c>
      <c r="F338">
        <v>478.15</v>
      </c>
      <c r="G338" t="s">
        <v>166</v>
      </c>
      <c r="H338" s="115">
        <f>IF(Tracking[[#This Row],[Type]]&lt;&gt;"Income",H337-Tracking[[#This Row],[Amount]], H337+Tracking[[#This Row],[Amount]])</f>
        <v>3344.3299999999958</v>
      </c>
      <c r="I338" s="64">
        <f ca="1">IF(AND(selected_year &lt;&gt;"All Years", selected_period = "All Months"),
Tracking[[#This Row],[Date]] - days_ahead, Tracking[[#This Row],[Date]])</f>
        <v>45646</v>
      </c>
    </row>
    <row r="339" spans="2:9" x14ac:dyDescent="0.3">
      <c r="B339" s="16">
        <v>328</v>
      </c>
      <c r="C339" s="98">
        <v>45649</v>
      </c>
      <c r="D339" t="s">
        <v>8</v>
      </c>
      <c r="E339" t="s">
        <v>104</v>
      </c>
      <c r="F339">
        <v>277.7</v>
      </c>
      <c r="G339" t="s">
        <v>126</v>
      </c>
      <c r="H339" s="115">
        <f>IF(Tracking[[#This Row],[Type]]&lt;&gt;"Income",H338-Tracking[[#This Row],[Amount]], H338+Tracking[[#This Row],[Amount]])</f>
        <v>3066.629999999996</v>
      </c>
      <c r="I339" s="64">
        <f ca="1">IF(AND(selected_year &lt;&gt;"All Years", selected_period = "All Months"),
Tracking[[#This Row],[Date]] - days_ahead, Tracking[[#This Row],[Date]])</f>
        <v>45649</v>
      </c>
    </row>
    <row r="340" spans="2:9" x14ac:dyDescent="0.3">
      <c r="B340" s="16">
        <v>329</v>
      </c>
      <c r="C340" s="98">
        <v>45650</v>
      </c>
      <c r="D340" t="s">
        <v>8</v>
      </c>
      <c r="E340" t="s">
        <v>73</v>
      </c>
      <c r="F340">
        <v>112.83</v>
      </c>
      <c r="G340" t="s">
        <v>160</v>
      </c>
      <c r="H340" s="115">
        <f>IF(Tracking[[#This Row],[Type]]&lt;&gt;"Income",H339-Tracking[[#This Row],[Amount]], H339+Tracking[[#This Row],[Amount]])</f>
        <v>2953.7999999999961</v>
      </c>
      <c r="I340" s="64">
        <f ca="1">IF(AND(selected_year &lt;&gt;"All Years", selected_period = "All Months"),
Tracking[[#This Row],[Date]] - days_ahead, Tracking[[#This Row],[Date]])</f>
        <v>45650</v>
      </c>
    </row>
    <row r="341" spans="2:9" x14ac:dyDescent="0.3">
      <c r="B341" s="16">
        <v>330</v>
      </c>
      <c r="C341" s="98">
        <v>45651</v>
      </c>
      <c r="D341" t="s">
        <v>11</v>
      </c>
      <c r="E341" t="s">
        <v>73</v>
      </c>
      <c r="F341">
        <v>8</v>
      </c>
      <c r="G341" t="s">
        <v>162</v>
      </c>
      <c r="H341" s="115">
        <f>IF(Tracking[[#This Row],[Type]]&lt;&gt;"Income",H340-Tracking[[#This Row],[Amount]], H340+Tracking[[#This Row],[Amount]])</f>
        <v>2945.7999999999961</v>
      </c>
      <c r="I341" s="64">
        <f ca="1">IF(AND(selected_year &lt;&gt;"All Years", selected_period = "All Months"),
Tracking[[#This Row],[Date]] - days_ahead, Tracking[[#This Row],[Date]])</f>
        <v>45651</v>
      </c>
    </row>
    <row r="342" spans="2:9" x14ac:dyDescent="0.3">
      <c r="B342" s="16">
        <v>331</v>
      </c>
      <c r="C342" s="98">
        <v>45651</v>
      </c>
      <c r="D342" t="s">
        <v>8</v>
      </c>
      <c r="E342" t="s">
        <v>81</v>
      </c>
      <c r="F342">
        <v>400</v>
      </c>
      <c r="G342" t="s">
        <v>173</v>
      </c>
      <c r="H342" s="115">
        <f>IF(Tracking[[#This Row],[Type]]&lt;&gt;"Income",H341-Tracking[[#This Row],[Amount]], H341+Tracking[[#This Row],[Amount]])</f>
        <v>2545.7999999999961</v>
      </c>
      <c r="I342" s="64">
        <f ca="1">IF(AND(selected_year &lt;&gt;"All Years", selected_period = "All Months"),
Tracking[[#This Row],[Date]] - days_ahead, Tracking[[#This Row],[Date]])</f>
        <v>45651</v>
      </c>
    </row>
    <row r="343" spans="2:9" x14ac:dyDescent="0.3">
      <c r="B343" s="16">
        <v>332</v>
      </c>
      <c r="C343" s="98">
        <v>45652</v>
      </c>
      <c r="D343" t="s">
        <v>11</v>
      </c>
      <c r="E343" t="s">
        <v>101</v>
      </c>
      <c r="F343">
        <v>370</v>
      </c>
      <c r="G343" t="s">
        <v>147</v>
      </c>
      <c r="H343" s="115">
        <f>IF(Tracking[[#This Row],[Type]]&lt;&gt;"Income",H342-Tracking[[#This Row],[Amount]], H342+Tracking[[#This Row],[Amount]])</f>
        <v>2175.7999999999961</v>
      </c>
      <c r="I343" s="64">
        <f ca="1">IF(AND(selected_year &lt;&gt;"All Years", selected_period = "All Months"),
Tracking[[#This Row],[Date]] - days_ahead, Tracking[[#This Row],[Date]])</f>
        <v>45652</v>
      </c>
    </row>
    <row r="344" spans="2:9" x14ac:dyDescent="0.3">
      <c r="B344" s="16">
        <v>333</v>
      </c>
      <c r="C344" s="98">
        <v>45652</v>
      </c>
      <c r="D344" t="s">
        <v>11</v>
      </c>
      <c r="E344" t="s">
        <v>102</v>
      </c>
      <c r="F344">
        <v>270</v>
      </c>
      <c r="G344" t="s">
        <v>125</v>
      </c>
      <c r="H344" s="115">
        <f>IF(Tracking[[#This Row],[Type]]&lt;&gt;"Income",H343-Tracking[[#This Row],[Amount]], H343+Tracking[[#This Row],[Amount]])</f>
        <v>1905.7999999999961</v>
      </c>
      <c r="I344" s="64">
        <f ca="1">IF(AND(selected_year &lt;&gt;"All Years", selected_period = "All Months"),
Tracking[[#This Row],[Date]] - days_ahead, Tracking[[#This Row],[Date]])</f>
        <v>45652</v>
      </c>
    </row>
    <row r="345" spans="2:9" x14ac:dyDescent="0.3">
      <c r="B345" s="16">
        <v>334</v>
      </c>
      <c r="C345" s="98">
        <v>45652</v>
      </c>
      <c r="D345" t="s">
        <v>11</v>
      </c>
      <c r="E345" t="s">
        <v>103</v>
      </c>
      <c r="F345">
        <v>50</v>
      </c>
      <c r="G345" t="s">
        <v>124</v>
      </c>
      <c r="H345" s="115">
        <f>IF(Tracking[[#This Row],[Type]]&lt;&gt;"Income",H344-Tracking[[#This Row],[Amount]], H344+Tracking[[#This Row],[Amount]])</f>
        <v>1855.7999999999961</v>
      </c>
      <c r="I345" s="64">
        <f ca="1">IF(AND(selected_year &lt;&gt;"All Years", selected_period = "All Months"),
Tracking[[#This Row],[Date]] - days_ahead, Tracking[[#This Row],[Date]])</f>
        <v>45652</v>
      </c>
    </row>
    <row r="346" spans="2:9" x14ac:dyDescent="0.3">
      <c r="B346" s="16">
        <v>335</v>
      </c>
      <c r="C346" s="98">
        <v>45652</v>
      </c>
      <c r="D346" t="s">
        <v>5</v>
      </c>
      <c r="E346" t="s">
        <v>95</v>
      </c>
      <c r="F346">
        <v>290.94</v>
      </c>
      <c r="G346" t="s">
        <v>116</v>
      </c>
      <c r="H346" s="115">
        <f>IF(Tracking[[#This Row],[Type]]&lt;&gt;"Income",H345-Tracking[[#This Row],[Amount]], H345+Tracking[[#This Row],[Amount]])</f>
        <v>2146.7399999999961</v>
      </c>
      <c r="I346" s="64">
        <f ca="1">IF(AND(selected_year &lt;&gt;"All Years", selected_period = "All Months"),
Tracking[[#This Row],[Date]] - days_ahead, Tracking[[#This Row],[Date]])</f>
        <v>45652</v>
      </c>
    </row>
    <row r="347" spans="2:9" x14ac:dyDescent="0.3">
      <c r="B347" s="16">
        <v>336</v>
      </c>
      <c r="C347" s="98">
        <v>45657</v>
      </c>
      <c r="D347" t="s">
        <v>8</v>
      </c>
      <c r="E347" t="s">
        <v>80</v>
      </c>
      <c r="F347">
        <v>162.82</v>
      </c>
      <c r="G347" t="s">
        <v>145</v>
      </c>
      <c r="H347" s="115">
        <f>IF(Tracking[[#This Row],[Type]]&lt;&gt;"Income",H346-Tracking[[#This Row],[Amount]], H346+Tracking[[#This Row],[Amount]])</f>
        <v>1983.9199999999962</v>
      </c>
      <c r="I347" s="64">
        <f ca="1">IF(AND(selected_year &lt;&gt;"All Years", selected_period = "All Months"),
Tracking[[#This Row],[Date]] - days_ahead, Tracking[[#This Row],[Date]])</f>
        <v>45657</v>
      </c>
    </row>
    <row r="348" spans="2:9" x14ac:dyDescent="0.3">
      <c r="C348" s="20"/>
      <c r="D348" s="19"/>
      <c r="E348" s="19"/>
      <c r="F348" s="23"/>
      <c r="G348" s="24"/>
      <c r="H348" s="63"/>
      <c r="I348" s="64"/>
    </row>
    <row r="349" spans="2:9" x14ac:dyDescent="0.3">
      <c r="C349" s="36"/>
      <c r="D349" s="37"/>
      <c r="E349" s="37"/>
      <c r="F349" s="61"/>
      <c r="G349" s="62"/>
      <c r="H349" s="63"/>
      <c r="I349" s="64"/>
    </row>
    <row r="350" spans="2:9" x14ac:dyDescent="0.3">
      <c r="C350" s="36"/>
      <c r="D350" s="37"/>
      <c r="E350" s="37"/>
      <c r="F350" s="61"/>
      <c r="G350" s="62"/>
      <c r="H350" s="63"/>
      <c r="I350" s="64"/>
    </row>
    <row r="351" spans="2:9" x14ac:dyDescent="0.3">
      <c r="C351" s="36"/>
      <c r="D351" s="37"/>
      <c r="E351" s="37"/>
      <c r="F351" s="61"/>
      <c r="G351" s="62"/>
      <c r="H351" s="63"/>
      <c r="I351" s="64"/>
    </row>
    <row r="352" spans="2:9" x14ac:dyDescent="0.3">
      <c r="C352" s="36"/>
      <c r="D352" s="37"/>
      <c r="E352" s="37"/>
      <c r="F352" s="61"/>
      <c r="G352" s="62"/>
      <c r="H352" s="63"/>
      <c r="I352" s="64"/>
    </row>
    <row r="353" spans="3:9" x14ac:dyDescent="0.3">
      <c r="C353" s="36"/>
      <c r="D353" s="37"/>
      <c r="E353" s="37"/>
      <c r="F353" s="61"/>
      <c r="G353" s="62"/>
      <c r="H353" s="63"/>
      <c r="I353" s="64"/>
    </row>
    <row r="354" spans="3:9" x14ac:dyDescent="0.3">
      <c r="C354" s="36"/>
      <c r="D354" s="37"/>
      <c r="E354" s="37"/>
      <c r="F354" s="61"/>
      <c r="G354" s="62"/>
      <c r="H354" s="63"/>
      <c r="I354" s="64"/>
    </row>
    <row r="355" spans="3:9" x14ac:dyDescent="0.3">
      <c r="C355" s="36"/>
      <c r="D355" s="37"/>
      <c r="E355" s="37"/>
      <c r="F355" s="61"/>
      <c r="G355" s="62"/>
      <c r="H355" s="63"/>
      <c r="I355" s="64"/>
    </row>
    <row r="356" spans="3:9" x14ac:dyDescent="0.3">
      <c r="C356" s="36"/>
      <c r="D356" s="37"/>
      <c r="E356" s="37"/>
      <c r="F356" s="61"/>
      <c r="G356" s="62"/>
      <c r="H356" s="63"/>
      <c r="I356" s="64"/>
    </row>
    <row r="357" spans="3:9" x14ac:dyDescent="0.3">
      <c r="C357" s="36"/>
      <c r="D357" s="37"/>
      <c r="E357" s="37"/>
      <c r="F357" s="61"/>
      <c r="G357" s="62"/>
      <c r="H357" s="63"/>
      <c r="I357" s="64"/>
    </row>
    <row r="358" spans="3:9" x14ac:dyDescent="0.3">
      <c r="C358" s="36"/>
      <c r="D358" s="37"/>
      <c r="E358" s="37"/>
      <c r="F358" s="61"/>
      <c r="G358" s="62"/>
      <c r="H358" s="63"/>
      <c r="I358" s="64"/>
    </row>
    <row r="359" spans="3:9" x14ac:dyDescent="0.3">
      <c r="C359" s="36"/>
      <c r="D359" s="37"/>
      <c r="E359" s="37"/>
      <c r="F359" s="61"/>
      <c r="G359" s="62"/>
      <c r="H359" s="63"/>
      <c r="I359" s="64"/>
    </row>
    <row r="360" spans="3:9" x14ac:dyDescent="0.3">
      <c r="C360" s="36"/>
      <c r="D360" s="37"/>
      <c r="E360" s="37"/>
      <c r="F360" s="61"/>
      <c r="G360" s="62"/>
      <c r="H360" s="63"/>
      <c r="I360" s="64"/>
    </row>
    <row r="361" spans="3:9" x14ac:dyDescent="0.3">
      <c r="C361" s="36"/>
      <c r="D361" s="37"/>
      <c r="E361" s="37"/>
      <c r="F361" s="61"/>
      <c r="G361" s="62"/>
      <c r="H361" s="63"/>
      <c r="I361" s="64"/>
    </row>
    <row r="362" spans="3:9" x14ac:dyDescent="0.3">
      <c r="C362" s="36"/>
      <c r="D362" s="37"/>
      <c r="E362" s="37"/>
      <c r="F362" s="61"/>
      <c r="G362" s="62"/>
      <c r="H362" s="63"/>
      <c r="I362" s="64"/>
    </row>
    <row r="363" spans="3:9" x14ac:dyDescent="0.3">
      <c r="C363" s="36"/>
      <c r="D363" s="37"/>
      <c r="E363" s="37"/>
      <c r="F363" s="61"/>
      <c r="G363" s="62"/>
      <c r="H363" s="63"/>
      <c r="I363" s="64"/>
    </row>
    <row r="364" spans="3:9" x14ac:dyDescent="0.3">
      <c r="C364" s="36"/>
      <c r="D364" s="37"/>
      <c r="E364" s="37"/>
      <c r="F364" s="61"/>
      <c r="G364" s="62"/>
      <c r="H364" s="63"/>
      <c r="I364" s="64"/>
    </row>
    <row r="365" spans="3:9" x14ac:dyDescent="0.3">
      <c r="C365" s="36"/>
      <c r="D365" s="37"/>
      <c r="E365" s="37"/>
      <c r="F365" s="61"/>
      <c r="G365" s="62"/>
      <c r="H365" s="63"/>
      <c r="I365" s="64"/>
    </row>
    <row r="366" spans="3:9" x14ac:dyDescent="0.3">
      <c r="C366" s="36"/>
      <c r="D366" s="37"/>
      <c r="E366" s="37"/>
      <c r="F366" s="61"/>
      <c r="G366" s="62"/>
      <c r="H366" s="63"/>
      <c r="I366" s="64"/>
    </row>
    <row r="367" spans="3:9" x14ac:dyDescent="0.3">
      <c r="C367" s="36"/>
      <c r="D367" s="37"/>
      <c r="E367" s="37"/>
      <c r="F367" s="61"/>
      <c r="G367" s="62"/>
      <c r="H367" s="63"/>
      <c r="I367" s="64"/>
    </row>
    <row r="368" spans="3:9" x14ac:dyDescent="0.3">
      <c r="C368" s="36"/>
      <c r="D368" s="37"/>
      <c r="E368" s="37"/>
      <c r="F368" s="61"/>
      <c r="G368" s="62"/>
      <c r="H368" s="63"/>
      <c r="I368" s="64"/>
    </row>
    <row r="369" spans="3:9" x14ac:dyDescent="0.3">
      <c r="C369" s="36"/>
      <c r="D369" s="37"/>
      <c r="E369" s="37"/>
      <c r="F369" s="61"/>
      <c r="G369" s="62"/>
      <c r="H369" s="63"/>
      <c r="I369" s="64"/>
    </row>
    <row r="370" spans="3:9" x14ac:dyDescent="0.3">
      <c r="C370" s="36"/>
      <c r="D370" s="37"/>
      <c r="E370" s="37"/>
      <c r="F370" s="61"/>
      <c r="G370" s="62"/>
      <c r="H370" s="63"/>
      <c r="I370" s="64"/>
    </row>
    <row r="371" spans="3:9" x14ac:dyDescent="0.3">
      <c r="C371" s="36"/>
      <c r="D371" s="37"/>
      <c r="E371" s="37"/>
      <c r="F371" s="61"/>
      <c r="G371" s="62"/>
      <c r="H371" s="63"/>
      <c r="I371" s="64"/>
    </row>
    <row r="372" spans="3:9" x14ac:dyDescent="0.3">
      <c r="C372" s="36"/>
      <c r="D372" s="37"/>
      <c r="E372" s="37"/>
      <c r="F372" s="61"/>
      <c r="G372" s="62"/>
      <c r="H372" s="63"/>
      <c r="I372" s="64"/>
    </row>
    <row r="373" spans="3:9" x14ac:dyDescent="0.3">
      <c r="C373" s="36"/>
      <c r="D373" s="37"/>
      <c r="E373" s="37"/>
      <c r="F373" s="61"/>
      <c r="G373" s="62"/>
      <c r="H373" s="63"/>
      <c r="I373" s="64"/>
    </row>
    <row r="374" spans="3:9" x14ac:dyDescent="0.3">
      <c r="C374" s="36"/>
      <c r="D374" s="37"/>
      <c r="E374" s="37"/>
      <c r="F374" s="61"/>
      <c r="G374" s="62"/>
      <c r="H374" s="63"/>
      <c r="I374" s="64"/>
    </row>
    <row r="375" spans="3:9" x14ac:dyDescent="0.3">
      <c r="C375" s="36"/>
      <c r="D375" s="37"/>
      <c r="E375" s="37"/>
      <c r="F375" s="61"/>
      <c r="G375" s="62"/>
      <c r="H375" s="63"/>
      <c r="I375" s="64"/>
    </row>
    <row r="376" spans="3:9" x14ac:dyDescent="0.3">
      <c r="C376" s="36"/>
      <c r="D376" s="37"/>
      <c r="E376" s="37"/>
      <c r="F376" s="61"/>
      <c r="G376" s="62"/>
      <c r="H376" s="63"/>
      <c r="I376" s="64"/>
    </row>
    <row r="377" spans="3:9" x14ac:dyDescent="0.3">
      <c r="C377" s="36"/>
      <c r="D377" s="37"/>
      <c r="E377" s="37"/>
      <c r="F377" s="61"/>
      <c r="G377" s="62"/>
      <c r="H377" s="63"/>
      <c r="I377" s="64"/>
    </row>
    <row r="378" spans="3:9" x14ac:dyDescent="0.3">
      <c r="C378" s="36"/>
      <c r="D378" s="37"/>
      <c r="E378" s="37"/>
      <c r="F378" s="61"/>
      <c r="G378" s="62"/>
      <c r="H378" s="63"/>
      <c r="I378" s="64"/>
    </row>
    <row r="379" spans="3:9" x14ac:dyDescent="0.3">
      <c r="C379" s="36"/>
      <c r="D379" s="37"/>
      <c r="E379" s="37"/>
      <c r="F379" s="61"/>
      <c r="G379" s="62"/>
      <c r="H379" s="63"/>
      <c r="I379" s="64"/>
    </row>
    <row r="380" spans="3:9" x14ac:dyDescent="0.3">
      <c r="C380" s="36"/>
      <c r="D380" s="37"/>
      <c r="E380" s="37"/>
      <c r="F380" s="61"/>
      <c r="G380" s="62"/>
      <c r="H380" s="63"/>
      <c r="I380" s="64"/>
    </row>
    <row r="381" spans="3:9" x14ac:dyDescent="0.3">
      <c r="C381" s="36"/>
      <c r="D381" s="37"/>
      <c r="E381" s="37"/>
      <c r="F381" s="61"/>
      <c r="G381" s="62"/>
      <c r="H381" s="63"/>
      <c r="I381" s="64"/>
    </row>
    <row r="382" spans="3:9" x14ac:dyDescent="0.3">
      <c r="C382" s="36"/>
      <c r="D382" s="37"/>
      <c r="E382" s="37"/>
      <c r="F382" s="61"/>
      <c r="G382" s="62"/>
      <c r="H382" s="63"/>
      <c r="I382" s="64"/>
    </row>
    <row r="383" spans="3:9" x14ac:dyDescent="0.3">
      <c r="C383" s="36"/>
      <c r="D383" s="37"/>
      <c r="E383" s="37"/>
      <c r="F383" s="61"/>
      <c r="G383" s="62"/>
      <c r="H383" s="63"/>
      <c r="I383" s="64"/>
    </row>
    <row r="384" spans="3:9" x14ac:dyDescent="0.3">
      <c r="C384" s="36"/>
      <c r="D384" s="37"/>
      <c r="E384" s="37"/>
      <c r="F384" s="61"/>
      <c r="G384" s="62"/>
      <c r="H384" s="63"/>
      <c r="I384" s="64"/>
    </row>
    <row r="385" spans="3:9" x14ac:dyDescent="0.3">
      <c r="C385" s="36"/>
      <c r="D385" s="37"/>
      <c r="E385" s="37"/>
      <c r="F385" s="61"/>
      <c r="G385" s="62"/>
      <c r="H385" s="63"/>
      <c r="I385" s="64"/>
    </row>
    <row r="386" spans="3:9" x14ac:dyDescent="0.3">
      <c r="C386" s="36"/>
      <c r="D386" s="37"/>
      <c r="E386" s="37"/>
      <c r="F386" s="61"/>
      <c r="G386" s="62"/>
      <c r="H386" s="63"/>
      <c r="I386" s="64"/>
    </row>
    <row r="387" spans="3:9" x14ac:dyDescent="0.3">
      <c r="C387" s="36"/>
      <c r="D387" s="37"/>
      <c r="E387" s="37"/>
      <c r="F387" s="61"/>
      <c r="G387" s="62"/>
      <c r="H387" s="63"/>
      <c r="I387" s="64"/>
    </row>
    <row r="388" spans="3:9" x14ac:dyDescent="0.3">
      <c r="C388" s="36"/>
      <c r="D388" s="37"/>
      <c r="E388" s="37"/>
      <c r="F388" s="61"/>
      <c r="G388" s="62"/>
      <c r="H388" s="63"/>
      <c r="I388" s="64"/>
    </row>
    <row r="389" spans="3:9" x14ac:dyDescent="0.3">
      <c r="C389" s="36"/>
      <c r="D389" s="37"/>
      <c r="E389" s="37"/>
      <c r="F389" s="61"/>
      <c r="G389" s="62"/>
      <c r="H389" s="63"/>
      <c r="I389" s="64"/>
    </row>
    <row r="390" spans="3:9" x14ac:dyDescent="0.3">
      <c r="C390" s="36"/>
      <c r="D390" s="37"/>
      <c r="E390" s="37"/>
      <c r="F390" s="61"/>
      <c r="G390" s="62"/>
      <c r="H390" s="63"/>
      <c r="I390" s="64"/>
    </row>
    <row r="391" spans="3:9" x14ac:dyDescent="0.3">
      <c r="C391" s="36"/>
      <c r="D391" s="37"/>
      <c r="E391" s="37"/>
      <c r="F391" s="61"/>
      <c r="G391" s="62"/>
      <c r="H391" s="63"/>
      <c r="I391" s="64"/>
    </row>
    <row r="392" spans="3:9" x14ac:dyDescent="0.3">
      <c r="C392" s="36"/>
      <c r="D392" s="37"/>
      <c r="E392" s="37"/>
      <c r="F392" s="61"/>
      <c r="G392" s="62"/>
      <c r="H392" s="63"/>
      <c r="I392" s="64"/>
    </row>
    <row r="393" spans="3:9" x14ac:dyDescent="0.3">
      <c r="C393" s="36"/>
      <c r="D393" s="37"/>
      <c r="E393" s="37"/>
      <c r="F393" s="61"/>
      <c r="G393" s="62"/>
      <c r="H393" s="63"/>
      <c r="I393" s="64"/>
    </row>
    <row r="394" spans="3:9" x14ac:dyDescent="0.3">
      <c r="C394" s="36"/>
      <c r="D394" s="37"/>
      <c r="E394" s="37"/>
      <c r="F394" s="61"/>
      <c r="G394" s="62"/>
      <c r="H394" s="63"/>
      <c r="I394" s="64"/>
    </row>
    <row r="395" spans="3:9" x14ac:dyDescent="0.3">
      <c r="C395" s="36"/>
      <c r="D395" s="37"/>
      <c r="E395" s="37"/>
      <c r="F395" s="61"/>
      <c r="G395" s="62"/>
      <c r="H395" s="63"/>
      <c r="I395" s="64"/>
    </row>
    <row r="396" spans="3:9" x14ac:dyDescent="0.3">
      <c r="C396" s="36"/>
      <c r="D396" s="37"/>
      <c r="E396" s="37"/>
      <c r="F396" s="61"/>
      <c r="G396" s="62"/>
      <c r="H396" s="63"/>
      <c r="I396" s="64"/>
    </row>
    <row r="397" spans="3:9" x14ac:dyDescent="0.3">
      <c r="C397" s="36"/>
      <c r="D397" s="37"/>
      <c r="E397" s="37"/>
      <c r="F397" s="61"/>
      <c r="G397" s="62"/>
      <c r="H397" s="63"/>
      <c r="I397" s="64"/>
    </row>
    <row r="398" spans="3:9" x14ac:dyDescent="0.3">
      <c r="C398" s="36"/>
      <c r="D398" s="37"/>
      <c r="E398" s="37"/>
      <c r="F398" s="61"/>
      <c r="G398" s="62"/>
      <c r="H398" s="63"/>
      <c r="I398" s="64"/>
    </row>
    <row r="399" spans="3:9" x14ac:dyDescent="0.3">
      <c r="C399" s="36"/>
      <c r="D399" s="37"/>
      <c r="E399" s="37"/>
      <c r="F399" s="61"/>
      <c r="G399" s="62"/>
      <c r="H399" s="63"/>
      <c r="I399" s="64"/>
    </row>
    <row r="400" spans="3:9" x14ac:dyDescent="0.3">
      <c r="C400" s="36"/>
      <c r="D400" s="37"/>
      <c r="E400" s="37"/>
      <c r="F400" s="61"/>
      <c r="G400" s="62"/>
      <c r="H400" s="63"/>
      <c r="I400" s="64"/>
    </row>
    <row r="401" spans="3:9" x14ac:dyDescent="0.3">
      <c r="C401" s="36"/>
      <c r="D401" s="37"/>
      <c r="E401" s="37"/>
      <c r="F401" s="61"/>
      <c r="G401" s="62"/>
      <c r="H401" s="63"/>
      <c r="I401" s="64"/>
    </row>
    <row r="402" spans="3:9" x14ac:dyDescent="0.3">
      <c r="C402" s="36"/>
      <c r="D402" s="37"/>
      <c r="E402" s="37"/>
      <c r="F402" s="61"/>
      <c r="G402" s="62"/>
      <c r="H402" s="63"/>
      <c r="I402" s="64"/>
    </row>
    <row r="403" spans="3:9" x14ac:dyDescent="0.3">
      <c r="C403" s="36"/>
      <c r="D403" s="37"/>
      <c r="E403" s="37"/>
      <c r="F403" s="61"/>
      <c r="G403" s="62"/>
      <c r="H403" s="63"/>
      <c r="I403" s="64"/>
    </row>
    <row r="404" spans="3:9" x14ac:dyDescent="0.3">
      <c r="C404" s="36"/>
      <c r="D404" s="37"/>
      <c r="E404" s="37"/>
      <c r="F404" s="61"/>
      <c r="G404" s="62"/>
      <c r="H404" s="63"/>
      <c r="I404" s="64"/>
    </row>
    <row r="405" spans="3:9" x14ac:dyDescent="0.3">
      <c r="C405" s="36"/>
      <c r="D405" s="37"/>
      <c r="E405" s="37"/>
      <c r="F405" s="61"/>
      <c r="G405" s="62"/>
      <c r="H405" s="63"/>
      <c r="I405" s="64"/>
    </row>
    <row r="406" spans="3:9" x14ac:dyDescent="0.3">
      <c r="C406" s="36"/>
      <c r="D406" s="37"/>
      <c r="E406" s="37"/>
      <c r="F406" s="61"/>
      <c r="G406" s="62"/>
      <c r="H406" s="63"/>
      <c r="I406" s="64"/>
    </row>
    <row r="407" spans="3:9" x14ac:dyDescent="0.3">
      <c r="C407" s="36"/>
      <c r="D407" s="37"/>
      <c r="E407" s="37"/>
      <c r="F407" s="61"/>
      <c r="G407" s="62"/>
      <c r="H407" s="63"/>
      <c r="I407" s="64"/>
    </row>
    <row r="408" spans="3:9" x14ac:dyDescent="0.3">
      <c r="C408" s="36"/>
      <c r="D408" s="37"/>
      <c r="E408" s="37"/>
      <c r="F408" s="61"/>
      <c r="G408" s="62"/>
      <c r="H408" s="63"/>
      <c r="I408" s="64"/>
    </row>
    <row r="409" spans="3:9" x14ac:dyDescent="0.3">
      <c r="C409" s="36"/>
      <c r="D409" s="37"/>
      <c r="E409" s="37"/>
      <c r="F409" s="61"/>
      <c r="G409" s="62"/>
      <c r="H409" s="63"/>
      <c r="I409" s="64"/>
    </row>
    <row r="410" spans="3:9" x14ac:dyDescent="0.3">
      <c r="C410" s="36"/>
      <c r="D410" s="37"/>
      <c r="E410" s="37"/>
      <c r="F410" s="61"/>
      <c r="G410" s="62"/>
      <c r="H410" s="63"/>
      <c r="I410" s="64"/>
    </row>
    <row r="411" spans="3:9" x14ac:dyDescent="0.3">
      <c r="C411" s="36"/>
      <c r="D411" s="37"/>
      <c r="E411" s="37"/>
      <c r="F411" s="61"/>
      <c r="G411" s="62"/>
      <c r="H411" s="63"/>
      <c r="I411" s="64"/>
    </row>
    <row r="412" spans="3:9" x14ac:dyDescent="0.3">
      <c r="C412" s="36"/>
      <c r="D412" s="37"/>
      <c r="E412" s="37"/>
      <c r="F412" s="61"/>
      <c r="G412" s="62"/>
      <c r="H412" s="63"/>
      <c r="I412" s="64"/>
    </row>
    <row r="413" spans="3:9" x14ac:dyDescent="0.3">
      <c r="C413" s="36"/>
      <c r="D413" s="37"/>
      <c r="E413" s="37"/>
      <c r="F413" s="61"/>
      <c r="G413" s="62"/>
      <c r="H413" s="63"/>
      <c r="I413" s="64"/>
    </row>
    <row r="414" spans="3:9" x14ac:dyDescent="0.3">
      <c r="C414" s="36"/>
      <c r="D414" s="37"/>
      <c r="E414" s="37"/>
      <c r="F414" s="61"/>
      <c r="G414" s="62"/>
      <c r="H414" s="63"/>
      <c r="I414" s="64"/>
    </row>
    <row r="415" spans="3:9" x14ac:dyDescent="0.3">
      <c r="C415" s="36"/>
      <c r="D415" s="37"/>
      <c r="E415" s="37"/>
      <c r="F415" s="61"/>
      <c r="G415" s="62"/>
      <c r="H415" s="63"/>
      <c r="I415" s="64"/>
    </row>
    <row r="416" spans="3:9" x14ac:dyDescent="0.3">
      <c r="C416" s="36"/>
      <c r="D416" s="37"/>
      <c r="E416" s="37"/>
      <c r="F416" s="61"/>
      <c r="G416" s="62"/>
      <c r="H416" s="63"/>
      <c r="I416" s="64"/>
    </row>
    <row r="417" spans="3:9" x14ac:dyDescent="0.3">
      <c r="C417" s="36"/>
      <c r="D417" s="37"/>
      <c r="E417" s="37"/>
      <c r="F417" s="61"/>
      <c r="G417" s="62"/>
      <c r="H417" s="63"/>
      <c r="I417" s="64"/>
    </row>
    <row r="418" spans="3:9" x14ac:dyDescent="0.3">
      <c r="C418" s="36"/>
      <c r="D418" s="37"/>
      <c r="E418" s="37"/>
      <c r="F418" s="61"/>
      <c r="G418" s="62"/>
      <c r="H418" s="63"/>
      <c r="I418" s="64"/>
    </row>
    <row r="419" spans="3:9" x14ac:dyDescent="0.3">
      <c r="C419" s="36"/>
      <c r="D419" s="37"/>
      <c r="E419" s="37"/>
      <c r="F419" s="61"/>
      <c r="G419" s="62"/>
      <c r="H419" s="63"/>
      <c r="I419" s="64"/>
    </row>
    <row r="420" spans="3:9" x14ac:dyDescent="0.3">
      <c r="C420" s="36"/>
      <c r="D420" s="37"/>
      <c r="E420" s="37"/>
      <c r="F420" s="61"/>
      <c r="G420" s="62"/>
      <c r="H420" s="63"/>
      <c r="I420" s="64"/>
    </row>
    <row r="421" spans="3:9" x14ac:dyDescent="0.3">
      <c r="C421" s="36"/>
      <c r="D421" s="37"/>
      <c r="E421" s="37"/>
      <c r="F421" s="61"/>
      <c r="G421" s="62"/>
      <c r="H421" s="63"/>
      <c r="I421" s="64"/>
    </row>
    <row r="422" spans="3:9" x14ac:dyDescent="0.3">
      <c r="C422" s="36"/>
      <c r="D422" s="37"/>
      <c r="E422" s="37"/>
      <c r="F422" s="61"/>
      <c r="G422" s="62"/>
      <c r="H422" s="63"/>
      <c r="I422" s="64"/>
    </row>
    <row r="423" spans="3:9" x14ac:dyDescent="0.3">
      <c r="C423" s="36"/>
      <c r="D423" s="37"/>
      <c r="E423" s="37"/>
      <c r="F423" s="61"/>
      <c r="G423" s="62"/>
      <c r="H423" s="63"/>
      <c r="I423" s="64"/>
    </row>
    <row r="424" spans="3:9" x14ac:dyDescent="0.3">
      <c r="C424" s="36"/>
      <c r="D424" s="37"/>
      <c r="E424" s="37"/>
      <c r="F424" s="61"/>
      <c r="G424" s="62"/>
      <c r="H424" s="63"/>
      <c r="I424" s="64"/>
    </row>
    <row r="425" spans="3:9" x14ac:dyDescent="0.3">
      <c r="C425" s="36"/>
      <c r="D425" s="37"/>
      <c r="E425" s="37"/>
      <c r="F425" s="61"/>
      <c r="G425" s="62"/>
      <c r="H425" s="63"/>
      <c r="I425" s="64"/>
    </row>
    <row r="426" spans="3:9" x14ac:dyDescent="0.3">
      <c r="C426" s="36"/>
      <c r="D426" s="37"/>
      <c r="E426" s="37"/>
      <c r="F426" s="61"/>
      <c r="G426" s="62"/>
      <c r="H426" s="63"/>
      <c r="I426" s="64"/>
    </row>
    <row r="427" spans="3:9" x14ac:dyDescent="0.3">
      <c r="C427" s="36"/>
      <c r="D427" s="37"/>
      <c r="E427" s="37"/>
      <c r="F427" s="61"/>
      <c r="G427" s="62"/>
      <c r="H427" s="63"/>
      <c r="I427" s="64"/>
    </row>
    <row r="428" spans="3:9" x14ac:dyDescent="0.3">
      <c r="C428" s="36"/>
      <c r="D428" s="37"/>
      <c r="E428" s="37"/>
      <c r="F428" s="61"/>
      <c r="G428" s="62"/>
      <c r="H428" s="63"/>
      <c r="I428" s="64"/>
    </row>
    <row r="429" spans="3:9" x14ac:dyDescent="0.3">
      <c r="C429" s="36"/>
      <c r="D429" s="37"/>
      <c r="E429" s="37"/>
      <c r="F429" s="61"/>
      <c r="G429" s="62"/>
      <c r="H429" s="63"/>
      <c r="I429" s="64"/>
    </row>
    <row r="430" spans="3:9" x14ac:dyDescent="0.3">
      <c r="C430" s="36"/>
      <c r="D430" s="37"/>
      <c r="E430" s="37"/>
      <c r="F430" s="61"/>
      <c r="G430" s="62"/>
      <c r="H430" s="63"/>
      <c r="I430" s="64"/>
    </row>
    <row r="431" spans="3:9" x14ac:dyDescent="0.3">
      <c r="C431" s="36"/>
      <c r="D431" s="37"/>
      <c r="E431" s="37"/>
      <c r="F431" s="61"/>
      <c r="G431" s="62"/>
      <c r="H431" s="63"/>
      <c r="I431" s="64"/>
    </row>
    <row r="432" spans="3:9" x14ac:dyDescent="0.3">
      <c r="C432" s="36"/>
      <c r="D432" s="37"/>
      <c r="E432" s="37"/>
      <c r="F432" s="61"/>
      <c r="G432" s="62"/>
      <c r="H432" s="63"/>
      <c r="I432" s="64"/>
    </row>
    <row r="433" spans="3:9" x14ac:dyDescent="0.3">
      <c r="C433" s="36"/>
      <c r="D433" s="37"/>
      <c r="E433" s="37"/>
      <c r="F433" s="61"/>
      <c r="G433" s="62"/>
      <c r="H433" s="63"/>
      <c r="I433" s="64"/>
    </row>
    <row r="434" spans="3:9" x14ac:dyDescent="0.3">
      <c r="C434" s="36"/>
      <c r="D434" s="37"/>
      <c r="E434" s="37"/>
      <c r="F434" s="61"/>
      <c r="G434" s="62"/>
      <c r="H434" s="63"/>
      <c r="I434" s="64"/>
    </row>
    <row r="435" spans="3:9" x14ac:dyDescent="0.3">
      <c r="C435" s="36"/>
      <c r="D435" s="37"/>
      <c r="E435" s="37"/>
      <c r="F435" s="61"/>
      <c r="G435" s="62"/>
      <c r="H435" s="63"/>
      <c r="I435" s="64"/>
    </row>
    <row r="436" spans="3:9" x14ac:dyDescent="0.3">
      <c r="C436" s="36"/>
      <c r="D436" s="37"/>
      <c r="E436" s="37"/>
      <c r="F436" s="61"/>
      <c r="G436" s="62"/>
      <c r="H436" s="63"/>
      <c r="I436" s="64"/>
    </row>
    <row r="437" spans="3:9" x14ac:dyDescent="0.3">
      <c r="C437" s="36"/>
      <c r="D437" s="37"/>
      <c r="E437" s="37"/>
      <c r="F437" s="61"/>
      <c r="G437" s="62"/>
      <c r="H437" s="63"/>
      <c r="I437" s="64"/>
    </row>
    <row r="438" spans="3:9" x14ac:dyDescent="0.3">
      <c r="C438" s="36"/>
      <c r="D438" s="37"/>
      <c r="E438" s="37"/>
      <c r="F438" s="61"/>
      <c r="G438" s="62"/>
      <c r="H438" s="63"/>
      <c r="I438" s="64"/>
    </row>
    <row r="439" spans="3:9" x14ac:dyDescent="0.3">
      <c r="C439" s="36"/>
      <c r="D439" s="37"/>
      <c r="E439" s="37"/>
      <c r="F439" s="61"/>
      <c r="G439" s="62"/>
      <c r="H439" s="63"/>
      <c r="I439" s="64"/>
    </row>
    <row r="440" spans="3:9" x14ac:dyDescent="0.3">
      <c r="C440" s="36"/>
      <c r="D440" s="37"/>
      <c r="E440" s="37"/>
      <c r="F440" s="61"/>
      <c r="G440" s="62"/>
      <c r="H440" s="63"/>
      <c r="I440" s="64"/>
    </row>
    <row r="441" spans="3:9" x14ac:dyDescent="0.3">
      <c r="C441" s="36"/>
      <c r="D441" s="37"/>
      <c r="E441" s="37"/>
      <c r="F441" s="61"/>
      <c r="G441" s="62"/>
      <c r="H441" s="63"/>
      <c r="I441" s="64"/>
    </row>
    <row r="442" spans="3:9" x14ac:dyDescent="0.3">
      <c r="C442" s="36"/>
      <c r="D442" s="37"/>
      <c r="E442" s="37"/>
      <c r="F442" s="61"/>
      <c r="G442" s="62"/>
      <c r="H442" s="63"/>
      <c r="I442" s="64"/>
    </row>
    <row r="443" spans="3:9" x14ac:dyDescent="0.3">
      <c r="C443" s="36"/>
      <c r="D443" s="37"/>
      <c r="E443" s="37"/>
      <c r="F443" s="61"/>
      <c r="G443" s="62"/>
      <c r="H443" s="63"/>
      <c r="I443" s="64"/>
    </row>
    <row r="444" spans="3:9" x14ac:dyDescent="0.3">
      <c r="C444" s="36"/>
      <c r="D444" s="37"/>
      <c r="E444" s="37"/>
      <c r="F444" s="61"/>
      <c r="G444" s="62"/>
      <c r="H444" s="63"/>
      <c r="I444" s="64"/>
    </row>
    <row r="445" spans="3:9" x14ac:dyDescent="0.3">
      <c r="C445" s="36"/>
      <c r="D445" s="37"/>
      <c r="E445" s="37"/>
      <c r="F445" s="61"/>
      <c r="G445" s="62"/>
      <c r="H445" s="63"/>
      <c r="I445" s="64"/>
    </row>
    <row r="446" spans="3:9" x14ac:dyDescent="0.3">
      <c r="C446" s="36"/>
      <c r="D446" s="37"/>
      <c r="E446" s="37"/>
      <c r="F446" s="61"/>
      <c r="G446" s="62"/>
      <c r="H446" s="63"/>
      <c r="I446" s="64"/>
    </row>
    <row r="447" spans="3:9" x14ac:dyDescent="0.3">
      <c r="C447" s="36"/>
      <c r="D447" s="37"/>
      <c r="E447" s="37"/>
      <c r="F447" s="61"/>
      <c r="G447" s="62"/>
      <c r="H447" s="63"/>
      <c r="I447" s="64"/>
    </row>
    <row r="448" spans="3:9" x14ac:dyDescent="0.3">
      <c r="C448" s="36"/>
      <c r="D448" s="37"/>
      <c r="E448" s="37"/>
      <c r="F448" s="61"/>
      <c r="G448" s="62"/>
      <c r="H448" s="63"/>
      <c r="I448" s="64"/>
    </row>
    <row r="449" spans="3:9" x14ac:dyDescent="0.3">
      <c r="C449" s="36"/>
      <c r="D449" s="37"/>
      <c r="E449" s="37"/>
      <c r="F449" s="61"/>
      <c r="G449" s="62"/>
      <c r="H449" s="63"/>
      <c r="I449" s="64"/>
    </row>
    <row r="450" spans="3:9" x14ac:dyDescent="0.3">
      <c r="C450" s="36"/>
      <c r="D450" s="37"/>
      <c r="E450" s="37"/>
      <c r="F450" s="61"/>
      <c r="G450" s="62"/>
      <c r="H450" s="63"/>
      <c r="I450" s="64"/>
    </row>
    <row r="451" spans="3:9" x14ac:dyDescent="0.3">
      <c r="C451" s="36"/>
      <c r="D451" s="37"/>
      <c r="E451" s="37"/>
      <c r="F451" s="61"/>
      <c r="G451" s="62"/>
      <c r="H451" s="63"/>
      <c r="I451" s="64"/>
    </row>
    <row r="452" spans="3:9" x14ac:dyDescent="0.3">
      <c r="C452" s="36"/>
      <c r="D452" s="37"/>
      <c r="E452" s="37"/>
      <c r="F452" s="61"/>
      <c r="G452" s="62"/>
      <c r="H452" s="63"/>
      <c r="I452" s="64"/>
    </row>
    <row r="453" spans="3:9" x14ac:dyDescent="0.3">
      <c r="C453" s="36"/>
      <c r="D453" s="37"/>
      <c r="E453" s="37"/>
      <c r="F453" s="61"/>
      <c r="G453" s="62"/>
      <c r="H453" s="63"/>
      <c r="I453" s="64"/>
    </row>
    <row r="454" spans="3:9" x14ac:dyDescent="0.3">
      <c r="C454" s="36"/>
      <c r="D454" s="37"/>
      <c r="E454" s="37"/>
      <c r="F454" s="61"/>
      <c r="G454" s="62"/>
      <c r="H454" s="63"/>
      <c r="I454" s="64"/>
    </row>
    <row r="455" spans="3:9" x14ac:dyDescent="0.3">
      <c r="C455" s="36"/>
      <c r="D455" s="37"/>
      <c r="E455" s="37"/>
      <c r="F455" s="61"/>
      <c r="G455" s="62"/>
      <c r="H455" s="63"/>
      <c r="I455" s="64"/>
    </row>
    <row r="456" spans="3:9" x14ac:dyDescent="0.3">
      <c r="C456" s="36"/>
      <c r="D456" s="37"/>
      <c r="E456" s="37"/>
      <c r="F456" s="61"/>
      <c r="G456" s="62"/>
      <c r="H456" s="63"/>
      <c r="I456" s="64"/>
    </row>
    <row r="457" spans="3:9" x14ac:dyDescent="0.3">
      <c r="C457" s="36"/>
      <c r="D457" s="37"/>
      <c r="E457" s="37"/>
      <c r="F457" s="61"/>
      <c r="G457" s="62"/>
      <c r="H457" s="63"/>
      <c r="I457" s="64"/>
    </row>
    <row r="458" spans="3:9" x14ac:dyDescent="0.3">
      <c r="C458" s="36"/>
      <c r="D458" s="37"/>
      <c r="E458" s="37"/>
      <c r="F458" s="61"/>
      <c r="G458" s="62"/>
      <c r="H458" s="63"/>
      <c r="I458" s="64"/>
    </row>
    <row r="459" spans="3:9" x14ac:dyDescent="0.3">
      <c r="C459" s="36"/>
      <c r="D459" s="37"/>
      <c r="E459" s="37"/>
      <c r="F459" s="61"/>
      <c r="G459" s="62"/>
      <c r="H459" s="63"/>
      <c r="I459" s="64"/>
    </row>
    <row r="460" spans="3:9" x14ac:dyDescent="0.3">
      <c r="C460" s="36"/>
      <c r="D460" s="37"/>
      <c r="E460" s="37"/>
      <c r="F460" s="61"/>
      <c r="G460" s="62"/>
      <c r="H460" s="63"/>
      <c r="I460" s="64"/>
    </row>
    <row r="461" spans="3:9" x14ac:dyDescent="0.3">
      <c r="C461" s="36"/>
      <c r="D461" s="37"/>
      <c r="E461" s="37"/>
      <c r="F461" s="61"/>
      <c r="G461" s="62"/>
      <c r="H461" s="63"/>
      <c r="I461" s="64"/>
    </row>
    <row r="462" spans="3:9" x14ac:dyDescent="0.3">
      <c r="C462" s="36"/>
      <c r="D462" s="37"/>
      <c r="E462" s="37"/>
      <c r="F462" s="61"/>
      <c r="G462" s="62"/>
      <c r="H462" s="63"/>
      <c r="I462" s="64"/>
    </row>
    <row r="463" spans="3:9" x14ac:dyDescent="0.3">
      <c r="C463" s="36"/>
      <c r="D463" s="37"/>
      <c r="E463" s="37"/>
      <c r="F463" s="61"/>
      <c r="G463" s="62"/>
      <c r="H463" s="63"/>
      <c r="I463" s="64"/>
    </row>
    <row r="464" spans="3:9" x14ac:dyDescent="0.3">
      <c r="C464" s="36"/>
      <c r="D464" s="37"/>
      <c r="E464" s="37"/>
      <c r="F464" s="61"/>
      <c r="G464" s="62"/>
      <c r="H464" s="63"/>
      <c r="I464" s="64"/>
    </row>
    <row r="465" spans="3:9" x14ac:dyDescent="0.3">
      <c r="C465" s="36"/>
      <c r="D465" s="37"/>
      <c r="E465" s="37"/>
      <c r="F465" s="61"/>
      <c r="G465" s="62"/>
      <c r="H465" s="63"/>
      <c r="I465" s="64"/>
    </row>
    <row r="466" spans="3:9" x14ac:dyDescent="0.3">
      <c r="C466" s="36"/>
      <c r="D466" s="37"/>
      <c r="E466" s="37"/>
      <c r="F466" s="61"/>
      <c r="G466" s="62"/>
      <c r="H466" s="63"/>
      <c r="I466" s="64"/>
    </row>
    <row r="467" spans="3:9" x14ac:dyDescent="0.3">
      <c r="C467" s="36"/>
      <c r="D467" s="37"/>
      <c r="E467" s="37"/>
      <c r="F467" s="61"/>
      <c r="G467" s="62"/>
      <c r="H467" s="63"/>
      <c r="I467" s="64"/>
    </row>
    <row r="468" spans="3:9" x14ac:dyDescent="0.3">
      <c r="C468" s="36"/>
      <c r="D468" s="37"/>
      <c r="E468" s="37"/>
      <c r="F468" s="61"/>
      <c r="G468" s="62"/>
      <c r="H468" s="63"/>
      <c r="I468" s="64"/>
    </row>
    <row r="469" spans="3:9" x14ac:dyDescent="0.3">
      <c r="C469" s="36"/>
      <c r="D469" s="37"/>
      <c r="E469" s="37"/>
      <c r="F469" s="61"/>
      <c r="G469" s="62"/>
      <c r="H469" s="63"/>
      <c r="I469" s="64"/>
    </row>
    <row r="470" spans="3:9" x14ac:dyDescent="0.3">
      <c r="C470" s="36"/>
      <c r="D470" s="37"/>
      <c r="E470" s="37"/>
      <c r="F470" s="61"/>
      <c r="G470" s="62"/>
      <c r="H470" s="63"/>
      <c r="I470" s="64"/>
    </row>
    <row r="471" spans="3:9" x14ac:dyDescent="0.3">
      <c r="C471" s="36"/>
      <c r="D471" s="37"/>
      <c r="E471" s="37"/>
      <c r="F471" s="61"/>
      <c r="G471" s="62"/>
      <c r="H471" s="63"/>
      <c r="I471" s="64"/>
    </row>
    <row r="472" spans="3:9" x14ac:dyDescent="0.3">
      <c r="C472" s="36"/>
      <c r="D472" s="37"/>
      <c r="E472" s="37"/>
      <c r="F472" s="61"/>
      <c r="G472" s="62"/>
      <c r="H472" s="63"/>
      <c r="I472" s="64"/>
    </row>
    <row r="473" spans="3:9" x14ac:dyDescent="0.3">
      <c r="C473" s="36"/>
      <c r="D473" s="37"/>
      <c r="E473" s="37"/>
      <c r="F473" s="61"/>
      <c r="G473" s="62"/>
      <c r="H473" s="63"/>
      <c r="I473" s="64"/>
    </row>
    <row r="474" spans="3:9" x14ac:dyDescent="0.3">
      <c r="C474" s="36"/>
      <c r="D474" s="37"/>
      <c r="E474" s="37"/>
      <c r="F474" s="61"/>
      <c r="G474" s="62"/>
      <c r="H474" s="63"/>
      <c r="I474" s="64"/>
    </row>
    <row r="475" spans="3:9" x14ac:dyDescent="0.3">
      <c r="C475" s="36"/>
      <c r="D475" s="37"/>
      <c r="E475" s="37"/>
      <c r="F475" s="61"/>
      <c r="G475" s="62"/>
      <c r="H475" s="63"/>
      <c r="I475" s="64"/>
    </row>
    <row r="476" spans="3:9" x14ac:dyDescent="0.3">
      <c r="C476" s="36"/>
      <c r="D476" s="37"/>
      <c r="E476" s="37"/>
      <c r="F476" s="61"/>
      <c r="G476" s="62"/>
      <c r="H476" s="63"/>
      <c r="I476" s="64"/>
    </row>
    <row r="477" spans="3:9" x14ac:dyDescent="0.3">
      <c r="C477" s="36"/>
      <c r="D477" s="37"/>
      <c r="E477" s="37"/>
      <c r="F477" s="61"/>
      <c r="G477" s="62"/>
      <c r="H477" s="63"/>
      <c r="I477" s="64"/>
    </row>
    <row r="478" spans="3:9" x14ac:dyDescent="0.3">
      <c r="C478" s="36"/>
      <c r="D478" s="37"/>
      <c r="E478" s="37"/>
      <c r="F478" s="61"/>
      <c r="G478" s="62"/>
      <c r="H478" s="63"/>
      <c r="I478" s="64"/>
    </row>
    <row r="479" spans="3:9" x14ac:dyDescent="0.3">
      <c r="C479" s="36"/>
      <c r="D479" s="37"/>
      <c r="E479" s="37"/>
      <c r="F479" s="61"/>
      <c r="G479" s="62"/>
      <c r="H479" s="63"/>
      <c r="I479" s="64"/>
    </row>
    <row r="480" spans="3:9" x14ac:dyDescent="0.3">
      <c r="C480" s="36"/>
      <c r="D480" s="37"/>
      <c r="E480" s="37"/>
      <c r="F480" s="61"/>
      <c r="G480" s="62"/>
      <c r="H480" s="63"/>
      <c r="I480" s="64"/>
    </row>
    <row r="481" spans="3:9" x14ac:dyDescent="0.3">
      <c r="C481" s="36"/>
      <c r="D481" s="37"/>
      <c r="E481" s="37"/>
      <c r="F481" s="61"/>
      <c r="G481" s="62"/>
      <c r="H481" s="63"/>
      <c r="I481" s="64"/>
    </row>
    <row r="482" spans="3:9" x14ac:dyDescent="0.3">
      <c r="C482" s="36"/>
      <c r="D482" s="37"/>
      <c r="E482" s="37"/>
      <c r="F482" s="61"/>
      <c r="G482" s="62"/>
      <c r="H482" s="63"/>
      <c r="I482" s="64"/>
    </row>
    <row r="483" spans="3:9" x14ac:dyDescent="0.3">
      <c r="C483" s="36"/>
      <c r="D483" s="37"/>
      <c r="E483" s="37"/>
      <c r="F483" s="61"/>
      <c r="G483" s="62"/>
      <c r="H483" s="63"/>
      <c r="I483" s="64"/>
    </row>
    <row r="484" spans="3:9" x14ac:dyDescent="0.3">
      <c r="C484" s="36"/>
      <c r="D484" s="37"/>
      <c r="E484" s="37"/>
      <c r="F484" s="61"/>
      <c r="G484" s="62"/>
      <c r="H484" s="63"/>
      <c r="I484" s="64"/>
    </row>
    <row r="485" spans="3:9" x14ac:dyDescent="0.3">
      <c r="C485" s="36"/>
      <c r="D485" s="37"/>
      <c r="E485" s="37"/>
      <c r="F485" s="61"/>
      <c r="G485" s="62"/>
      <c r="H485" s="63"/>
      <c r="I485" s="64"/>
    </row>
    <row r="486" spans="3:9" x14ac:dyDescent="0.3">
      <c r="C486" s="36"/>
      <c r="D486" s="37"/>
      <c r="E486" s="37"/>
      <c r="F486" s="61"/>
      <c r="G486" s="62"/>
      <c r="H486" s="63"/>
      <c r="I486" s="64"/>
    </row>
    <row r="487" spans="3:9" x14ac:dyDescent="0.3">
      <c r="C487" s="36"/>
      <c r="D487" s="37"/>
      <c r="E487" s="37"/>
      <c r="F487" s="61"/>
      <c r="G487" s="62"/>
      <c r="H487" s="63"/>
      <c r="I487" s="64"/>
    </row>
    <row r="488" spans="3:9" x14ac:dyDescent="0.3">
      <c r="C488" s="36"/>
      <c r="D488" s="37"/>
      <c r="E488" s="37"/>
      <c r="F488" s="61"/>
      <c r="G488" s="62"/>
      <c r="H488" s="63"/>
      <c r="I488" s="64"/>
    </row>
    <row r="489" spans="3:9" x14ac:dyDescent="0.3">
      <c r="C489" s="36"/>
      <c r="D489" s="37"/>
      <c r="E489" s="37"/>
      <c r="F489" s="61"/>
      <c r="G489" s="62"/>
      <c r="H489" s="63"/>
      <c r="I489" s="64"/>
    </row>
    <row r="490" spans="3:9" x14ac:dyDescent="0.3">
      <c r="C490" s="36"/>
      <c r="D490" s="37"/>
      <c r="E490" s="37"/>
      <c r="F490" s="61"/>
      <c r="G490" s="62"/>
      <c r="H490" s="63"/>
      <c r="I490" s="64"/>
    </row>
    <row r="491" spans="3:9" x14ac:dyDescent="0.3">
      <c r="C491" s="36"/>
      <c r="D491" s="37"/>
      <c r="E491" s="37"/>
      <c r="F491" s="61"/>
      <c r="G491" s="62"/>
      <c r="H491" s="63"/>
      <c r="I491" s="64"/>
    </row>
    <row r="492" spans="3:9" x14ac:dyDescent="0.3">
      <c r="C492" s="36"/>
      <c r="D492" s="37"/>
      <c r="E492" s="37"/>
      <c r="F492" s="61"/>
      <c r="G492" s="62"/>
      <c r="H492" s="63"/>
      <c r="I492" s="64"/>
    </row>
    <row r="493" spans="3:9" x14ac:dyDescent="0.3">
      <c r="C493" s="36"/>
      <c r="D493" s="37"/>
      <c r="E493" s="37"/>
      <c r="F493" s="61"/>
      <c r="G493" s="62"/>
      <c r="H493" s="63"/>
      <c r="I493" s="64"/>
    </row>
    <row r="494" spans="3:9" x14ac:dyDescent="0.3">
      <c r="C494" s="36"/>
      <c r="D494" s="37"/>
      <c r="E494" s="37"/>
      <c r="F494" s="61"/>
      <c r="G494" s="62"/>
      <c r="H494" s="63"/>
      <c r="I494" s="64"/>
    </row>
    <row r="495" spans="3:9" x14ac:dyDescent="0.3">
      <c r="C495" s="36"/>
      <c r="D495" s="37"/>
      <c r="E495" s="37"/>
      <c r="F495" s="61"/>
      <c r="G495" s="62"/>
      <c r="H495" s="63"/>
      <c r="I495" s="64"/>
    </row>
    <row r="496" spans="3:9" x14ac:dyDescent="0.3">
      <c r="C496" s="36"/>
      <c r="D496" s="37"/>
      <c r="E496" s="37"/>
      <c r="F496" s="61"/>
      <c r="G496" s="62"/>
      <c r="H496" s="63"/>
      <c r="I496" s="64"/>
    </row>
    <row r="497" spans="3:9" x14ac:dyDescent="0.3">
      <c r="C497" s="36"/>
      <c r="D497" s="37"/>
      <c r="E497" s="37"/>
      <c r="F497" s="61"/>
      <c r="G497" s="62"/>
      <c r="H497" s="63"/>
      <c r="I497" s="64"/>
    </row>
    <row r="498" spans="3:9" x14ac:dyDescent="0.3">
      <c r="C498" s="36"/>
      <c r="D498" s="37"/>
      <c r="E498" s="37"/>
      <c r="F498" s="61"/>
      <c r="G498" s="62"/>
      <c r="H498" s="63"/>
      <c r="I498" s="64"/>
    </row>
    <row r="499" spans="3:9" x14ac:dyDescent="0.3">
      <c r="C499" s="36"/>
      <c r="D499" s="37"/>
      <c r="E499" s="37"/>
      <c r="F499" s="61"/>
      <c r="G499" s="62"/>
      <c r="H499" s="63"/>
      <c r="I499" s="64"/>
    </row>
    <row r="500" spans="3:9" x14ac:dyDescent="0.3">
      <c r="C500" s="36"/>
      <c r="D500" s="37"/>
      <c r="E500" s="37"/>
      <c r="F500" s="61"/>
      <c r="G500" s="62"/>
      <c r="H500" s="63"/>
      <c r="I500" s="64"/>
    </row>
    <row r="501" spans="3:9" x14ac:dyDescent="0.3">
      <c r="C501" s="36"/>
      <c r="D501" s="37"/>
      <c r="E501" s="37"/>
      <c r="F501" s="61"/>
      <c r="G501" s="62"/>
      <c r="H501" s="63"/>
      <c r="I501" s="64"/>
    </row>
    <row r="502" spans="3:9" x14ac:dyDescent="0.3">
      <c r="C502" s="36"/>
      <c r="D502" s="37"/>
      <c r="E502" s="37"/>
      <c r="F502" s="61"/>
      <c r="G502" s="62"/>
      <c r="H502" s="63"/>
      <c r="I502" s="64"/>
    </row>
    <row r="503" spans="3:9" x14ac:dyDescent="0.3">
      <c r="C503" s="36"/>
      <c r="D503" s="37"/>
      <c r="E503" s="37"/>
      <c r="F503" s="61"/>
      <c r="G503" s="62"/>
      <c r="H503" s="63"/>
      <c r="I503" s="64"/>
    </row>
    <row r="504" spans="3:9" x14ac:dyDescent="0.3">
      <c r="C504" s="36"/>
      <c r="D504" s="37"/>
      <c r="E504" s="37"/>
      <c r="F504" s="61"/>
      <c r="G504" s="62"/>
      <c r="H504" s="63"/>
      <c r="I504" s="64"/>
    </row>
    <row r="505" spans="3:9" x14ac:dyDescent="0.3">
      <c r="C505" s="36"/>
      <c r="D505" s="37"/>
      <c r="E505" s="37"/>
      <c r="F505" s="61"/>
      <c r="G505" s="62"/>
      <c r="H505" s="63"/>
      <c r="I505" s="64"/>
    </row>
    <row r="506" spans="3:9" x14ac:dyDescent="0.3">
      <c r="C506" s="36"/>
      <c r="D506" s="37"/>
      <c r="E506" s="37"/>
      <c r="F506" s="61"/>
      <c r="G506" s="62"/>
      <c r="H506" s="63"/>
      <c r="I506" s="64"/>
    </row>
    <row r="507" spans="3:9" x14ac:dyDescent="0.3">
      <c r="C507" s="36"/>
      <c r="D507" s="37"/>
      <c r="E507" s="37"/>
      <c r="F507" s="61"/>
      <c r="G507" s="62"/>
      <c r="H507" s="63"/>
      <c r="I507" s="64"/>
    </row>
    <row r="508" spans="3:9" x14ac:dyDescent="0.3">
      <c r="C508" s="36"/>
      <c r="D508" s="37"/>
      <c r="E508" s="37"/>
      <c r="F508" s="61"/>
      <c r="G508" s="62"/>
      <c r="H508" s="63"/>
      <c r="I508" s="64"/>
    </row>
    <row r="509" spans="3:9" x14ac:dyDescent="0.3">
      <c r="C509" s="36"/>
      <c r="D509" s="37"/>
      <c r="E509" s="37"/>
      <c r="F509" s="61"/>
      <c r="G509" s="62"/>
      <c r="H509" s="63"/>
      <c r="I509" s="64"/>
    </row>
    <row r="510" spans="3:9" x14ac:dyDescent="0.3">
      <c r="C510" s="36"/>
      <c r="D510" s="37"/>
      <c r="E510" s="37"/>
      <c r="F510" s="61"/>
      <c r="G510" s="62"/>
      <c r="H510" s="63"/>
      <c r="I510" s="64"/>
    </row>
    <row r="511" spans="3:9" x14ac:dyDescent="0.3">
      <c r="C511" s="36"/>
      <c r="D511" s="37"/>
      <c r="E511" s="37"/>
      <c r="F511" s="61"/>
      <c r="G511" s="62"/>
      <c r="H511" s="63"/>
      <c r="I511" s="64"/>
    </row>
    <row r="512" spans="3:9" x14ac:dyDescent="0.3">
      <c r="C512" s="36"/>
      <c r="D512" s="37"/>
      <c r="E512" s="37"/>
      <c r="F512" s="61"/>
      <c r="G512" s="62"/>
      <c r="H512" s="63"/>
      <c r="I512" s="64"/>
    </row>
    <row r="513" spans="3:9" x14ac:dyDescent="0.3">
      <c r="C513" s="36"/>
      <c r="D513" s="37"/>
      <c r="E513" s="37"/>
      <c r="F513" s="61"/>
      <c r="G513" s="62"/>
      <c r="H513" s="63"/>
      <c r="I513" s="64"/>
    </row>
    <row r="514" spans="3:9" x14ac:dyDescent="0.3">
      <c r="C514" s="36"/>
      <c r="D514" s="37"/>
      <c r="E514" s="37"/>
      <c r="F514" s="61"/>
      <c r="G514" s="62"/>
      <c r="H514" s="63"/>
      <c r="I514" s="64"/>
    </row>
    <row r="515" spans="3:9" x14ac:dyDescent="0.3">
      <c r="C515" s="36"/>
      <c r="D515" s="37"/>
      <c r="E515" s="37"/>
      <c r="F515" s="61"/>
      <c r="G515" s="62"/>
      <c r="H515" s="63"/>
      <c r="I515" s="64"/>
    </row>
    <row r="516" spans="3:9" x14ac:dyDescent="0.3">
      <c r="C516" s="36"/>
      <c r="D516" s="37"/>
      <c r="E516" s="37"/>
      <c r="F516" s="61"/>
      <c r="G516" s="62"/>
      <c r="H516" s="63"/>
      <c r="I516" s="64"/>
    </row>
    <row r="517" spans="3:9" x14ac:dyDescent="0.3">
      <c r="C517" s="36"/>
      <c r="D517" s="37"/>
      <c r="E517" s="37"/>
      <c r="F517" s="61"/>
      <c r="G517" s="62"/>
      <c r="H517" s="63"/>
      <c r="I517" s="64"/>
    </row>
    <row r="518" spans="3:9" x14ac:dyDescent="0.3">
      <c r="C518" s="36"/>
      <c r="D518" s="37"/>
      <c r="E518" s="37"/>
      <c r="F518" s="61"/>
      <c r="G518" s="62"/>
      <c r="H518" s="63"/>
      <c r="I518" s="64"/>
    </row>
    <row r="519" spans="3:9" x14ac:dyDescent="0.3">
      <c r="C519" s="36"/>
      <c r="D519" s="37"/>
      <c r="E519" s="37"/>
      <c r="F519" s="61"/>
      <c r="G519" s="62"/>
      <c r="H519" s="63"/>
      <c r="I519" s="64"/>
    </row>
    <row r="520" spans="3:9" x14ac:dyDescent="0.3">
      <c r="C520" s="36"/>
      <c r="D520" s="37"/>
      <c r="E520" s="37"/>
      <c r="F520" s="61"/>
      <c r="G520" s="62"/>
      <c r="H520" s="63"/>
      <c r="I520" s="64"/>
    </row>
    <row r="521" spans="3:9" x14ac:dyDescent="0.3">
      <c r="C521" s="36"/>
      <c r="D521" s="37"/>
      <c r="E521" s="37"/>
      <c r="F521" s="61"/>
      <c r="G521" s="62"/>
      <c r="H521" s="63"/>
      <c r="I521" s="64"/>
    </row>
    <row r="522" spans="3:9" x14ac:dyDescent="0.3">
      <c r="C522" s="36"/>
      <c r="D522" s="37"/>
      <c r="E522" s="37"/>
      <c r="F522" s="61"/>
      <c r="G522" s="62"/>
      <c r="H522" s="63"/>
      <c r="I522" s="64"/>
    </row>
    <row r="523" spans="3:9" x14ac:dyDescent="0.3">
      <c r="C523" s="36"/>
      <c r="D523" s="37"/>
      <c r="E523" s="37"/>
      <c r="F523" s="61"/>
      <c r="G523" s="62"/>
      <c r="H523" s="63"/>
      <c r="I523" s="64"/>
    </row>
    <row r="524" spans="3:9" x14ac:dyDescent="0.3">
      <c r="C524" s="36"/>
      <c r="D524" s="37"/>
      <c r="E524" s="37"/>
      <c r="F524" s="61"/>
      <c r="G524" s="62"/>
      <c r="H524" s="63"/>
      <c r="I524" s="64"/>
    </row>
    <row r="525" spans="3:9" x14ac:dyDescent="0.3">
      <c r="C525" s="36"/>
      <c r="D525" s="37"/>
      <c r="E525" s="37"/>
      <c r="F525" s="61"/>
      <c r="G525" s="62"/>
      <c r="H525" s="63"/>
      <c r="I525" s="64"/>
    </row>
    <row r="526" spans="3:9" x14ac:dyDescent="0.3">
      <c r="C526" s="36"/>
      <c r="D526" s="37"/>
      <c r="E526" s="37"/>
      <c r="F526" s="61"/>
      <c r="G526" s="62"/>
      <c r="H526" s="63"/>
      <c r="I526" s="64"/>
    </row>
    <row r="527" spans="3:9" x14ac:dyDescent="0.3">
      <c r="C527" s="36"/>
      <c r="D527" s="37"/>
      <c r="E527" s="37"/>
      <c r="F527" s="61"/>
      <c r="G527" s="62"/>
      <c r="H527" s="63"/>
      <c r="I527" s="64"/>
    </row>
    <row r="528" spans="3:9" x14ac:dyDescent="0.3">
      <c r="C528" s="36"/>
      <c r="D528" s="37"/>
      <c r="E528" s="37"/>
      <c r="F528" s="61"/>
      <c r="G528" s="62"/>
      <c r="H528" s="63"/>
      <c r="I528" s="64"/>
    </row>
    <row r="529" spans="3:9" x14ac:dyDescent="0.3">
      <c r="C529" s="36"/>
      <c r="D529" s="37"/>
      <c r="E529" s="37"/>
      <c r="F529" s="61"/>
      <c r="G529" s="62"/>
      <c r="H529" s="63"/>
      <c r="I529" s="64"/>
    </row>
    <row r="530" spans="3:9" x14ac:dyDescent="0.3">
      <c r="C530" s="36"/>
      <c r="D530" s="37"/>
      <c r="E530" s="37"/>
      <c r="F530" s="61"/>
      <c r="G530" s="62"/>
      <c r="H530" s="63"/>
      <c r="I530" s="64"/>
    </row>
    <row r="531" spans="3:9" x14ac:dyDescent="0.3">
      <c r="C531" s="36"/>
      <c r="D531" s="37"/>
      <c r="E531" s="37"/>
      <c r="F531" s="61"/>
      <c r="G531" s="62"/>
      <c r="H531" s="63"/>
      <c r="I531" s="64"/>
    </row>
    <row r="532" spans="3:9" x14ac:dyDescent="0.3">
      <c r="C532" s="36"/>
      <c r="D532" s="37"/>
      <c r="E532" s="37"/>
      <c r="F532" s="61"/>
      <c r="G532" s="62"/>
      <c r="H532" s="63"/>
      <c r="I532" s="64"/>
    </row>
    <row r="533" spans="3:9" x14ac:dyDescent="0.3">
      <c r="C533" s="36"/>
      <c r="D533" s="37"/>
      <c r="E533" s="37"/>
      <c r="F533" s="61"/>
      <c r="G533" s="62"/>
      <c r="H533" s="63"/>
      <c r="I533" s="64"/>
    </row>
    <row r="534" spans="3:9" x14ac:dyDescent="0.3">
      <c r="C534" s="36"/>
      <c r="D534" s="37"/>
      <c r="E534" s="37"/>
      <c r="F534" s="61"/>
      <c r="G534" s="62"/>
      <c r="H534" s="63"/>
      <c r="I534" s="64"/>
    </row>
    <row r="535" spans="3:9" x14ac:dyDescent="0.3">
      <c r="C535" s="36"/>
      <c r="D535" s="37"/>
      <c r="E535" s="37"/>
      <c r="F535" s="61"/>
      <c r="G535" s="62"/>
      <c r="H535" s="63"/>
      <c r="I535" s="64"/>
    </row>
    <row r="536" spans="3:9" x14ac:dyDescent="0.3">
      <c r="C536" s="36"/>
      <c r="D536" s="37"/>
      <c r="E536" s="37"/>
      <c r="F536" s="61"/>
      <c r="G536" s="62"/>
      <c r="H536" s="63"/>
      <c r="I536" s="64"/>
    </row>
    <row r="537" spans="3:9" x14ac:dyDescent="0.3">
      <c r="C537" s="36"/>
      <c r="D537" s="37"/>
      <c r="E537" s="37"/>
      <c r="F537" s="61"/>
      <c r="G537" s="62"/>
      <c r="H537" s="63"/>
      <c r="I537" s="64"/>
    </row>
    <row r="538" spans="3:9" x14ac:dyDescent="0.3">
      <c r="C538" s="36"/>
      <c r="D538" s="37"/>
      <c r="E538" s="37"/>
      <c r="F538" s="61"/>
      <c r="G538" s="62"/>
      <c r="H538" s="63"/>
      <c r="I538" s="64"/>
    </row>
    <row r="539" spans="3:9" x14ac:dyDescent="0.3">
      <c r="C539" s="36"/>
      <c r="D539" s="37"/>
      <c r="E539" s="37"/>
      <c r="F539" s="61"/>
      <c r="G539" s="62"/>
      <c r="H539" s="63"/>
      <c r="I539" s="64"/>
    </row>
    <row r="540" spans="3:9" x14ac:dyDescent="0.3">
      <c r="C540" s="36"/>
      <c r="D540" s="37"/>
      <c r="E540" s="37"/>
      <c r="F540" s="61"/>
      <c r="G540" s="62"/>
      <c r="H540" s="63"/>
      <c r="I540" s="64"/>
    </row>
    <row r="541" spans="3:9" x14ac:dyDescent="0.3">
      <c r="C541" s="36"/>
      <c r="D541" s="37"/>
      <c r="E541" s="37"/>
      <c r="F541" s="61"/>
      <c r="G541" s="62"/>
      <c r="H541" s="63"/>
      <c r="I541" s="64"/>
    </row>
    <row r="542" spans="3:9" x14ac:dyDescent="0.3">
      <c r="C542" s="36"/>
      <c r="D542" s="37"/>
      <c r="E542" s="37"/>
      <c r="F542" s="61"/>
      <c r="G542" s="62"/>
      <c r="H542" s="63"/>
      <c r="I542" s="64"/>
    </row>
    <row r="543" spans="3:9" x14ac:dyDescent="0.3">
      <c r="C543" s="36"/>
      <c r="D543" s="37"/>
      <c r="E543" s="37"/>
      <c r="F543" s="61"/>
      <c r="G543" s="62"/>
      <c r="H543" s="63"/>
      <c r="I543" s="64"/>
    </row>
    <row r="544" spans="3:9" x14ac:dyDescent="0.3">
      <c r="C544" s="36"/>
      <c r="D544" s="37"/>
      <c r="E544" s="37"/>
      <c r="F544" s="61"/>
      <c r="G544" s="62"/>
      <c r="H544" s="63"/>
      <c r="I544" s="64"/>
    </row>
    <row r="545" spans="3:9" x14ac:dyDescent="0.3">
      <c r="C545" s="36"/>
      <c r="D545" s="37"/>
      <c r="E545" s="37"/>
      <c r="F545" s="61"/>
      <c r="G545" s="62"/>
      <c r="H545" s="63"/>
      <c r="I545" s="64"/>
    </row>
    <row r="546" spans="3:9" x14ac:dyDescent="0.3">
      <c r="C546" s="36"/>
      <c r="D546" s="37"/>
      <c r="E546" s="37"/>
      <c r="F546" s="61"/>
      <c r="G546" s="62"/>
      <c r="H546" s="63"/>
      <c r="I546" s="64"/>
    </row>
    <row r="547" spans="3:9" x14ac:dyDescent="0.3">
      <c r="C547" s="36"/>
      <c r="D547" s="37"/>
      <c r="E547" s="37"/>
      <c r="F547" s="61"/>
      <c r="G547" s="62"/>
      <c r="H547" s="63"/>
      <c r="I547" s="64"/>
    </row>
    <row r="548" spans="3:9" x14ac:dyDescent="0.3">
      <c r="C548" s="36"/>
      <c r="D548" s="37"/>
      <c r="E548" s="37"/>
      <c r="F548" s="61"/>
      <c r="G548" s="62"/>
      <c r="H548" s="63"/>
      <c r="I548" s="64"/>
    </row>
    <row r="549" spans="3:9" x14ac:dyDescent="0.3">
      <c r="C549" s="36"/>
      <c r="D549" s="37"/>
      <c r="E549" s="37"/>
      <c r="F549" s="61"/>
      <c r="G549" s="62"/>
      <c r="H549" s="63"/>
      <c r="I549" s="64"/>
    </row>
    <row r="550" spans="3:9" x14ac:dyDescent="0.3">
      <c r="C550" s="36"/>
      <c r="D550" s="37"/>
      <c r="E550" s="37"/>
      <c r="F550" s="61"/>
      <c r="G550" s="62"/>
      <c r="H550" s="63"/>
      <c r="I550" s="64"/>
    </row>
    <row r="551" spans="3:9" x14ac:dyDescent="0.3">
      <c r="C551" s="36"/>
      <c r="D551" s="37"/>
      <c r="E551" s="37"/>
      <c r="F551" s="61"/>
      <c r="G551" s="62"/>
      <c r="H551" s="63"/>
      <c r="I551" s="64"/>
    </row>
    <row r="552" spans="3:9" x14ac:dyDescent="0.3">
      <c r="C552" s="36"/>
      <c r="D552" s="37"/>
      <c r="E552" s="37"/>
      <c r="F552" s="61"/>
      <c r="G552" s="62"/>
      <c r="H552" s="63"/>
      <c r="I552" s="64"/>
    </row>
    <row r="553" spans="3:9" x14ac:dyDescent="0.3">
      <c r="C553" s="36"/>
      <c r="D553" s="37"/>
      <c r="E553" s="37"/>
      <c r="F553" s="61"/>
      <c r="G553" s="62"/>
      <c r="H553" s="63"/>
      <c r="I553" s="64"/>
    </row>
    <row r="554" spans="3:9" x14ac:dyDescent="0.3">
      <c r="C554" s="36"/>
      <c r="D554" s="37"/>
      <c r="E554" s="37"/>
      <c r="F554" s="61"/>
      <c r="G554" s="62"/>
      <c r="H554" s="63"/>
      <c r="I554" s="64"/>
    </row>
    <row r="555" spans="3:9" x14ac:dyDescent="0.3">
      <c r="C555" s="36"/>
      <c r="D555" s="37"/>
      <c r="E555" s="37"/>
      <c r="F555" s="61"/>
      <c r="G555" s="62"/>
      <c r="H555" s="63"/>
      <c r="I555" s="64"/>
    </row>
    <row r="556" spans="3:9" x14ac:dyDescent="0.3">
      <c r="C556" s="36"/>
      <c r="D556" s="37"/>
      <c r="E556" s="37"/>
      <c r="F556" s="61"/>
      <c r="G556" s="62"/>
      <c r="H556" s="63"/>
      <c r="I556" s="64"/>
    </row>
    <row r="557" spans="3:9" x14ac:dyDescent="0.3">
      <c r="C557" s="36"/>
      <c r="D557" s="37"/>
      <c r="E557" s="37"/>
      <c r="F557" s="61"/>
      <c r="G557" s="62"/>
      <c r="H557" s="63"/>
      <c r="I557" s="64"/>
    </row>
    <row r="558" spans="3:9" x14ac:dyDescent="0.3">
      <c r="C558" s="36"/>
      <c r="D558" s="37"/>
      <c r="E558" s="37"/>
      <c r="F558" s="61"/>
      <c r="G558" s="62"/>
      <c r="H558" s="63"/>
      <c r="I558" s="64"/>
    </row>
    <row r="559" spans="3:9" x14ac:dyDescent="0.3">
      <c r="C559" s="36"/>
      <c r="D559" s="37"/>
      <c r="E559" s="37"/>
      <c r="F559" s="61"/>
      <c r="G559" s="62"/>
      <c r="H559" s="63"/>
      <c r="I559" s="64"/>
    </row>
    <row r="560" spans="3:9" x14ac:dyDescent="0.3">
      <c r="C560" s="36"/>
      <c r="D560" s="37"/>
      <c r="E560" s="37"/>
      <c r="F560" s="61"/>
      <c r="G560" s="62"/>
      <c r="H560" s="63"/>
      <c r="I560" s="64"/>
    </row>
    <row r="561" spans="3:9" x14ac:dyDescent="0.3">
      <c r="C561" s="36"/>
      <c r="D561" s="37"/>
      <c r="E561" s="37"/>
      <c r="F561" s="61"/>
      <c r="G561" s="62"/>
      <c r="H561" s="63"/>
      <c r="I561" s="64"/>
    </row>
    <row r="562" spans="3:9" x14ac:dyDescent="0.3">
      <c r="C562" s="36"/>
      <c r="D562" s="37"/>
      <c r="E562" s="37"/>
      <c r="F562" s="61"/>
      <c r="G562" s="62"/>
      <c r="H562" s="63"/>
      <c r="I562" s="64"/>
    </row>
    <row r="563" spans="3:9" x14ac:dyDescent="0.3">
      <c r="C563" s="36"/>
      <c r="D563" s="37"/>
      <c r="E563" s="37"/>
      <c r="F563" s="61"/>
      <c r="G563" s="62"/>
      <c r="H563" s="63"/>
      <c r="I563" s="64"/>
    </row>
    <row r="564" spans="3:9" x14ac:dyDescent="0.3">
      <c r="C564" s="36"/>
      <c r="D564" s="37"/>
      <c r="E564" s="37"/>
      <c r="F564" s="61"/>
      <c r="G564" s="62"/>
      <c r="H564" s="63"/>
      <c r="I564" s="64"/>
    </row>
    <row r="565" spans="3:9" x14ac:dyDescent="0.3">
      <c r="C565" s="36"/>
      <c r="D565" s="37"/>
      <c r="E565" s="37"/>
      <c r="F565" s="61"/>
      <c r="G565" s="62"/>
      <c r="H565" s="63"/>
      <c r="I565" s="64"/>
    </row>
    <row r="566" spans="3:9" x14ac:dyDescent="0.3">
      <c r="C566" s="36"/>
      <c r="D566" s="37"/>
      <c r="E566" s="37"/>
      <c r="F566" s="61"/>
      <c r="G566" s="62"/>
      <c r="H566" s="63"/>
      <c r="I566" s="64"/>
    </row>
    <row r="567" spans="3:9" x14ac:dyDescent="0.3">
      <c r="C567" s="36"/>
      <c r="D567" s="37"/>
      <c r="E567" s="37"/>
      <c r="F567" s="61"/>
      <c r="G567" s="62"/>
      <c r="H567" s="63"/>
      <c r="I567" s="64"/>
    </row>
    <row r="568" spans="3:9" x14ac:dyDescent="0.3">
      <c r="C568" s="36"/>
      <c r="D568" s="37"/>
      <c r="E568" s="37"/>
      <c r="F568" s="61"/>
      <c r="G568" s="62"/>
      <c r="H568" s="63"/>
      <c r="I568" s="64"/>
    </row>
    <row r="569" spans="3:9" x14ac:dyDescent="0.3">
      <c r="C569" s="36"/>
      <c r="D569" s="37"/>
      <c r="E569" s="37"/>
      <c r="F569" s="61"/>
      <c r="G569" s="62"/>
      <c r="H569" s="63"/>
      <c r="I569" s="64"/>
    </row>
    <row r="570" spans="3:9" x14ac:dyDescent="0.3">
      <c r="C570" s="36"/>
      <c r="D570" s="37"/>
      <c r="E570" s="37"/>
      <c r="F570" s="61"/>
      <c r="G570" s="62"/>
      <c r="H570" s="63"/>
      <c r="I570" s="64"/>
    </row>
    <row r="571" spans="3:9" x14ac:dyDescent="0.3">
      <c r="C571" s="36"/>
      <c r="D571" s="37"/>
      <c r="E571" s="37"/>
      <c r="F571" s="61"/>
      <c r="G571" s="62"/>
      <c r="H571" s="63"/>
      <c r="I571" s="64"/>
    </row>
    <row r="572" spans="3:9" x14ac:dyDescent="0.3">
      <c r="C572" s="36"/>
      <c r="D572" s="37"/>
      <c r="E572" s="37"/>
      <c r="F572" s="61"/>
      <c r="G572" s="62"/>
      <c r="H572" s="63"/>
      <c r="I572" s="64"/>
    </row>
    <row r="573" spans="3:9" x14ac:dyDescent="0.3">
      <c r="C573" s="36"/>
      <c r="D573" s="37"/>
      <c r="E573" s="37"/>
      <c r="F573" s="61"/>
      <c r="G573" s="62"/>
      <c r="H573" s="63"/>
      <c r="I573" s="64"/>
    </row>
    <row r="574" spans="3:9" x14ac:dyDescent="0.3">
      <c r="C574" s="36"/>
      <c r="D574" s="37"/>
      <c r="E574" s="37"/>
      <c r="F574" s="61"/>
      <c r="G574" s="62"/>
      <c r="H574" s="63"/>
      <c r="I574" s="64"/>
    </row>
    <row r="575" spans="3:9" x14ac:dyDescent="0.3">
      <c r="C575" s="36"/>
      <c r="D575" s="37"/>
      <c r="E575" s="37"/>
      <c r="F575" s="61"/>
      <c r="G575" s="62"/>
      <c r="H575" s="63"/>
      <c r="I575" s="64"/>
    </row>
    <row r="576" spans="3:9" x14ac:dyDescent="0.3">
      <c r="C576" s="36"/>
      <c r="D576" s="37"/>
      <c r="E576" s="37"/>
      <c r="F576" s="61"/>
      <c r="G576" s="62"/>
      <c r="H576" s="63"/>
      <c r="I576" s="64"/>
    </row>
    <row r="577" spans="3:9" x14ac:dyDescent="0.3">
      <c r="C577" s="36"/>
      <c r="D577" s="37"/>
      <c r="E577" s="37"/>
      <c r="F577" s="61"/>
      <c r="G577" s="62"/>
      <c r="H577" s="63"/>
      <c r="I577" s="64"/>
    </row>
    <row r="578" spans="3:9" x14ac:dyDescent="0.3">
      <c r="C578" s="36"/>
      <c r="D578" s="37"/>
      <c r="E578" s="37"/>
      <c r="F578" s="61"/>
      <c r="G578" s="62"/>
      <c r="H578" s="63"/>
      <c r="I578" s="64"/>
    </row>
    <row r="579" spans="3:9" x14ac:dyDescent="0.3">
      <c r="C579" s="36"/>
      <c r="D579" s="37"/>
      <c r="E579" s="37"/>
      <c r="F579" s="61"/>
      <c r="G579" s="62"/>
      <c r="H579" s="63"/>
      <c r="I579" s="64"/>
    </row>
    <row r="580" spans="3:9" x14ac:dyDescent="0.3">
      <c r="C580" s="36"/>
      <c r="D580" s="37"/>
      <c r="E580" s="37"/>
      <c r="F580" s="61"/>
      <c r="G580" s="62"/>
      <c r="H580" s="63"/>
      <c r="I580" s="64"/>
    </row>
    <row r="581" spans="3:9" x14ac:dyDescent="0.3">
      <c r="C581" s="36"/>
      <c r="D581" s="37"/>
      <c r="E581" s="37"/>
      <c r="F581" s="61"/>
      <c r="G581" s="62"/>
      <c r="H581" s="63"/>
      <c r="I581" s="64"/>
    </row>
    <row r="582" spans="3:9" x14ac:dyDescent="0.3">
      <c r="C582" s="36"/>
      <c r="D582" s="37"/>
      <c r="E582" s="37"/>
      <c r="F582" s="61"/>
      <c r="G582" s="62"/>
      <c r="H582" s="63"/>
      <c r="I582" s="64"/>
    </row>
    <row r="583" spans="3:9" x14ac:dyDescent="0.3">
      <c r="C583" s="36"/>
      <c r="D583" s="37"/>
      <c r="E583" s="37"/>
      <c r="F583" s="61"/>
      <c r="G583" s="62"/>
      <c r="H583" s="63"/>
      <c r="I583" s="64"/>
    </row>
    <row r="584" spans="3:9" x14ac:dyDescent="0.3">
      <c r="C584" s="36"/>
      <c r="D584" s="37"/>
      <c r="E584" s="37"/>
      <c r="F584" s="61"/>
      <c r="G584" s="62"/>
      <c r="H584" s="63"/>
      <c r="I584" s="64"/>
    </row>
    <row r="585" spans="3:9" x14ac:dyDescent="0.3">
      <c r="C585" s="36"/>
      <c r="D585" s="37"/>
      <c r="E585" s="37"/>
      <c r="F585" s="61"/>
      <c r="G585" s="62"/>
      <c r="H585" s="63"/>
      <c r="I585" s="64"/>
    </row>
    <row r="586" spans="3:9" x14ac:dyDescent="0.3">
      <c r="C586" s="36"/>
      <c r="D586" s="37"/>
      <c r="E586" s="37"/>
      <c r="F586" s="61"/>
      <c r="G586" s="62"/>
      <c r="H586" s="63"/>
      <c r="I586" s="64"/>
    </row>
    <row r="587" spans="3:9" x14ac:dyDescent="0.3">
      <c r="C587" s="36"/>
      <c r="D587" s="37"/>
      <c r="E587" s="37"/>
      <c r="F587" s="61"/>
      <c r="G587" s="62"/>
      <c r="H587" s="63"/>
      <c r="I587" s="64"/>
    </row>
    <row r="588" spans="3:9" x14ac:dyDescent="0.3">
      <c r="C588" s="36"/>
      <c r="D588" s="37"/>
      <c r="E588" s="37"/>
      <c r="F588" s="61"/>
      <c r="G588" s="62"/>
      <c r="H588" s="63"/>
      <c r="I588" s="64"/>
    </row>
    <row r="589" spans="3:9" x14ac:dyDescent="0.3">
      <c r="C589" s="36"/>
      <c r="D589" s="37"/>
      <c r="E589" s="37"/>
      <c r="F589" s="61"/>
      <c r="G589" s="62"/>
      <c r="H589" s="63"/>
      <c r="I589" s="64"/>
    </row>
    <row r="590" spans="3:9" x14ac:dyDescent="0.3">
      <c r="C590" s="36"/>
      <c r="D590" s="37"/>
      <c r="E590" s="37"/>
      <c r="F590" s="61"/>
      <c r="G590" s="62"/>
      <c r="H590" s="63"/>
      <c r="I590" s="64"/>
    </row>
    <row r="591" spans="3:9" x14ac:dyDescent="0.3">
      <c r="C591" s="36"/>
      <c r="D591" s="37"/>
      <c r="E591" s="37"/>
      <c r="F591" s="61"/>
      <c r="G591" s="62"/>
      <c r="H591" s="63"/>
      <c r="I591" s="64"/>
    </row>
    <row r="592" spans="3:9" x14ac:dyDescent="0.3">
      <c r="C592" s="36"/>
      <c r="D592" s="37"/>
      <c r="E592" s="37"/>
      <c r="F592" s="61"/>
      <c r="G592" s="62"/>
      <c r="H592" s="63"/>
      <c r="I592" s="64"/>
    </row>
    <row r="593" spans="3:9" x14ac:dyDescent="0.3">
      <c r="C593" s="36"/>
      <c r="D593" s="37"/>
      <c r="E593" s="37"/>
      <c r="F593" s="61"/>
      <c r="G593" s="62"/>
      <c r="H593" s="63"/>
      <c r="I593" s="64"/>
    </row>
    <row r="594" spans="3:9" x14ac:dyDescent="0.3">
      <c r="C594" s="36"/>
      <c r="D594" s="37"/>
      <c r="E594" s="37"/>
      <c r="F594" s="61"/>
      <c r="G594" s="62"/>
      <c r="H594" s="63"/>
      <c r="I594" s="64"/>
    </row>
    <row r="595" spans="3:9" x14ac:dyDescent="0.3">
      <c r="C595" s="36"/>
      <c r="D595" s="37"/>
      <c r="E595" s="37"/>
      <c r="F595" s="61"/>
      <c r="G595" s="62"/>
      <c r="H595" s="63"/>
      <c r="I595" s="64"/>
    </row>
    <row r="596" spans="3:9" x14ac:dyDescent="0.3">
      <c r="C596" s="36"/>
      <c r="D596" s="37"/>
      <c r="E596" s="37"/>
      <c r="F596" s="61"/>
      <c r="G596" s="62"/>
      <c r="H596" s="63"/>
      <c r="I596" s="64"/>
    </row>
    <row r="597" spans="3:9" x14ac:dyDescent="0.3">
      <c r="C597" s="36"/>
      <c r="D597" s="37"/>
      <c r="E597" s="37"/>
      <c r="F597" s="61"/>
      <c r="G597" s="62"/>
      <c r="H597" s="63"/>
      <c r="I597" s="64"/>
    </row>
    <row r="598" spans="3:9" x14ac:dyDescent="0.3">
      <c r="C598" s="36"/>
      <c r="D598" s="37"/>
      <c r="E598" s="37"/>
      <c r="F598" s="61"/>
      <c r="G598" s="62"/>
      <c r="H598" s="63"/>
      <c r="I598" s="64"/>
    </row>
    <row r="599" spans="3:9" x14ac:dyDescent="0.3">
      <c r="C599" s="36"/>
      <c r="D599" s="37"/>
      <c r="E599" s="37"/>
      <c r="F599" s="61"/>
      <c r="G599" s="62"/>
      <c r="H599" s="63"/>
      <c r="I599" s="64"/>
    </row>
    <row r="600" spans="3:9" x14ac:dyDescent="0.3">
      <c r="C600" s="36"/>
      <c r="D600" s="37"/>
      <c r="E600" s="37"/>
      <c r="F600" s="61"/>
      <c r="G600" s="62"/>
      <c r="H600" s="63"/>
      <c r="I600" s="64"/>
    </row>
    <row r="601" spans="3:9" x14ac:dyDescent="0.3">
      <c r="C601" s="36"/>
      <c r="D601" s="37"/>
      <c r="E601" s="37"/>
      <c r="F601" s="61"/>
      <c r="G601" s="62"/>
      <c r="H601" s="63"/>
      <c r="I601" s="64"/>
    </row>
    <row r="602" spans="3:9" x14ac:dyDescent="0.3">
      <c r="C602" s="36"/>
      <c r="D602" s="37"/>
      <c r="E602" s="37"/>
      <c r="F602" s="61"/>
      <c r="G602" s="62"/>
      <c r="H602" s="63"/>
      <c r="I602" s="64"/>
    </row>
    <row r="603" spans="3:9" x14ac:dyDescent="0.3">
      <c r="C603" s="36"/>
      <c r="D603" s="37"/>
      <c r="E603" s="37"/>
      <c r="F603" s="61"/>
      <c r="G603" s="62"/>
      <c r="H603" s="63"/>
      <c r="I603" s="64"/>
    </row>
    <row r="604" spans="3:9" x14ac:dyDescent="0.3">
      <c r="C604" s="36"/>
      <c r="D604" s="37"/>
      <c r="E604" s="37"/>
      <c r="F604" s="61"/>
      <c r="G604" s="62"/>
      <c r="H604" s="63"/>
      <c r="I604" s="64"/>
    </row>
    <row r="605" spans="3:9" x14ac:dyDescent="0.3">
      <c r="C605" s="36"/>
      <c r="D605" s="37"/>
      <c r="E605" s="37"/>
      <c r="F605" s="61"/>
      <c r="G605" s="62"/>
      <c r="H605" s="63"/>
      <c r="I605" s="64"/>
    </row>
    <row r="606" spans="3:9" x14ac:dyDescent="0.3">
      <c r="C606" s="36"/>
      <c r="D606" s="37"/>
      <c r="E606" s="37"/>
      <c r="F606" s="61"/>
      <c r="G606" s="62"/>
      <c r="H606" s="63"/>
      <c r="I606" s="64"/>
    </row>
    <row r="607" spans="3:9" x14ac:dyDescent="0.3">
      <c r="C607" s="36"/>
      <c r="D607" s="37"/>
      <c r="E607" s="37"/>
      <c r="F607" s="61"/>
      <c r="G607" s="62"/>
      <c r="H607" s="63"/>
      <c r="I607" s="64"/>
    </row>
    <row r="608" spans="3:9" x14ac:dyDescent="0.3">
      <c r="C608" s="36"/>
      <c r="D608" s="37"/>
      <c r="E608" s="37"/>
      <c r="F608" s="61"/>
      <c r="G608" s="62"/>
      <c r="H608" s="63"/>
      <c r="I608" s="64"/>
    </row>
    <row r="609" spans="3:9" x14ac:dyDescent="0.3">
      <c r="C609" s="36"/>
      <c r="D609" s="37"/>
      <c r="E609" s="37"/>
      <c r="F609" s="61"/>
      <c r="G609" s="62"/>
      <c r="H609" s="63"/>
      <c r="I609" s="64"/>
    </row>
    <row r="610" spans="3:9" x14ac:dyDescent="0.3">
      <c r="C610" s="36"/>
      <c r="D610" s="37"/>
      <c r="E610" s="37"/>
      <c r="F610" s="61"/>
      <c r="G610" s="62"/>
      <c r="H610" s="63"/>
      <c r="I610" s="64"/>
    </row>
    <row r="611" spans="3:9" x14ac:dyDescent="0.3">
      <c r="C611" s="36"/>
      <c r="D611" s="37"/>
      <c r="E611" s="37"/>
      <c r="F611" s="61"/>
      <c r="G611" s="62"/>
      <c r="H611" s="63"/>
      <c r="I611" s="64"/>
    </row>
    <row r="612" spans="3:9" x14ac:dyDescent="0.3">
      <c r="C612" s="36"/>
      <c r="D612" s="37"/>
      <c r="E612" s="37"/>
      <c r="F612" s="61"/>
      <c r="G612" s="62"/>
      <c r="H612" s="63"/>
      <c r="I612" s="64"/>
    </row>
    <row r="613" spans="3:9" x14ac:dyDescent="0.3">
      <c r="C613" s="36"/>
      <c r="D613" s="37"/>
      <c r="E613" s="37"/>
      <c r="F613" s="61"/>
      <c r="G613" s="62"/>
      <c r="H613" s="63"/>
      <c r="I613" s="64"/>
    </row>
    <row r="614" spans="3:9" x14ac:dyDescent="0.3">
      <c r="C614" s="36"/>
      <c r="D614" s="37"/>
      <c r="E614" s="37"/>
      <c r="F614" s="61"/>
      <c r="G614" s="62"/>
      <c r="H614" s="63"/>
      <c r="I614" s="64"/>
    </row>
    <row r="615" spans="3:9" x14ac:dyDescent="0.3">
      <c r="C615" s="36"/>
      <c r="D615" s="37"/>
      <c r="E615" s="37"/>
      <c r="F615" s="61"/>
      <c r="G615" s="62"/>
      <c r="H615" s="63"/>
      <c r="I615" s="64"/>
    </row>
    <row r="616" spans="3:9" x14ac:dyDescent="0.3">
      <c r="C616" s="36"/>
      <c r="D616" s="37"/>
      <c r="E616" s="37"/>
      <c r="F616" s="61"/>
      <c r="G616" s="62"/>
      <c r="H616" s="63"/>
      <c r="I616" s="64"/>
    </row>
    <row r="617" spans="3:9" x14ac:dyDescent="0.3">
      <c r="C617" s="36"/>
      <c r="D617" s="37"/>
      <c r="E617" s="37"/>
      <c r="F617" s="61"/>
      <c r="G617" s="62"/>
      <c r="H617" s="63"/>
      <c r="I617" s="64"/>
    </row>
    <row r="618" spans="3:9" x14ac:dyDescent="0.3">
      <c r="C618" s="36"/>
      <c r="D618" s="37"/>
      <c r="E618" s="37"/>
      <c r="F618" s="61"/>
      <c r="G618" s="62"/>
      <c r="H618" s="63"/>
      <c r="I618" s="64"/>
    </row>
    <row r="619" spans="3:9" x14ac:dyDescent="0.3">
      <c r="C619" s="36"/>
      <c r="D619" s="37"/>
      <c r="E619" s="37"/>
      <c r="F619" s="61"/>
      <c r="G619" s="62"/>
      <c r="H619" s="63"/>
      <c r="I619" s="64"/>
    </row>
    <row r="620" spans="3:9" x14ac:dyDescent="0.3">
      <c r="C620" s="36"/>
      <c r="D620" s="37"/>
      <c r="E620" s="37"/>
      <c r="F620" s="61"/>
      <c r="G620" s="62"/>
      <c r="H620" s="63"/>
      <c r="I620" s="64"/>
    </row>
    <row r="621" spans="3:9" x14ac:dyDescent="0.3">
      <c r="C621" s="36"/>
      <c r="D621" s="37"/>
      <c r="E621" s="37"/>
      <c r="F621" s="61"/>
      <c r="G621" s="62"/>
      <c r="H621" s="63"/>
      <c r="I621" s="64"/>
    </row>
    <row r="622" spans="3:9" x14ac:dyDescent="0.3">
      <c r="C622" s="36"/>
      <c r="D622" s="37"/>
      <c r="E622" s="37"/>
      <c r="F622" s="61"/>
      <c r="G622" s="62"/>
      <c r="H622" s="63"/>
      <c r="I622" s="64"/>
    </row>
    <row r="623" spans="3:9" x14ac:dyDescent="0.3">
      <c r="C623" s="36"/>
      <c r="D623" s="37"/>
      <c r="E623" s="37"/>
      <c r="F623" s="61"/>
      <c r="G623" s="62"/>
      <c r="H623" s="63"/>
      <c r="I623" s="64"/>
    </row>
    <row r="624" spans="3:9" x14ac:dyDescent="0.3">
      <c r="C624" s="36"/>
      <c r="D624" s="37"/>
      <c r="E624" s="37"/>
      <c r="F624" s="61"/>
      <c r="G624" s="62"/>
      <c r="H624" s="63"/>
      <c r="I624" s="64"/>
    </row>
    <row r="625" spans="3:9" x14ac:dyDescent="0.3">
      <c r="C625" s="36"/>
      <c r="D625" s="37"/>
      <c r="E625" s="37"/>
      <c r="F625" s="61"/>
      <c r="G625" s="62"/>
      <c r="H625" s="63"/>
      <c r="I625" s="64"/>
    </row>
    <row r="626" spans="3:9" x14ac:dyDescent="0.3">
      <c r="C626" s="36"/>
      <c r="D626" s="37"/>
      <c r="E626" s="37"/>
      <c r="F626" s="61"/>
      <c r="G626" s="62"/>
      <c r="H626" s="63"/>
      <c r="I626" s="64"/>
    </row>
    <row r="627" spans="3:9" x14ac:dyDescent="0.3">
      <c r="C627" s="36"/>
      <c r="D627" s="37"/>
      <c r="E627" s="37"/>
      <c r="F627" s="61"/>
      <c r="G627" s="62"/>
      <c r="H627" s="63"/>
      <c r="I627" s="64"/>
    </row>
    <row r="628" spans="3:9" x14ac:dyDescent="0.3">
      <c r="C628" s="36"/>
      <c r="D628" s="37"/>
      <c r="E628" s="37"/>
      <c r="F628" s="61"/>
      <c r="G628" s="62"/>
      <c r="H628" s="63"/>
      <c r="I628" s="64"/>
    </row>
    <row r="629" spans="3:9" x14ac:dyDescent="0.3">
      <c r="C629" s="36"/>
      <c r="D629" s="37"/>
      <c r="E629" s="37"/>
      <c r="F629" s="61"/>
      <c r="G629" s="62"/>
      <c r="H629" s="63"/>
      <c r="I629" s="64"/>
    </row>
    <row r="630" spans="3:9" x14ac:dyDescent="0.3">
      <c r="C630" s="36"/>
      <c r="D630" s="37"/>
      <c r="E630" s="37"/>
      <c r="F630" s="61"/>
      <c r="G630" s="62"/>
      <c r="H630" s="63"/>
      <c r="I630" s="64"/>
    </row>
    <row r="631" spans="3:9" x14ac:dyDescent="0.3">
      <c r="C631" s="36"/>
      <c r="D631" s="37"/>
      <c r="E631" s="37"/>
      <c r="F631" s="61"/>
      <c r="G631" s="62"/>
      <c r="H631" s="63"/>
      <c r="I631" s="64"/>
    </row>
    <row r="632" spans="3:9" x14ac:dyDescent="0.3">
      <c r="C632" s="36"/>
      <c r="D632" s="37"/>
      <c r="E632" s="37"/>
      <c r="F632" s="61"/>
      <c r="G632" s="62"/>
      <c r="H632" s="63"/>
      <c r="I632" s="64"/>
    </row>
    <row r="633" spans="3:9" x14ac:dyDescent="0.3">
      <c r="C633" s="36"/>
      <c r="D633" s="37"/>
      <c r="E633" s="37"/>
      <c r="F633" s="61"/>
      <c r="G633" s="62"/>
      <c r="H633" s="63"/>
      <c r="I633" s="64"/>
    </row>
    <row r="634" spans="3:9" x14ac:dyDescent="0.3">
      <c r="C634" s="36"/>
      <c r="D634" s="37"/>
      <c r="E634" s="37"/>
      <c r="F634" s="61"/>
      <c r="G634" s="62"/>
      <c r="H634" s="63"/>
      <c r="I634" s="64"/>
    </row>
    <row r="635" spans="3:9" x14ac:dyDescent="0.3">
      <c r="C635" s="36"/>
      <c r="D635" s="37"/>
      <c r="E635" s="37"/>
      <c r="F635" s="61"/>
      <c r="G635" s="62"/>
      <c r="H635" s="63"/>
      <c r="I635" s="64"/>
    </row>
    <row r="636" spans="3:9" x14ac:dyDescent="0.3">
      <c r="C636" s="36"/>
      <c r="D636" s="37"/>
      <c r="E636" s="37"/>
      <c r="F636" s="61"/>
      <c r="G636" s="62"/>
      <c r="H636" s="63"/>
      <c r="I636" s="64"/>
    </row>
    <row r="637" spans="3:9" x14ac:dyDescent="0.3">
      <c r="C637" s="36"/>
      <c r="D637" s="37"/>
      <c r="E637" s="37"/>
      <c r="F637" s="61"/>
      <c r="G637" s="62"/>
      <c r="H637" s="63"/>
      <c r="I637" s="64"/>
    </row>
    <row r="638" spans="3:9" x14ac:dyDescent="0.3">
      <c r="C638" s="36"/>
      <c r="D638" s="37"/>
      <c r="E638" s="37"/>
      <c r="F638" s="61"/>
      <c r="G638" s="62"/>
      <c r="H638" s="63"/>
      <c r="I638" s="64"/>
    </row>
    <row r="639" spans="3:9" x14ac:dyDescent="0.3">
      <c r="C639" s="36"/>
      <c r="D639" s="37"/>
      <c r="E639" s="37"/>
      <c r="F639" s="61"/>
      <c r="G639" s="62"/>
      <c r="H639" s="63"/>
      <c r="I639" s="64"/>
    </row>
    <row r="640" spans="3:9" x14ac:dyDescent="0.3">
      <c r="C640" s="36"/>
      <c r="D640" s="37"/>
      <c r="E640" s="37"/>
      <c r="F640" s="61"/>
      <c r="G640" s="62"/>
      <c r="H640" s="63"/>
      <c r="I640" s="64"/>
    </row>
    <row r="641" spans="3:9" x14ac:dyDescent="0.3">
      <c r="C641" s="36"/>
      <c r="D641" s="37"/>
      <c r="E641" s="37"/>
      <c r="F641" s="61"/>
      <c r="G641" s="62"/>
      <c r="H641" s="63"/>
      <c r="I641" s="64"/>
    </row>
    <row r="642" spans="3:9" x14ac:dyDescent="0.3">
      <c r="C642" s="36"/>
      <c r="D642" s="37"/>
      <c r="E642" s="37"/>
      <c r="F642" s="61"/>
      <c r="G642" s="62"/>
      <c r="H642" s="63"/>
      <c r="I642" s="64"/>
    </row>
    <row r="643" spans="3:9" x14ac:dyDescent="0.3">
      <c r="C643" s="36"/>
      <c r="D643" s="37"/>
      <c r="E643" s="37"/>
      <c r="F643" s="61"/>
      <c r="G643" s="62"/>
      <c r="H643" s="63"/>
      <c r="I643" s="64"/>
    </row>
    <row r="644" spans="3:9" x14ac:dyDescent="0.3">
      <c r="C644" s="36"/>
      <c r="D644" s="37"/>
      <c r="E644" s="37"/>
      <c r="F644" s="61"/>
      <c r="G644" s="62"/>
      <c r="H644" s="63"/>
      <c r="I644" s="64"/>
    </row>
    <row r="645" spans="3:9" x14ac:dyDescent="0.3">
      <c r="C645" s="36"/>
      <c r="D645" s="37"/>
      <c r="E645" s="37"/>
      <c r="F645" s="61"/>
      <c r="G645" s="62"/>
      <c r="H645" s="63"/>
      <c r="I645" s="64"/>
    </row>
    <row r="646" spans="3:9" x14ac:dyDescent="0.3">
      <c r="C646" s="36"/>
      <c r="D646" s="37"/>
      <c r="E646" s="37"/>
      <c r="F646" s="61"/>
      <c r="G646" s="62"/>
      <c r="H646" s="63"/>
      <c r="I646" s="64"/>
    </row>
    <row r="647" spans="3:9" x14ac:dyDescent="0.3">
      <c r="C647" s="36"/>
      <c r="D647" s="37"/>
      <c r="E647" s="37"/>
      <c r="F647" s="61"/>
      <c r="G647" s="62"/>
      <c r="H647" s="63"/>
      <c r="I647" s="64"/>
    </row>
    <row r="648" spans="3:9" x14ac:dyDescent="0.3">
      <c r="C648" s="36"/>
      <c r="D648" s="37"/>
      <c r="E648" s="37"/>
      <c r="F648" s="61"/>
      <c r="G648" s="62"/>
      <c r="H648" s="63"/>
      <c r="I648" s="64"/>
    </row>
    <row r="649" spans="3:9" x14ac:dyDescent="0.3">
      <c r="C649" s="36"/>
      <c r="D649" s="37"/>
      <c r="E649" s="37"/>
      <c r="F649" s="61"/>
      <c r="G649" s="62"/>
      <c r="H649" s="63"/>
      <c r="I649" s="64"/>
    </row>
    <row r="650" spans="3:9" x14ac:dyDescent="0.3">
      <c r="C650" s="36"/>
      <c r="D650" s="37"/>
      <c r="E650" s="37"/>
      <c r="F650" s="61"/>
      <c r="G650" s="62"/>
      <c r="H650" s="63"/>
      <c r="I650" s="64"/>
    </row>
    <row r="651" spans="3:9" x14ac:dyDescent="0.3">
      <c r="C651" s="36"/>
      <c r="D651" s="37"/>
      <c r="E651" s="37"/>
      <c r="F651" s="61"/>
      <c r="G651" s="62"/>
      <c r="H651" s="63"/>
      <c r="I651" s="64"/>
    </row>
    <row r="652" spans="3:9" x14ac:dyDescent="0.3">
      <c r="C652" s="36"/>
      <c r="D652" s="37"/>
      <c r="E652" s="37"/>
      <c r="F652" s="61"/>
      <c r="G652" s="62"/>
      <c r="H652" s="63"/>
      <c r="I652" s="64"/>
    </row>
    <row r="653" spans="3:9" x14ac:dyDescent="0.3">
      <c r="C653" s="36"/>
      <c r="D653" s="37"/>
      <c r="E653" s="37"/>
      <c r="F653" s="61"/>
      <c r="G653" s="62"/>
      <c r="H653" s="63"/>
      <c r="I653" s="64"/>
    </row>
    <row r="654" spans="3:9" x14ac:dyDescent="0.3">
      <c r="C654" s="36"/>
      <c r="D654" s="37"/>
      <c r="E654" s="37"/>
      <c r="F654" s="61"/>
      <c r="G654" s="62"/>
      <c r="H654" s="63"/>
      <c r="I654" s="64"/>
    </row>
    <row r="655" spans="3:9" x14ac:dyDescent="0.3">
      <c r="C655" s="36"/>
      <c r="D655" s="37"/>
      <c r="E655" s="37"/>
      <c r="F655" s="61"/>
      <c r="G655" s="62"/>
      <c r="H655" s="63"/>
      <c r="I655" s="64"/>
    </row>
    <row r="656" spans="3:9" x14ac:dyDescent="0.3">
      <c r="C656" s="36"/>
      <c r="D656" s="37"/>
      <c r="E656" s="37"/>
      <c r="F656" s="61"/>
      <c r="G656" s="62"/>
      <c r="H656" s="63"/>
      <c r="I656" s="64"/>
    </row>
    <row r="657" spans="3:9" x14ac:dyDescent="0.3">
      <c r="C657" s="36"/>
      <c r="D657" s="37"/>
      <c r="E657" s="37"/>
      <c r="F657" s="61"/>
      <c r="G657" s="62"/>
      <c r="H657" s="63"/>
      <c r="I657" s="64"/>
    </row>
    <row r="658" spans="3:9" x14ac:dyDescent="0.3">
      <c r="C658" s="36"/>
      <c r="D658" s="37"/>
      <c r="E658" s="37"/>
      <c r="F658" s="61"/>
      <c r="G658" s="62"/>
      <c r="H658" s="63"/>
      <c r="I658" s="64"/>
    </row>
    <row r="659" spans="3:9" x14ac:dyDescent="0.3">
      <c r="C659" s="36"/>
      <c r="D659" s="37"/>
      <c r="E659" s="37"/>
      <c r="F659" s="61"/>
      <c r="G659" s="62"/>
      <c r="H659" s="63"/>
      <c r="I659" s="64"/>
    </row>
    <row r="660" spans="3:9" x14ac:dyDescent="0.3">
      <c r="C660" s="36"/>
      <c r="D660" s="37"/>
      <c r="E660" s="37"/>
      <c r="F660" s="61"/>
      <c r="G660" s="62"/>
      <c r="H660" s="63"/>
      <c r="I660" s="64"/>
    </row>
    <row r="661" spans="3:9" x14ac:dyDescent="0.3">
      <c r="C661" s="36"/>
      <c r="D661" s="37"/>
      <c r="E661" s="37"/>
      <c r="F661" s="61"/>
      <c r="G661" s="62"/>
      <c r="H661" s="63"/>
      <c r="I661" s="64"/>
    </row>
    <row r="662" spans="3:9" x14ac:dyDescent="0.3">
      <c r="C662" s="36"/>
      <c r="D662" s="37"/>
      <c r="E662" s="37"/>
      <c r="F662" s="61"/>
      <c r="G662" s="62"/>
      <c r="H662" s="63"/>
      <c r="I662" s="64"/>
    </row>
    <row r="663" spans="3:9" x14ac:dyDescent="0.3">
      <c r="C663" s="36"/>
      <c r="D663" s="37"/>
      <c r="E663" s="37"/>
      <c r="F663" s="61"/>
      <c r="G663" s="62"/>
      <c r="H663" s="63"/>
      <c r="I663" s="64"/>
    </row>
    <row r="664" spans="3:9" x14ac:dyDescent="0.3">
      <c r="C664" s="36"/>
      <c r="D664" s="37"/>
      <c r="E664" s="37"/>
      <c r="F664" s="61"/>
      <c r="G664" s="62"/>
      <c r="H664" s="63"/>
      <c r="I664" s="64"/>
    </row>
    <row r="665" spans="3:9" x14ac:dyDescent="0.3">
      <c r="C665" s="36"/>
      <c r="D665" s="37"/>
      <c r="E665" s="37"/>
      <c r="F665" s="61"/>
      <c r="G665" s="62"/>
      <c r="H665" s="63"/>
      <c r="I665" s="64"/>
    </row>
    <row r="666" spans="3:9" x14ac:dyDescent="0.3">
      <c r="C666" s="36"/>
      <c r="D666" s="37"/>
      <c r="E666" s="37"/>
      <c r="F666" s="61"/>
      <c r="G666" s="62"/>
      <c r="H666" s="63"/>
      <c r="I666" s="64"/>
    </row>
    <row r="667" spans="3:9" x14ac:dyDescent="0.3">
      <c r="C667" s="36"/>
      <c r="D667" s="37"/>
      <c r="E667" s="37"/>
      <c r="F667" s="61"/>
      <c r="G667" s="62"/>
      <c r="H667" s="63"/>
      <c r="I667" s="64"/>
    </row>
    <row r="668" spans="3:9" x14ac:dyDescent="0.3">
      <c r="C668" s="36"/>
      <c r="D668" s="37"/>
      <c r="E668" s="37"/>
      <c r="F668" s="61"/>
      <c r="G668" s="62"/>
      <c r="H668" s="63"/>
      <c r="I668" s="64"/>
    </row>
    <row r="669" spans="3:9" x14ac:dyDescent="0.3">
      <c r="C669" s="36"/>
      <c r="D669" s="37"/>
      <c r="E669" s="37"/>
      <c r="F669" s="61"/>
      <c r="G669" s="62"/>
      <c r="H669" s="63"/>
      <c r="I669" s="64"/>
    </row>
    <row r="670" spans="3:9" x14ac:dyDescent="0.3">
      <c r="C670" s="36"/>
      <c r="D670" s="37"/>
      <c r="E670" s="37"/>
      <c r="F670" s="61"/>
      <c r="G670" s="62"/>
      <c r="H670" s="63"/>
      <c r="I670" s="64"/>
    </row>
    <row r="671" spans="3:9" x14ac:dyDescent="0.3">
      <c r="C671" s="36"/>
      <c r="D671" s="37"/>
      <c r="E671" s="37"/>
      <c r="F671" s="61"/>
      <c r="G671" s="62"/>
      <c r="H671" s="63"/>
      <c r="I671" s="64"/>
    </row>
    <row r="672" spans="3:9" x14ac:dyDescent="0.3">
      <c r="C672" s="36"/>
      <c r="D672" s="37"/>
      <c r="E672" s="37"/>
      <c r="F672" s="61"/>
      <c r="G672" s="62"/>
      <c r="H672" s="63"/>
      <c r="I672" s="64"/>
    </row>
    <row r="673" spans="3:9" x14ac:dyDescent="0.3">
      <c r="C673" s="36"/>
      <c r="D673" s="37"/>
      <c r="E673" s="37"/>
      <c r="F673" s="61"/>
      <c r="G673" s="62"/>
      <c r="H673" s="63"/>
      <c r="I673" s="64"/>
    </row>
    <row r="674" spans="3:9" x14ac:dyDescent="0.3">
      <c r="C674" s="36"/>
      <c r="D674" s="37"/>
      <c r="E674" s="37"/>
      <c r="F674" s="61"/>
      <c r="G674" s="62"/>
      <c r="H674" s="63"/>
      <c r="I674" s="64"/>
    </row>
    <row r="675" spans="3:9" x14ac:dyDescent="0.3">
      <c r="C675" s="36"/>
      <c r="D675" s="37"/>
      <c r="E675" s="37"/>
      <c r="F675" s="61"/>
      <c r="G675" s="62"/>
      <c r="H675" s="63"/>
      <c r="I675" s="64"/>
    </row>
    <row r="676" spans="3:9" x14ac:dyDescent="0.3">
      <c r="C676" s="36"/>
      <c r="D676" s="37"/>
      <c r="E676" s="37"/>
      <c r="F676" s="61"/>
      <c r="G676" s="62"/>
      <c r="H676" s="63"/>
      <c r="I676" s="64"/>
    </row>
    <row r="677" spans="3:9" x14ac:dyDescent="0.3">
      <c r="C677" s="36"/>
      <c r="D677" s="37"/>
      <c r="E677" s="37"/>
      <c r="F677" s="61"/>
      <c r="G677" s="62"/>
      <c r="H677" s="63"/>
      <c r="I677" s="64"/>
    </row>
    <row r="678" spans="3:9" x14ac:dyDescent="0.3">
      <c r="C678" s="36"/>
      <c r="D678" s="37"/>
      <c r="E678" s="37"/>
      <c r="F678" s="61"/>
      <c r="G678" s="62"/>
      <c r="H678" s="63"/>
      <c r="I678" s="64"/>
    </row>
    <row r="679" spans="3:9" x14ac:dyDescent="0.3">
      <c r="C679" s="36"/>
      <c r="D679" s="37"/>
      <c r="E679" s="37"/>
      <c r="F679" s="61"/>
      <c r="G679" s="62"/>
      <c r="H679" s="63"/>
      <c r="I679" s="64"/>
    </row>
    <row r="680" spans="3:9" x14ac:dyDescent="0.3">
      <c r="C680" s="36"/>
      <c r="D680" s="37"/>
      <c r="E680" s="37"/>
      <c r="F680" s="61"/>
      <c r="G680" s="62"/>
      <c r="H680" s="63"/>
      <c r="I680" s="64"/>
    </row>
    <row r="681" spans="3:9" x14ac:dyDescent="0.3">
      <c r="C681" s="36"/>
      <c r="D681" s="37"/>
      <c r="E681" s="37"/>
      <c r="F681" s="61"/>
      <c r="G681" s="62"/>
      <c r="H681" s="63"/>
      <c r="I681" s="64"/>
    </row>
    <row r="682" spans="3:9" x14ac:dyDescent="0.3">
      <c r="C682" s="36"/>
      <c r="D682" s="37"/>
      <c r="E682" s="37"/>
      <c r="F682" s="61"/>
      <c r="G682" s="62"/>
      <c r="H682" s="63"/>
      <c r="I682" s="64"/>
    </row>
    <row r="683" spans="3:9" x14ac:dyDescent="0.3">
      <c r="C683" s="36"/>
      <c r="D683" s="37"/>
      <c r="E683" s="37"/>
      <c r="F683" s="61"/>
      <c r="G683" s="62"/>
      <c r="H683" s="63"/>
      <c r="I683" s="64"/>
    </row>
    <row r="684" spans="3:9" x14ac:dyDescent="0.3">
      <c r="C684" s="36"/>
      <c r="D684" s="37"/>
      <c r="E684" s="37"/>
      <c r="F684" s="61"/>
      <c r="G684" s="62"/>
      <c r="H684" s="63"/>
      <c r="I684" s="64"/>
    </row>
    <row r="685" spans="3:9" x14ac:dyDescent="0.3">
      <c r="C685" s="36"/>
      <c r="D685" s="37"/>
      <c r="E685" s="37"/>
      <c r="F685" s="61"/>
      <c r="G685" s="62"/>
      <c r="H685" s="63"/>
      <c r="I685" s="64"/>
    </row>
    <row r="686" spans="3:9" x14ac:dyDescent="0.3">
      <c r="C686" s="36"/>
      <c r="D686" s="37"/>
      <c r="E686" s="37"/>
      <c r="F686" s="61"/>
      <c r="G686" s="62"/>
      <c r="H686" s="63"/>
      <c r="I686" s="64"/>
    </row>
    <row r="687" spans="3:9" x14ac:dyDescent="0.3">
      <c r="C687" s="36"/>
      <c r="D687" s="37"/>
      <c r="E687" s="37"/>
      <c r="F687" s="61"/>
      <c r="G687" s="62"/>
      <c r="H687" s="63"/>
      <c r="I687" s="64"/>
    </row>
    <row r="688" spans="3:9" x14ac:dyDescent="0.3">
      <c r="C688" s="36"/>
      <c r="D688" s="37"/>
      <c r="E688" s="37"/>
      <c r="F688" s="61"/>
      <c r="G688" s="62"/>
      <c r="H688" s="63"/>
      <c r="I688" s="64"/>
    </row>
    <row r="689" spans="3:9" x14ac:dyDescent="0.3">
      <c r="C689" s="36"/>
      <c r="D689" s="37"/>
      <c r="E689" s="37"/>
      <c r="F689" s="61"/>
      <c r="G689" s="62"/>
      <c r="H689" s="63"/>
      <c r="I689" s="64"/>
    </row>
    <row r="690" spans="3:9" x14ac:dyDescent="0.3">
      <c r="C690" s="36"/>
      <c r="D690" s="37"/>
      <c r="E690" s="37"/>
      <c r="F690" s="61"/>
      <c r="G690" s="62"/>
      <c r="H690" s="63"/>
      <c r="I690" s="64"/>
    </row>
    <row r="691" spans="3:9" x14ac:dyDescent="0.3">
      <c r="C691" s="36"/>
      <c r="D691" s="37"/>
      <c r="E691" s="37"/>
      <c r="F691" s="61"/>
      <c r="G691" s="62"/>
      <c r="H691" s="63"/>
      <c r="I691" s="64"/>
    </row>
    <row r="692" spans="3:9" x14ac:dyDescent="0.3">
      <c r="C692" s="36"/>
      <c r="D692" s="37"/>
      <c r="E692" s="37"/>
      <c r="F692" s="61"/>
      <c r="G692" s="62"/>
      <c r="H692" s="63"/>
      <c r="I692" s="64"/>
    </row>
    <row r="693" spans="3:9" x14ac:dyDescent="0.3">
      <c r="C693" s="36"/>
      <c r="D693" s="37"/>
      <c r="E693" s="37"/>
      <c r="F693" s="61"/>
      <c r="G693" s="62"/>
      <c r="H693" s="63"/>
      <c r="I693" s="64"/>
    </row>
    <row r="694" spans="3:9" x14ac:dyDescent="0.3">
      <c r="C694" s="36"/>
      <c r="D694" s="37"/>
      <c r="E694" s="37"/>
      <c r="F694" s="61"/>
      <c r="G694" s="62"/>
      <c r="H694" s="63"/>
      <c r="I694" s="64"/>
    </row>
    <row r="695" spans="3:9" x14ac:dyDescent="0.3">
      <c r="C695" s="36"/>
      <c r="D695" s="37"/>
      <c r="E695" s="37"/>
      <c r="F695" s="61"/>
      <c r="G695" s="62"/>
      <c r="H695" s="63"/>
      <c r="I695" s="64"/>
    </row>
    <row r="696" spans="3:9" x14ac:dyDescent="0.3">
      <c r="C696" s="36"/>
      <c r="D696" s="37"/>
      <c r="E696" s="37"/>
      <c r="F696" s="61"/>
      <c r="G696" s="62"/>
      <c r="H696" s="63"/>
      <c r="I696" s="64"/>
    </row>
    <row r="697" spans="3:9" x14ac:dyDescent="0.3">
      <c r="C697" s="36"/>
      <c r="D697" s="37"/>
      <c r="E697" s="37"/>
      <c r="F697" s="61"/>
      <c r="G697" s="62"/>
      <c r="H697" s="63"/>
      <c r="I697" s="64"/>
    </row>
    <row r="698" spans="3:9" x14ac:dyDescent="0.3">
      <c r="C698" s="36"/>
      <c r="D698" s="37"/>
      <c r="E698" s="37"/>
      <c r="F698" s="61"/>
      <c r="G698" s="62"/>
      <c r="H698" s="63"/>
      <c r="I698" s="64"/>
    </row>
    <row r="699" spans="3:9" x14ac:dyDescent="0.3">
      <c r="C699" s="36"/>
      <c r="D699" s="37"/>
      <c r="E699" s="37"/>
      <c r="F699" s="61"/>
      <c r="G699" s="62"/>
      <c r="H699" s="63"/>
      <c r="I699" s="64"/>
    </row>
    <row r="700" spans="3:9" x14ac:dyDescent="0.3">
      <c r="C700" s="36"/>
      <c r="D700" s="37"/>
      <c r="E700" s="37"/>
      <c r="F700" s="61"/>
      <c r="G700" s="62"/>
      <c r="H700" s="63"/>
      <c r="I700" s="64"/>
    </row>
    <row r="701" spans="3:9" x14ac:dyDescent="0.3">
      <c r="C701" s="36"/>
      <c r="D701" s="37"/>
      <c r="E701" s="37"/>
      <c r="F701" s="61"/>
      <c r="G701" s="62"/>
      <c r="H701" s="63"/>
      <c r="I701" s="64"/>
    </row>
    <row r="702" spans="3:9" x14ac:dyDescent="0.3">
      <c r="C702" s="36"/>
      <c r="D702" s="37"/>
      <c r="E702" s="37"/>
      <c r="F702" s="61"/>
      <c r="G702" s="62"/>
      <c r="H702" s="63"/>
      <c r="I702" s="64"/>
    </row>
    <row r="703" spans="3:9" x14ac:dyDescent="0.3">
      <c r="C703" s="36"/>
      <c r="D703" s="37"/>
      <c r="E703" s="37"/>
      <c r="F703" s="61"/>
      <c r="G703" s="62"/>
      <c r="H703" s="63"/>
      <c r="I703" s="64"/>
    </row>
    <row r="704" spans="3:9" x14ac:dyDescent="0.3">
      <c r="C704" s="36"/>
      <c r="D704" s="37"/>
      <c r="E704" s="37"/>
      <c r="F704" s="61"/>
      <c r="G704" s="62"/>
      <c r="H704" s="63"/>
      <c r="I704" s="64"/>
    </row>
    <row r="705" spans="3:9" x14ac:dyDescent="0.3">
      <c r="C705" s="36"/>
      <c r="D705" s="37"/>
      <c r="E705" s="37"/>
      <c r="F705" s="61"/>
      <c r="G705" s="62"/>
      <c r="H705" s="63"/>
      <c r="I705" s="64"/>
    </row>
    <row r="706" spans="3:9" x14ac:dyDescent="0.3">
      <c r="C706" s="36"/>
      <c r="D706" s="37"/>
      <c r="E706" s="37"/>
      <c r="F706" s="61"/>
      <c r="G706" s="62"/>
      <c r="H706" s="63"/>
      <c r="I706" s="64"/>
    </row>
    <row r="707" spans="3:9" x14ac:dyDescent="0.3">
      <c r="C707" s="36"/>
      <c r="D707" s="37"/>
      <c r="E707" s="37"/>
      <c r="F707" s="61"/>
      <c r="G707" s="62"/>
      <c r="H707" s="63"/>
      <c r="I707" s="64"/>
    </row>
    <row r="708" spans="3:9" x14ac:dyDescent="0.3">
      <c r="C708" s="36"/>
      <c r="D708" s="37"/>
      <c r="E708" s="37"/>
      <c r="F708" s="61"/>
      <c r="G708" s="62"/>
      <c r="H708" s="63"/>
      <c r="I708" s="64"/>
    </row>
    <row r="709" spans="3:9" x14ac:dyDescent="0.3">
      <c r="C709" s="36"/>
      <c r="D709" s="37"/>
      <c r="E709" s="37"/>
      <c r="F709" s="61"/>
      <c r="G709" s="62"/>
      <c r="H709" s="63"/>
      <c r="I709" s="64"/>
    </row>
    <row r="710" spans="3:9" x14ac:dyDescent="0.3">
      <c r="C710" s="36"/>
      <c r="D710" s="37"/>
      <c r="E710" s="37"/>
      <c r="F710" s="61"/>
      <c r="G710" s="62"/>
      <c r="H710" s="63"/>
      <c r="I710" s="64"/>
    </row>
    <row r="711" spans="3:9" x14ac:dyDescent="0.3">
      <c r="C711" s="36"/>
      <c r="D711" s="37"/>
      <c r="E711" s="37"/>
      <c r="F711" s="61"/>
      <c r="G711" s="62"/>
      <c r="H711" s="63"/>
      <c r="I711" s="64"/>
    </row>
    <row r="712" spans="3:9" x14ac:dyDescent="0.3">
      <c r="C712" s="36"/>
      <c r="D712" s="37"/>
      <c r="E712" s="37"/>
      <c r="F712" s="61"/>
      <c r="G712" s="62"/>
      <c r="H712" s="63"/>
      <c r="I712" s="64"/>
    </row>
    <row r="713" spans="3:9" x14ac:dyDescent="0.3">
      <c r="C713" s="36"/>
      <c r="D713" s="37"/>
      <c r="E713" s="37"/>
      <c r="F713" s="61"/>
      <c r="G713" s="62"/>
      <c r="H713" s="63"/>
      <c r="I713" s="64"/>
    </row>
    <row r="714" spans="3:9" x14ac:dyDescent="0.3">
      <c r="C714" s="36"/>
      <c r="D714" s="37"/>
      <c r="E714" s="37"/>
      <c r="F714" s="61"/>
      <c r="G714" s="62"/>
      <c r="H714" s="63"/>
      <c r="I714" s="64"/>
    </row>
    <row r="715" spans="3:9" x14ac:dyDescent="0.3">
      <c r="C715" s="36"/>
      <c r="D715" s="37"/>
      <c r="E715" s="37"/>
      <c r="F715" s="61"/>
      <c r="G715" s="62"/>
      <c r="H715" s="63"/>
      <c r="I715" s="64"/>
    </row>
    <row r="716" spans="3:9" x14ac:dyDescent="0.3">
      <c r="C716" s="36"/>
      <c r="D716" s="37"/>
      <c r="E716" s="37"/>
      <c r="F716" s="61"/>
      <c r="G716" s="62"/>
      <c r="H716" s="63"/>
      <c r="I716" s="64"/>
    </row>
    <row r="717" spans="3:9" x14ac:dyDescent="0.3">
      <c r="C717" s="36"/>
      <c r="D717" s="37"/>
      <c r="E717" s="37"/>
      <c r="F717" s="61"/>
      <c r="G717" s="62"/>
      <c r="H717" s="63"/>
      <c r="I717" s="64"/>
    </row>
    <row r="718" spans="3:9" x14ac:dyDescent="0.3">
      <c r="C718" s="36"/>
      <c r="D718" s="37"/>
      <c r="E718" s="37"/>
      <c r="F718" s="61"/>
      <c r="G718" s="62"/>
      <c r="H718" s="63"/>
      <c r="I718" s="64"/>
    </row>
    <row r="719" spans="3:9" x14ac:dyDescent="0.3">
      <c r="C719" s="36"/>
      <c r="D719" s="37"/>
      <c r="E719" s="37"/>
      <c r="F719" s="61"/>
      <c r="G719" s="62"/>
      <c r="H719" s="63"/>
      <c r="I719" s="64"/>
    </row>
    <row r="720" spans="3:9" x14ac:dyDescent="0.3">
      <c r="C720" s="36"/>
      <c r="D720" s="37"/>
      <c r="E720" s="37"/>
      <c r="F720" s="61"/>
      <c r="G720" s="62"/>
      <c r="H720" s="63"/>
      <c r="I720" s="64"/>
    </row>
    <row r="721" spans="3:9" x14ac:dyDescent="0.3">
      <c r="C721" s="36"/>
      <c r="D721" s="37"/>
      <c r="E721" s="37"/>
      <c r="F721" s="61"/>
      <c r="G721" s="62"/>
      <c r="H721" s="63"/>
      <c r="I721" s="64"/>
    </row>
    <row r="722" spans="3:9" x14ac:dyDescent="0.3">
      <c r="C722" s="36"/>
      <c r="D722" s="37"/>
      <c r="E722" s="37"/>
      <c r="F722" s="61"/>
      <c r="G722" s="62"/>
      <c r="H722" s="63"/>
      <c r="I722" s="64"/>
    </row>
    <row r="723" spans="3:9" x14ac:dyDescent="0.3">
      <c r="C723" s="36"/>
      <c r="D723" s="37"/>
      <c r="E723" s="37"/>
      <c r="F723" s="61"/>
      <c r="G723" s="62"/>
      <c r="H723" s="63"/>
      <c r="I723" s="64"/>
    </row>
    <row r="724" spans="3:9" x14ac:dyDescent="0.3">
      <c r="C724" s="36"/>
      <c r="D724" s="37"/>
      <c r="E724" s="37"/>
      <c r="F724" s="61"/>
      <c r="G724" s="62"/>
      <c r="H724" s="63"/>
      <c r="I724" s="64"/>
    </row>
    <row r="725" spans="3:9" x14ac:dyDescent="0.3">
      <c r="C725" s="36"/>
      <c r="D725" s="37"/>
      <c r="E725" s="37"/>
      <c r="F725" s="61"/>
      <c r="G725" s="62"/>
      <c r="H725" s="63"/>
      <c r="I725" s="64"/>
    </row>
    <row r="726" spans="3:9" x14ac:dyDescent="0.3">
      <c r="C726" s="36"/>
      <c r="D726" s="37"/>
      <c r="E726" s="37"/>
      <c r="F726" s="61"/>
      <c r="G726" s="62"/>
      <c r="H726" s="63"/>
      <c r="I726" s="64"/>
    </row>
    <row r="727" spans="3:9" x14ac:dyDescent="0.3">
      <c r="C727" s="36"/>
      <c r="D727" s="37"/>
      <c r="E727" s="37"/>
      <c r="F727" s="61"/>
      <c r="G727" s="62"/>
      <c r="H727" s="63"/>
      <c r="I727" s="64"/>
    </row>
    <row r="728" spans="3:9" x14ac:dyDescent="0.3">
      <c r="C728" s="36"/>
      <c r="D728" s="37"/>
      <c r="E728" s="37"/>
      <c r="F728" s="61"/>
      <c r="G728" s="62"/>
      <c r="H728" s="63"/>
      <c r="I728" s="64"/>
    </row>
    <row r="729" spans="3:9" x14ac:dyDescent="0.3">
      <c r="C729" s="36"/>
      <c r="D729" s="37"/>
      <c r="E729" s="37"/>
      <c r="F729" s="61"/>
      <c r="G729" s="62"/>
      <c r="H729" s="63"/>
      <c r="I729" s="64"/>
    </row>
    <row r="730" spans="3:9" x14ac:dyDescent="0.3">
      <c r="C730" s="36"/>
      <c r="D730" s="37"/>
      <c r="E730" s="37"/>
      <c r="F730" s="61"/>
      <c r="G730" s="62"/>
      <c r="H730" s="63"/>
      <c r="I730" s="64"/>
    </row>
    <row r="731" spans="3:9" x14ac:dyDescent="0.3">
      <c r="C731" s="36"/>
      <c r="D731" s="37"/>
      <c r="E731" s="37"/>
      <c r="F731" s="61"/>
      <c r="G731" s="62"/>
      <c r="H731" s="63"/>
      <c r="I731" s="64"/>
    </row>
    <row r="732" spans="3:9" x14ac:dyDescent="0.3">
      <c r="C732" s="36"/>
      <c r="D732" s="37"/>
      <c r="E732" s="37"/>
      <c r="F732" s="61"/>
      <c r="G732" s="62"/>
      <c r="H732" s="63"/>
      <c r="I732" s="64"/>
    </row>
    <row r="733" spans="3:9" x14ac:dyDescent="0.3">
      <c r="C733" s="36"/>
      <c r="D733" s="37"/>
      <c r="E733" s="37"/>
      <c r="F733" s="61"/>
      <c r="G733" s="62"/>
      <c r="H733" s="63"/>
      <c r="I733" s="64"/>
    </row>
    <row r="734" spans="3:9" x14ac:dyDescent="0.3">
      <c r="C734" s="36"/>
      <c r="D734" s="37"/>
      <c r="E734" s="37"/>
      <c r="F734" s="61"/>
      <c r="G734" s="62"/>
      <c r="H734" s="63"/>
      <c r="I734" s="64"/>
    </row>
    <row r="735" spans="3:9" x14ac:dyDescent="0.3">
      <c r="C735" s="36"/>
      <c r="D735" s="37"/>
      <c r="E735" s="37"/>
      <c r="F735" s="61"/>
      <c r="G735" s="62"/>
      <c r="H735" s="63"/>
      <c r="I735" s="64"/>
    </row>
    <row r="736" spans="3:9" x14ac:dyDescent="0.3">
      <c r="C736" s="36"/>
      <c r="D736" s="37"/>
      <c r="E736" s="37"/>
      <c r="F736" s="61"/>
      <c r="G736" s="62"/>
      <c r="H736" s="63"/>
      <c r="I736" s="64"/>
    </row>
    <row r="737" spans="3:9" x14ac:dyDescent="0.3">
      <c r="C737" s="36"/>
      <c r="D737" s="37"/>
      <c r="E737" s="37"/>
      <c r="F737" s="61"/>
      <c r="G737" s="62"/>
      <c r="H737" s="63"/>
      <c r="I737" s="64"/>
    </row>
    <row r="738" spans="3:9" x14ac:dyDescent="0.3">
      <c r="C738" s="36"/>
      <c r="D738" s="37"/>
      <c r="E738" s="37"/>
      <c r="F738" s="61"/>
      <c r="G738" s="62"/>
      <c r="H738" s="63"/>
      <c r="I738" s="64"/>
    </row>
    <row r="739" spans="3:9" x14ac:dyDescent="0.3">
      <c r="C739" s="36"/>
      <c r="D739" s="37"/>
      <c r="E739" s="37"/>
      <c r="F739" s="61"/>
      <c r="G739" s="62"/>
      <c r="H739" s="63"/>
      <c r="I739" s="64"/>
    </row>
    <row r="740" spans="3:9" x14ac:dyDescent="0.3">
      <c r="C740" s="36"/>
      <c r="D740" s="37"/>
      <c r="E740" s="37"/>
      <c r="F740" s="61"/>
      <c r="G740" s="62"/>
      <c r="H740" s="63"/>
      <c r="I740" s="64"/>
    </row>
    <row r="741" spans="3:9" x14ac:dyDescent="0.3">
      <c r="C741" s="36"/>
      <c r="D741" s="37"/>
      <c r="E741" s="37"/>
      <c r="F741" s="61"/>
      <c r="G741" s="62"/>
      <c r="H741" s="63"/>
      <c r="I741" s="64"/>
    </row>
    <row r="742" spans="3:9" x14ac:dyDescent="0.3">
      <c r="C742" s="36"/>
      <c r="D742" s="37"/>
      <c r="E742" s="37"/>
      <c r="F742" s="61"/>
      <c r="G742" s="62"/>
      <c r="H742" s="63"/>
      <c r="I742" s="64"/>
    </row>
    <row r="743" spans="3:9" x14ac:dyDescent="0.3">
      <c r="C743" s="36"/>
      <c r="D743" s="37"/>
      <c r="E743" s="37"/>
      <c r="F743" s="61"/>
      <c r="G743" s="62"/>
      <c r="H743" s="63"/>
      <c r="I743" s="64"/>
    </row>
    <row r="744" spans="3:9" x14ac:dyDescent="0.3">
      <c r="C744" s="36"/>
      <c r="D744" s="37"/>
      <c r="E744" s="37"/>
      <c r="F744" s="61"/>
      <c r="G744" s="62"/>
      <c r="H744" s="63"/>
      <c r="I744" s="64"/>
    </row>
    <row r="745" spans="3:9" x14ac:dyDescent="0.3">
      <c r="C745" s="36"/>
      <c r="D745" s="37"/>
      <c r="E745" s="37"/>
      <c r="F745" s="61"/>
      <c r="G745" s="62"/>
      <c r="H745" s="63"/>
      <c r="I745" s="64"/>
    </row>
    <row r="746" spans="3:9" x14ac:dyDescent="0.3">
      <c r="C746" s="36"/>
      <c r="D746" s="37"/>
      <c r="E746" s="37"/>
      <c r="F746" s="61"/>
      <c r="G746" s="62"/>
      <c r="H746" s="63"/>
      <c r="I746" s="64"/>
    </row>
    <row r="747" spans="3:9" x14ac:dyDescent="0.3">
      <c r="C747" s="36"/>
      <c r="D747" s="37"/>
      <c r="E747" s="37"/>
      <c r="F747" s="61"/>
      <c r="G747" s="62"/>
      <c r="H747" s="63"/>
      <c r="I747" s="64"/>
    </row>
    <row r="748" spans="3:9" x14ac:dyDescent="0.3">
      <c r="C748" s="36"/>
      <c r="D748" s="37"/>
      <c r="E748" s="37"/>
      <c r="F748" s="61"/>
      <c r="G748" s="62"/>
      <c r="H748" s="63"/>
      <c r="I748" s="64"/>
    </row>
    <row r="749" spans="3:9" x14ac:dyDescent="0.3">
      <c r="C749" s="36"/>
      <c r="D749" s="37"/>
      <c r="E749" s="37"/>
      <c r="F749" s="61"/>
      <c r="G749" s="62"/>
      <c r="H749" s="63"/>
      <c r="I749" s="64"/>
    </row>
    <row r="750" spans="3:9" x14ac:dyDescent="0.3">
      <c r="C750" s="36"/>
      <c r="D750" s="37"/>
      <c r="E750" s="37"/>
      <c r="F750" s="61"/>
      <c r="G750" s="62"/>
      <c r="H750" s="63"/>
      <c r="I750" s="64"/>
    </row>
    <row r="751" spans="3:9" x14ac:dyDescent="0.3">
      <c r="C751" s="36"/>
      <c r="D751" s="37"/>
      <c r="E751" s="37"/>
      <c r="F751" s="61"/>
      <c r="G751" s="62"/>
      <c r="H751" s="63"/>
      <c r="I751" s="64"/>
    </row>
    <row r="752" spans="3:9" x14ac:dyDescent="0.3">
      <c r="C752" s="36"/>
      <c r="D752" s="37"/>
      <c r="E752" s="37"/>
      <c r="F752" s="61"/>
      <c r="G752" s="62"/>
      <c r="H752" s="63"/>
      <c r="I752" s="64"/>
    </row>
    <row r="753" spans="3:9" x14ac:dyDescent="0.3">
      <c r="C753" s="36"/>
      <c r="D753" s="37"/>
      <c r="E753" s="37"/>
      <c r="F753" s="61"/>
      <c r="G753" s="62"/>
      <c r="H753" s="63"/>
      <c r="I753" s="64"/>
    </row>
    <row r="754" spans="3:9" x14ac:dyDescent="0.3">
      <c r="C754" s="36"/>
      <c r="D754" s="37"/>
      <c r="E754" s="37"/>
      <c r="F754" s="61"/>
      <c r="G754" s="62"/>
      <c r="H754" s="63"/>
      <c r="I754" s="64"/>
    </row>
    <row r="755" spans="3:9" x14ac:dyDescent="0.3">
      <c r="C755" s="36"/>
      <c r="D755" s="37"/>
      <c r="E755" s="37"/>
      <c r="F755" s="61"/>
      <c r="G755" s="62"/>
      <c r="H755" s="63"/>
      <c r="I755" s="64"/>
    </row>
    <row r="756" spans="3:9" x14ac:dyDescent="0.3">
      <c r="C756" s="36"/>
      <c r="D756" s="37"/>
      <c r="E756" s="37"/>
      <c r="F756" s="61"/>
      <c r="G756" s="62"/>
      <c r="H756" s="63"/>
      <c r="I756" s="64"/>
    </row>
    <row r="757" spans="3:9" x14ac:dyDescent="0.3">
      <c r="C757" s="36"/>
      <c r="D757" s="37"/>
      <c r="E757" s="37"/>
      <c r="F757" s="61"/>
      <c r="G757" s="62"/>
      <c r="H757" s="63"/>
      <c r="I757" s="64"/>
    </row>
    <row r="758" spans="3:9" x14ac:dyDescent="0.3">
      <c r="C758" s="36"/>
      <c r="D758" s="37"/>
      <c r="E758" s="37"/>
      <c r="F758" s="61"/>
      <c r="G758" s="62"/>
      <c r="H758" s="63"/>
      <c r="I758" s="64"/>
    </row>
    <row r="759" spans="3:9" x14ac:dyDescent="0.3">
      <c r="C759" s="36"/>
      <c r="D759" s="37"/>
      <c r="E759" s="37"/>
      <c r="F759" s="61"/>
      <c r="G759" s="62"/>
      <c r="H759" s="63"/>
      <c r="I759" s="64"/>
    </row>
    <row r="760" spans="3:9" x14ac:dyDescent="0.3">
      <c r="C760" s="36"/>
      <c r="D760" s="37"/>
      <c r="E760" s="37"/>
      <c r="F760" s="61"/>
      <c r="G760" s="62"/>
      <c r="H760" s="63"/>
      <c r="I760" s="64"/>
    </row>
    <row r="761" spans="3:9" x14ac:dyDescent="0.3">
      <c r="C761" s="36"/>
      <c r="D761" s="37"/>
      <c r="E761" s="37"/>
      <c r="F761" s="61"/>
      <c r="G761" s="62"/>
      <c r="H761" s="63"/>
      <c r="I761" s="64"/>
    </row>
    <row r="762" spans="3:9" x14ac:dyDescent="0.3">
      <c r="C762" s="36"/>
      <c r="D762" s="37"/>
      <c r="E762" s="37"/>
      <c r="F762" s="61"/>
      <c r="G762" s="62"/>
      <c r="H762" s="63"/>
      <c r="I762" s="64"/>
    </row>
    <row r="763" spans="3:9" x14ac:dyDescent="0.3">
      <c r="C763" s="36"/>
      <c r="D763" s="37"/>
      <c r="E763" s="37"/>
      <c r="F763" s="61"/>
      <c r="G763" s="62"/>
      <c r="H763" s="63"/>
      <c r="I763" s="64"/>
    </row>
    <row r="764" spans="3:9" x14ac:dyDescent="0.3">
      <c r="C764" s="36"/>
      <c r="D764" s="37"/>
      <c r="E764" s="37"/>
      <c r="F764" s="61"/>
      <c r="G764" s="62"/>
      <c r="H764" s="63"/>
      <c r="I764" s="64"/>
    </row>
    <row r="765" spans="3:9" x14ac:dyDescent="0.3">
      <c r="C765" s="36"/>
      <c r="D765" s="37"/>
      <c r="E765" s="37"/>
      <c r="F765" s="61"/>
      <c r="G765" s="62"/>
      <c r="H765" s="63"/>
      <c r="I765" s="64"/>
    </row>
    <row r="766" spans="3:9" x14ac:dyDescent="0.3">
      <c r="C766" s="36"/>
      <c r="D766" s="37"/>
      <c r="E766" s="37"/>
      <c r="F766" s="61"/>
      <c r="G766" s="62"/>
      <c r="H766" s="63"/>
      <c r="I766" s="64"/>
    </row>
    <row r="767" spans="3:9" x14ac:dyDescent="0.3">
      <c r="C767" s="36"/>
      <c r="D767" s="37"/>
      <c r="E767" s="37"/>
      <c r="F767" s="61"/>
      <c r="G767" s="62"/>
      <c r="H767" s="63"/>
      <c r="I767" s="64"/>
    </row>
    <row r="768" spans="3:9" x14ac:dyDescent="0.3">
      <c r="C768" s="36"/>
      <c r="D768" s="37"/>
      <c r="E768" s="37"/>
      <c r="F768" s="61"/>
      <c r="G768" s="62"/>
      <c r="H768" s="63"/>
      <c r="I768" s="64"/>
    </row>
    <row r="769" spans="3:9" x14ac:dyDescent="0.3">
      <c r="C769" s="36"/>
      <c r="D769" s="37"/>
      <c r="E769" s="37"/>
      <c r="F769" s="61"/>
      <c r="G769" s="62"/>
      <c r="H769" s="63"/>
      <c r="I769" s="64"/>
    </row>
    <row r="770" spans="3:9" x14ac:dyDescent="0.3">
      <c r="C770" s="36"/>
      <c r="D770" s="37"/>
      <c r="E770" s="37"/>
      <c r="F770" s="61"/>
      <c r="G770" s="62"/>
      <c r="H770" s="63"/>
      <c r="I770" s="64"/>
    </row>
    <row r="771" spans="3:9" x14ac:dyDescent="0.3">
      <c r="C771" s="36"/>
      <c r="D771" s="37"/>
      <c r="E771" s="37"/>
      <c r="F771" s="61"/>
      <c r="G771" s="62"/>
      <c r="H771" s="63"/>
      <c r="I771" s="64"/>
    </row>
    <row r="772" spans="3:9" x14ac:dyDescent="0.3">
      <c r="C772" s="36"/>
      <c r="D772" s="37"/>
      <c r="E772" s="37"/>
      <c r="F772" s="61"/>
      <c r="G772" s="62"/>
      <c r="H772" s="63"/>
      <c r="I772" s="64"/>
    </row>
    <row r="773" spans="3:9" x14ac:dyDescent="0.3">
      <c r="C773" s="36"/>
      <c r="D773" s="37"/>
      <c r="E773" s="37"/>
      <c r="F773" s="61"/>
      <c r="G773" s="62"/>
      <c r="H773" s="63"/>
      <c r="I773" s="64"/>
    </row>
    <row r="774" spans="3:9" x14ac:dyDescent="0.3">
      <c r="C774" s="36"/>
      <c r="D774" s="37"/>
      <c r="E774" s="37"/>
      <c r="F774" s="61"/>
      <c r="G774" s="62"/>
      <c r="H774" s="63"/>
      <c r="I774" s="64"/>
    </row>
    <row r="775" spans="3:9" x14ac:dyDescent="0.3">
      <c r="C775" s="36"/>
      <c r="D775" s="37"/>
      <c r="E775" s="37"/>
      <c r="F775" s="61"/>
      <c r="G775" s="62"/>
      <c r="H775" s="63"/>
      <c r="I775" s="64"/>
    </row>
    <row r="776" spans="3:9" x14ac:dyDescent="0.3">
      <c r="C776" s="36"/>
      <c r="D776" s="37"/>
      <c r="E776" s="37"/>
      <c r="F776" s="61"/>
      <c r="G776" s="62"/>
      <c r="H776" s="63"/>
      <c r="I776" s="64"/>
    </row>
    <row r="777" spans="3:9" x14ac:dyDescent="0.3">
      <c r="C777" s="36"/>
      <c r="D777" s="37"/>
      <c r="E777" s="37"/>
      <c r="F777" s="61"/>
      <c r="G777" s="62"/>
      <c r="H777" s="63"/>
      <c r="I777" s="64"/>
    </row>
    <row r="778" spans="3:9" x14ac:dyDescent="0.3">
      <c r="C778" s="36"/>
      <c r="D778" s="37"/>
      <c r="E778" s="37"/>
      <c r="F778" s="61"/>
      <c r="G778" s="62"/>
      <c r="H778" s="63"/>
      <c r="I778" s="64"/>
    </row>
    <row r="779" spans="3:9" x14ac:dyDescent="0.3">
      <c r="C779" s="36"/>
      <c r="D779" s="37"/>
      <c r="E779" s="37"/>
      <c r="F779" s="61"/>
      <c r="G779" s="62"/>
      <c r="H779" s="63"/>
      <c r="I779" s="64"/>
    </row>
    <row r="780" spans="3:9" x14ac:dyDescent="0.3">
      <c r="C780" s="36"/>
      <c r="D780" s="37"/>
      <c r="E780" s="37"/>
      <c r="F780" s="61"/>
      <c r="G780" s="62"/>
      <c r="H780" s="63"/>
      <c r="I780" s="64"/>
    </row>
    <row r="781" spans="3:9" x14ac:dyDescent="0.3">
      <c r="C781" s="36"/>
      <c r="D781" s="37"/>
      <c r="E781" s="37"/>
      <c r="F781" s="61"/>
      <c r="G781" s="62"/>
      <c r="H781" s="63"/>
      <c r="I781" s="64"/>
    </row>
    <row r="782" spans="3:9" x14ac:dyDescent="0.3">
      <c r="C782" s="36"/>
      <c r="D782" s="37"/>
      <c r="E782" s="37"/>
      <c r="F782" s="61"/>
      <c r="G782" s="62"/>
      <c r="H782" s="63"/>
      <c r="I782" s="64"/>
    </row>
    <row r="783" spans="3:9" x14ac:dyDescent="0.3">
      <c r="C783" s="36"/>
      <c r="D783" s="37"/>
      <c r="E783" s="37"/>
      <c r="F783" s="61"/>
      <c r="G783" s="62"/>
      <c r="H783" s="63"/>
      <c r="I783" s="64"/>
    </row>
    <row r="784" spans="3:9" x14ac:dyDescent="0.3">
      <c r="C784" s="36"/>
      <c r="D784" s="37"/>
      <c r="E784" s="37"/>
      <c r="F784" s="61"/>
      <c r="G784" s="62"/>
      <c r="H784" s="63"/>
      <c r="I784" s="64"/>
    </row>
    <row r="785" spans="3:9" x14ac:dyDescent="0.3">
      <c r="C785" s="36"/>
      <c r="D785" s="37"/>
      <c r="E785" s="37"/>
      <c r="F785" s="61"/>
      <c r="G785" s="62"/>
      <c r="H785" s="63"/>
      <c r="I785" s="64"/>
    </row>
    <row r="786" spans="3:9" x14ac:dyDescent="0.3">
      <c r="C786" s="36"/>
      <c r="D786" s="37"/>
      <c r="E786" s="37"/>
      <c r="F786" s="61"/>
      <c r="G786" s="62"/>
      <c r="H786" s="63"/>
      <c r="I786" s="64"/>
    </row>
    <row r="787" spans="3:9" x14ac:dyDescent="0.3">
      <c r="C787" s="36"/>
      <c r="D787" s="37"/>
      <c r="E787" s="37"/>
      <c r="F787" s="61"/>
      <c r="G787" s="62"/>
      <c r="H787" s="63"/>
      <c r="I787" s="64"/>
    </row>
    <row r="788" spans="3:9" x14ac:dyDescent="0.3">
      <c r="C788" s="36"/>
      <c r="D788" s="37"/>
      <c r="E788" s="37"/>
      <c r="F788" s="61"/>
      <c r="G788" s="62"/>
      <c r="H788" s="63"/>
      <c r="I788" s="64"/>
    </row>
    <row r="789" spans="3:9" x14ac:dyDescent="0.3">
      <c r="C789" s="36"/>
      <c r="D789" s="37"/>
      <c r="E789" s="37"/>
      <c r="F789" s="61"/>
      <c r="G789" s="62"/>
      <c r="H789" s="63"/>
      <c r="I789" s="64"/>
    </row>
    <row r="790" spans="3:9" x14ac:dyDescent="0.3">
      <c r="C790" s="36"/>
      <c r="D790" s="37"/>
      <c r="E790" s="37"/>
      <c r="F790" s="61"/>
      <c r="G790" s="62"/>
      <c r="H790" s="63"/>
      <c r="I790" s="64"/>
    </row>
    <row r="791" spans="3:9" x14ac:dyDescent="0.3">
      <c r="C791" s="36"/>
      <c r="D791" s="37"/>
      <c r="E791" s="37"/>
      <c r="F791" s="61"/>
      <c r="G791" s="62"/>
      <c r="H791" s="63"/>
      <c r="I791" s="64"/>
    </row>
    <row r="792" spans="3:9" x14ac:dyDescent="0.3">
      <c r="C792" s="36"/>
      <c r="D792" s="37"/>
      <c r="E792" s="37"/>
      <c r="F792" s="61"/>
      <c r="G792" s="62"/>
      <c r="H792" s="63"/>
      <c r="I792" s="64"/>
    </row>
    <row r="793" spans="3:9" x14ac:dyDescent="0.3">
      <c r="C793" s="36"/>
      <c r="D793" s="37"/>
      <c r="E793" s="37"/>
      <c r="F793" s="61"/>
      <c r="G793" s="62"/>
      <c r="H793" s="63"/>
      <c r="I793" s="64"/>
    </row>
    <row r="794" spans="3:9" x14ac:dyDescent="0.3">
      <c r="C794" s="36"/>
      <c r="D794" s="37"/>
      <c r="E794" s="37"/>
      <c r="F794" s="61"/>
      <c r="G794" s="62"/>
      <c r="H794" s="63"/>
      <c r="I794" s="64"/>
    </row>
    <row r="795" spans="3:9" x14ac:dyDescent="0.3">
      <c r="C795" s="36"/>
      <c r="D795" s="37"/>
      <c r="E795" s="37"/>
      <c r="F795" s="61"/>
      <c r="G795" s="62"/>
      <c r="H795" s="63"/>
      <c r="I795" s="64"/>
    </row>
    <row r="796" spans="3:9" x14ac:dyDescent="0.3">
      <c r="C796" s="36"/>
      <c r="D796" s="37"/>
      <c r="E796" s="37"/>
      <c r="F796" s="61"/>
      <c r="G796" s="62"/>
      <c r="H796" s="63"/>
      <c r="I796" s="64"/>
    </row>
    <row r="797" spans="3:9" x14ac:dyDescent="0.3">
      <c r="C797" s="36"/>
      <c r="D797" s="37"/>
      <c r="E797" s="37"/>
      <c r="F797" s="61"/>
      <c r="G797" s="62"/>
      <c r="H797" s="63"/>
      <c r="I797" s="64"/>
    </row>
    <row r="798" spans="3:9" x14ac:dyDescent="0.3">
      <c r="C798" s="36"/>
      <c r="D798" s="37"/>
      <c r="E798" s="37"/>
      <c r="F798" s="61"/>
      <c r="G798" s="62"/>
      <c r="H798" s="63"/>
      <c r="I798" s="64"/>
    </row>
    <row r="799" spans="3:9" x14ac:dyDescent="0.3">
      <c r="C799" s="36"/>
      <c r="D799" s="37"/>
      <c r="E799" s="37"/>
      <c r="F799" s="61"/>
      <c r="G799" s="62"/>
      <c r="H799" s="63"/>
      <c r="I799" s="64"/>
    </row>
    <row r="800" spans="3:9" x14ac:dyDescent="0.3">
      <c r="C800" s="36"/>
      <c r="D800" s="37"/>
      <c r="E800" s="37"/>
      <c r="F800" s="61"/>
      <c r="G800" s="62"/>
      <c r="H800" s="63"/>
      <c r="I800" s="64"/>
    </row>
    <row r="801" spans="3:9" x14ac:dyDescent="0.3">
      <c r="C801" s="36"/>
      <c r="D801" s="37"/>
      <c r="E801" s="37"/>
      <c r="F801" s="61"/>
      <c r="G801" s="62"/>
      <c r="H801" s="63"/>
      <c r="I801" s="64"/>
    </row>
    <row r="802" spans="3:9" x14ac:dyDescent="0.3">
      <c r="C802" s="36"/>
      <c r="D802" s="37"/>
      <c r="E802" s="37"/>
      <c r="F802" s="61"/>
      <c r="G802" s="62"/>
      <c r="H802" s="63"/>
      <c r="I802" s="64"/>
    </row>
    <row r="803" spans="3:9" x14ac:dyDescent="0.3">
      <c r="C803" s="36"/>
      <c r="D803" s="37"/>
      <c r="E803" s="37"/>
      <c r="F803" s="61"/>
      <c r="G803" s="62"/>
      <c r="H803" s="63"/>
      <c r="I803" s="64"/>
    </row>
    <row r="804" spans="3:9" x14ac:dyDescent="0.3">
      <c r="C804" s="36"/>
      <c r="D804" s="37"/>
      <c r="E804" s="37"/>
      <c r="F804" s="61"/>
      <c r="G804" s="62"/>
      <c r="H804" s="63"/>
      <c r="I804" s="64"/>
    </row>
    <row r="805" spans="3:9" x14ac:dyDescent="0.3">
      <c r="C805" s="36"/>
      <c r="D805" s="37"/>
      <c r="E805" s="37"/>
      <c r="F805" s="61"/>
      <c r="G805" s="62"/>
      <c r="H805" s="63"/>
      <c r="I805" s="64"/>
    </row>
    <row r="806" spans="3:9" x14ac:dyDescent="0.3">
      <c r="C806" s="36"/>
      <c r="D806" s="37"/>
      <c r="E806" s="37"/>
      <c r="F806" s="61"/>
      <c r="G806" s="62"/>
      <c r="H806" s="63"/>
      <c r="I806" s="64"/>
    </row>
    <row r="807" spans="3:9" x14ac:dyDescent="0.3">
      <c r="C807" s="36"/>
      <c r="D807" s="37"/>
      <c r="E807" s="37"/>
      <c r="F807" s="61"/>
      <c r="G807" s="62"/>
      <c r="H807" s="63"/>
      <c r="I807" s="64"/>
    </row>
    <row r="808" spans="3:9" x14ac:dyDescent="0.3">
      <c r="C808" s="36"/>
      <c r="D808" s="37"/>
      <c r="E808" s="37"/>
      <c r="F808" s="61"/>
      <c r="G808" s="62"/>
      <c r="H808" s="63"/>
      <c r="I808" s="64"/>
    </row>
    <row r="809" spans="3:9" x14ac:dyDescent="0.3">
      <c r="C809" s="36"/>
      <c r="D809" s="37"/>
      <c r="E809" s="37"/>
      <c r="F809" s="61"/>
      <c r="G809" s="62"/>
      <c r="H809" s="63"/>
      <c r="I809" s="64"/>
    </row>
    <row r="810" spans="3:9" x14ac:dyDescent="0.3">
      <c r="C810" s="36"/>
      <c r="D810" s="37"/>
      <c r="E810" s="37"/>
      <c r="F810" s="61"/>
      <c r="G810" s="62"/>
      <c r="H810" s="63"/>
      <c r="I810" s="64"/>
    </row>
    <row r="811" spans="3:9" x14ac:dyDescent="0.3">
      <c r="C811" s="36"/>
      <c r="D811" s="37"/>
      <c r="E811" s="37"/>
      <c r="F811" s="61"/>
      <c r="G811" s="62"/>
      <c r="H811" s="63"/>
      <c r="I811" s="64"/>
    </row>
    <row r="812" spans="3:9" x14ac:dyDescent="0.3">
      <c r="C812" s="36"/>
      <c r="D812" s="37"/>
      <c r="E812" s="37"/>
      <c r="F812" s="61"/>
      <c r="G812" s="62"/>
      <c r="H812" s="63"/>
      <c r="I812" s="64"/>
    </row>
    <row r="813" spans="3:9" x14ac:dyDescent="0.3">
      <c r="C813" s="36"/>
      <c r="D813" s="37"/>
      <c r="E813" s="37"/>
      <c r="F813" s="61"/>
      <c r="G813" s="62"/>
      <c r="H813" s="63"/>
      <c r="I813" s="64"/>
    </row>
    <row r="814" spans="3:9" x14ac:dyDescent="0.3">
      <c r="C814" s="36"/>
      <c r="D814" s="37"/>
      <c r="E814" s="37"/>
      <c r="F814" s="61"/>
      <c r="G814" s="62"/>
      <c r="H814" s="63"/>
      <c r="I814" s="64"/>
    </row>
    <row r="815" spans="3:9" x14ac:dyDescent="0.3">
      <c r="C815" s="36"/>
      <c r="D815" s="37"/>
      <c r="E815" s="37"/>
      <c r="F815" s="61"/>
      <c r="G815" s="62"/>
      <c r="H815" s="63"/>
      <c r="I815" s="64"/>
    </row>
    <row r="816" spans="3:9" x14ac:dyDescent="0.3">
      <c r="C816" s="36"/>
      <c r="D816" s="37"/>
      <c r="E816" s="37"/>
      <c r="F816" s="61"/>
      <c r="G816" s="62"/>
      <c r="H816" s="63"/>
      <c r="I816" s="64"/>
    </row>
    <row r="817" spans="3:9" x14ac:dyDescent="0.3">
      <c r="C817" s="36"/>
      <c r="D817" s="37"/>
      <c r="E817" s="37"/>
      <c r="F817" s="61"/>
      <c r="G817" s="62"/>
      <c r="H817" s="63"/>
      <c r="I817" s="64"/>
    </row>
    <row r="818" spans="3:9" x14ac:dyDescent="0.3">
      <c r="C818" s="36"/>
      <c r="D818" s="37"/>
      <c r="E818" s="37"/>
      <c r="F818" s="61"/>
      <c r="G818" s="62"/>
      <c r="H818" s="63"/>
      <c r="I818" s="64"/>
    </row>
    <row r="819" spans="3:9" x14ac:dyDescent="0.3">
      <c r="C819" s="36"/>
      <c r="D819" s="37"/>
      <c r="E819" s="37"/>
      <c r="F819" s="61"/>
      <c r="G819" s="62"/>
      <c r="H819" s="63"/>
      <c r="I819" s="64"/>
    </row>
    <row r="820" spans="3:9" x14ac:dyDescent="0.3">
      <c r="C820" s="36"/>
      <c r="D820" s="37"/>
      <c r="E820" s="37"/>
      <c r="F820" s="61"/>
      <c r="G820" s="62"/>
      <c r="H820" s="63"/>
      <c r="I820" s="64"/>
    </row>
    <row r="821" spans="3:9" x14ac:dyDescent="0.3">
      <c r="C821" s="36"/>
      <c r="D821" s="37"/>
      <c r="E821" s="37"/>
      <c r="F821" s="61"/>
      <c r="G821" s="62"/>
      <c r="H821" s="63"/>
      <c r="I821" s="64"/>
    </row>
    <row r="822" spans="3:9" x14ac:dyDescent="0.3">
      <c r="C822" s="36"/>
      <c r="D822" s="37"/>
      <c r="E822" s="37"/>
      <c r="F822" s="61"/>
      <c r="G822" s="62"/>
      <c r="H822" s="63"/>
      <c r="I822" s="64"/>
    </row>
    <row r="823" spans="3:9" x14ac:dyDescent="0.3">
      <c r="C823" s="36"/>
      <c r="D823" s="37"/>
      <c r="E823" s="37"/>
      <c r="F823" s="61"/>
      <c r="G823" s="62"/>
      <c r="H823" s="63"/>
      <c r="I823" s="64"/>
    </row>
    <row r="824" spans="3:9" x14ac:dyDescent="0.3">
      <c r="C824" s="36"/>
      <c r="D824" s="37"/>
      <c r="E824" s="37"/>
      <c r="F824" s="61"/>
      <c r="G824" s="62"/>
      <c r="H824" s="63"/>
      <c r="I824" s="64"/>
    </row>
    <row r="825" spans="3:9" x14ac:dyDescent="0.3">
      <c r="C825" s="36"/>
      <c r="D825" s="37"/>
      <c r="E825" s="37"/>
      <c r="F825" s="61"/>
      <c r="G825" s="62"/>
      <c r="H825" s="63"/>
      <c r="I825" s="64"/>
    </row>
    <row r="826" spans="3:9" x14ac:dyDescent="0.3">
      <c r="C826" s="36"/>
      <c r="D826" s="37"/>
      <c r="E826" s="37"/>
      <c r="F826" s="61"/>
      <c r="G826" s="62"/>
      <c r="H826" s="63"/>
      <c r="I826" s="64"/>
    </row>
    <row r="827" spans="3:9" x14ac:dyDescent="0.3">
      <c r="C827" s="36"/>
      <c r="D827" s="37"/>
      <c r="E827" s="37"/>
      <c r="F827" s="61"/>
      <c r="G827" s="62"/>
      <c r="H827" s="63"/>
      <c r="I827" s="64"/>
    </row>
    <row r="828" spans="3:9" x14ac:dyDescent="0.3">
      <c r="C828" s="36"/>
      <c r="D828" s="37"/>
      <c r="E828" s="37"/>
      <c r="F828" s="61"/>
      <c r="G828" s="62"/>
      <c r="H828" s="63"/>
      <c r="I828" s="64"/>
    </row>
    <row r="829" spans="3:9" x14ac:dyDescent="0.3">
      <c r="C829" s="36"/>
      <c r="D829" s="37"/>
      <c r="E829" s="37"/>
      <c r="F829" s="61"/>
      <c r="G829" s="62"/>
      <c r="H829" s="63"/>
      <c r="I829" s="64"/>
    </row>
    <row r="830" spans="3:9" x14ac:dyDescent="0.3">
      <c r="C830" s="36"/>
      <c r="D830" s="37"/>
      <c r="E830" s="37"/>
      <c r="F830" s="61"/>
      <c r="G830" s="62"/>
      <c r="H830" s="63"/>
      <c r="I830" s="64"/>
    </row>
    <row r="831" spans="3:9" x14ac:dyDescent="0.3">
      <c r="C831" s="36"/>
      <c r="D831" s="37"/>
      <c r="E831" s="37"/>
      <c r="F831" s="61"/>
      <c r="G831" s="62"/>
      <c r="H831" s="63"/>
      <c r="I831" s="64"/>
    </row>
    <row r="832" spans="3:9" x14ac:dyDescent="0.3">
      <c r="C832" s="36"/>
      <c r="D832" s="37"/>
      <c r="E832" s="37"/>
      <c r="F832" s="61"/>
      <c r="G832" s="62"/>
      <c r="H832" s="63"/>
      <c r="I832" s="64"/>
    </row>
    <row r="833" spans="3:9" x14ac:dyDescent="0.3">
      <c r="C833" s="36"/>
      <c r="D833" s="37"/>
      <c r="E833" s="37"/>
      <c r="F833" s="61"/>
      <c r="G833" s="62"/>
      <c r="H833" s="63"/>
      <c r="I833" s="64"/>
    </row>
    <row r="834" spans="3:9" x14ac:dyDescent="0.3">
      <c r="C834" s="36"/>
      <c r="D834" s="37"/>
      <c r="E834" s="37"/>
      <c r="F834" s="61"/>
      <c r="G834" s="62"/>
      <c r="H834" s="63"/>
      <c r="I834" s="64"/>
    </row>
    <row r="835" spans="3:9" x14ac:dyDescent="0.3">
      <c r="C835" s="36"/>
      <c r="D835" s="37"/>
      <c r="E835" s="37"/>
      <c r="F835" s="61"/>
      <c r="G835" s="62"/>
      <c r="H835" s="63"/>
      <c r="I835" s="64"/>
    </row>
    <row r="836" spans="3:9" x14ac:dyDescent="0.3">
      <c r="C836" s="36"/>
      <c r="D836" s="37"/>
      <c r="E836" s="37"/>
      <c r="F836" s="61"/>
      <c r="G836" s="62"/>
      <c r="H836" s="63"/>
      <c r="I836" s="64"/>
    </row>
    <row r="837" spans="3:9" x14ac:dyDescent="0.3">
      <c r="C837" s="36"/>
      <c r="D837" s="37"/>
      <c r="E837" s="37"/>
      <c r="F837" s="61"/>
      <c r="G837" s="62"/>
      <c r="H837" s="63"/>
      <c r="I837" s="64"/>
    </row>
    <row r="838" spans="3:9" x14ac:dyDescent="0.3">
      <c r="C838" s="36"/>
      <c r="D838" s="37"/>
      <c r="E838" s="37"/>
      <c r="F838" s="61"/>
      <c r="G838" s="62"/>
      <c r="H838" s="63"/>
      <c r="I838" s="64"/>
    </row>
    <row r="839" spans="3:9" x14ac:dyDescent="0.3">
      <c r="C839" s="36"/>
      <c r="D839" s="37"/>
      <c r="E839" s="37"/>
      <c r="F839" s="61"/>
      <c r="G839" s="62"/>
      <c r="H839" s="63"/>
      <c r="I839" s="64"/>
    </row>
    <row r="840" spans="3:9" x14ac:dyDescent="0.3">
      <c r="C840" s="36"/>
      <c r="D840" s="37"/>
      <c r="E840" s="37"/>
      <c r="F840" s="61"/>
      <c r="G840" s="62"/>
      <c r="H840" s="63"/>
      <c r="I840" s="64"/>
    </row>
    <row r="841" spans="3:9" x14ac:dyDescent="0.3">
      <c r="C841" s="36"/>
      <c r="D841" s="37"/>
      <c r="E841" s="37"/>
      <c r="F841" s="61"/>
      <c r="G841" s="62"/>
      <c r="H841" s="63"/>
      <c r="I841" s="64"/>
    </row>
    <row r="842" spans="3:9" x14ac:dyDescent="0.3">
      <c r="C842" s="36"/>
      <c r="D842" s="37"/>
      <c r="E842" s="37"/>
      <c r="F842" s="61"/>
      <c r="G842" s="62"/>
      <c r="H842" s="63"/>
      <c r="I842" s="64"/>
    </row>
    <row r="843" spans="3:9" x14ac:dyDescent="0.3">
      <c r="C843" s="36"/>
      <c r="D843" s="37"/>
      <c r="E843" s="37"/>
      <c r="F843" s="61"/>
      <c r="G843" s="62"/>
      <c r="H843" s="63"/>
      <c r="I843" s="64"/>
    </row>
    <row r="844" spans="3:9" x14ac:dyDescent="0.3">
      <c r="C844" s="36"/>
      <c r="D844" s="37"/>
      <c r="E844" s="37"/>
      <c r="F844" s="61"/>
      <c r="G844" s="62"/>
      <c r="H844" s="63"/>
      <c r="I844" s="64"/>
    </row>
    <row r="845" spans="3:9" x14ac:dyDescent="0.3">
      <c r="C845" s="36"/>
      <c r="D845" s="37"/>
      <c r="E845" s="37"/>
      <c r="F845" s="61"/>
      <c r="G845" s="62"/>
      <c r="H845" s="63"/>
      <c r="I845" s="64"/>
    </row>
    <row r="846" spans="3:9" x14ac:dyDescent="0.3">
      <c r="C846" s="36"/>
      <c r="D846" s="37"/>
      <c r="E846" s="37"/>
      <c r="F846" s="61"/>
      <c r="G846" s="62"/>
      <c r="H846" s="63"/>
      <c r="I846" s="64"/>
    </row>
    <row r="847" spans="3:9" x14ac:dyDescent="0.3">
      <c r="C847" s="36"/>
      <c r="D847" s="37"/>
      <c r="E847" s="37"/>
      <c r="F847" s="61"/>
      <c r="G847" s="62"/>
      <c r="H847" s="63"/>
      <c r="I847" s="64"/>
    </row>
    <row r="848" spans="3:9" x14ac:dyDescent="0.3">
      <c r="C848" s="36"/>
      <c r="D848" s="37"/>
      <c r="E848" s="37"/>
      <c r="F848" s="61"/>
      <c r="G848" s="62"/>
      <c r="H848" s="63"/>
      <c r="I848" s="64"/>
    </row>
    <row r="849" spans="3:9" x14ac:dyDescent="0.3">
      <c r="C849" s="36"/>
      <c r="D849" s="37"/>
      <c r="E849" s="37"/>
      <c r="F849" s="61"/>
      <c r="G849" s="62"/>
      <c r="H849" s="63"/>
      <c r="I849" s="64"/>
    </row>
    <row r="850" spans="3:9" x14ac:dyDescent="0.3">
      <c r="C850" s="36"/>
      <c r="D850" s="37"/>
      <c r="E850" s="37"/>
      <c r="F850" s="61"/>
      <c r="G850" s="62"/>
      <c r="H850" s="63"/>
      <c r="I850" s="64"/>
    </row>
    <row r="851" spans="3:9" x14ac:dyDescent="0.3">
      <c r="C851" s="36"/>
      <c r="D851" s="37"/>
      <c r="E851" s="37"/>
      <c r="F851" s="61"/>
      <c r="G851" s="62"/>
      <c r="H851" s="63"/>
      <c r="I851" s="64"/>
    </row>
    <row r="852" spans="3:9" x14ac:dyDescent="0.3">
      <c r="C852" s="36"/>
      <c r="D852" s="37"/>
      <c r="E852" s="37"/>
      <c r="F852" s="61"/>
      <c r="G852" s="62"/>
      <c r="H852" s="63"/>
      <c r="I852" s="64"/>
    </row>
    <row r="853" spans="3:9" x14ac:dyDescent="0.3">
      <c r="C853" s="36"/>
      <c r="D853" s="37"/>
      <c r="E853" s="37"/>
      <c r="F853" s="61"/>
      <c r="G853" s="62"/>
      <c r="H853" s="63"/>
      <c r="I853" s="64"/>
    </row>
    <row r="854" spans="3:9" x14ac:dyDescent="0.3">
      <c r="C854" s="36"/>
      <c r="D854" s="37"/>
      <c r="E854" s="37"/>
      <c r="F854" s="61"/>
      <c r="G854" s="62"/>
      <c r="H854" s="63"/>
      <c r="I854" s="64"/>
    </row>
    <row r="855" spans="3:9" x14ac:dyDescent="0.3">
      <c r="C855" s="36"/>
      <c r="D855" s="37"/>
      <c r="E855" s="37"/>
      <c r="F855" s="61"/>
      <c r="G855" s="62"/>
      <c r="H855" s="63"/>
      <c r="I855" s="64"/>
    </row>
    <row r="856" spans="3:9" x14ac:dyDescent="0.3">
      <c r="C856" s="36"/>
      <c r="D856" s="37"/>
      <c r="E856" s="37"/>
      <c r="F856" s="61"/>
      <c r="G856" s="62"/>
      <c r="H856" s="63"/>
      <c r="I856" s="64"/>
    </row>
    <row r="857" spans="3:9" x14ac:dyDescent="0.3">
      <c r="C857" s="36"/>
      <c r="D857" s="37"/>
      <c r="E857" s="37"/>
      <c r="F857" s="61"/>
      <c r="G857" s="62"/>
      <c r="H857" s="63"/>
      <c r="I857" s="64"/>
    </row>
    <row r="858" spans="3:9" x14ac:dyDescent="0.3">
      <c r="C858" s="36"/>
      <c r="D858" s="37"/>
      <c r="E858" s="37"/>
      <c r="F858" s="61"/>
      <c r="G858" s="62"/>
      <c r="H858" s="63"/>
      <c r="I858" s="64"/>
    </row>
    <row r="859" spans="3:9" x14ac:dyDescent="0.3">
      <c r="C859" s="36"/>
      <c r="D859" s="37"/>
      <c r="E859" s="37"/>
      <c r="F859" s="61"/>
      <c r="G859" s="62"/>
      <c r="H859" s="63"/>
      <c r="I859" s="64"/>
    </row>
    <row r="860" spans="3:9" x14ac:dyDescent="0.3">
      <c r="C860" s="36"/>
      <c r="D860" s="37"/>
      <c r="E860" s="37"/>
      <c r="F860" s="61"/>
      <c r="G860" s="62"/>
      <c r="H860" s="63"/>
      <c r="I860" s="64"/>
    </row>
    <row r="861" spans="3:9" x14ac:dyDescent="0.3">
      <c r="C861" s="36"/>
      <c r="D861" s="37"/>
      <c r="E861" s="37"/>
      <c r="F861" s="61"/>
      <c r="G861" s="62"/>
      <c r="H861" s="63"/>
      <c r="I861" s="64"/>
    </row>
    <row r="862" spans="3:9" x14ac:dyDescent="0.3">
      <c r="C862" s="36"/>
      <c r="D862" s="37"/>
      <c r="E862" s="37"/>
      <c r="F862" s="61"/>
      <c r="G862" s="62"/>
      <c r="H862" s="63"/>
      <c r="I862" s="64"/>
    </row>
    <row r="863" spans="3:9" x14ac:dyDescent="0.3">
      <c r="C863" s="36"/>
      <c r="D863" s="37"/>
      <c r="E863" s="37"/>
      <c r="F863" s="61"/>
      <c r="G863" s="62"/>
      <c r="H863" s="63"/>
      <c r="I863" s="64"/>
    </row>
    <row r="864" spans="3:9" x14ac:dyDescent="0.3">
      <c r="C864" s="36"/>
      <c r="D864" s="37"/>
      <c r="E864" s="37"/>
      <c r="F864" s="61"/>
      <c r="G864" s="62"/>
      <c r="H864" s="63"/>
      <c r="I864" s="64"/>
    </row>
    <row r="865" spans="3:9" x14ac:dyDescent="0.3">
      <c r="C865" s="36"/>
      <c r="D865" s="37"/>
      <c r="E865" s="37"/>
      <c r="F865" s="61"/>
      <c r="G865" s="62"/>
      <c r="H865" s="63"/>
      <c r="I865" s="64"/>
    </row>
    <row r="866" spans="3:9" x14ac:dyDescent="0.3">
      <c r="C866" s="36"/>
      <c r="D866" s="37"/>
      <c r="E866" s="37"/>
      <c r="F866" s="61"/>
      <c r="G866" s="62"/>
      <c r="H866" s="63"/>
      <c r="I866" s="64"/>
    </row>
    <row r="867" spans="3:9" x14ac:dyDescent="0.3">
      <c r="C867" s="36"/>
      <c r="D867" s="37"/>
      <c r="E867" s="37"/>
      <c r="F867" s="61"/>
      <c r="G867" s="62"/>
      <c r="H867" s="63"/>
      <c r="I867" s="64"/>
    </row>
    <row r="868" spans="3:9" x14ac:dyDescent="0.3">
      <c r="C868" s="36"/>
      <c r="D868" s="37"/>
      <c r="E868" s="37"/>
      <c r="F868" s="61"/>
      <c r="G868" s="62"/>
      <c r="H868" s="63"/>
      <c r="I868" s="64"/>
    </row>
    <row r="869" spans="3:9" x14ac:dyDescent="0.3">
      <c r="C869" s="36"/>
      <c r="D869" s="37"/>
      <c r="E869" s="37"/>
      <c r="F869" s="61"/>
      <c r="G869" s="62"/>
      <c r="H869" s="63"/>
      <c r="I869" s="64"/>
    </row>
    <row r="870" spans="3:9" x14ac:dyDescent="0.3">
      <c r="C870" s="36"/>
      <c r="D870" s="37"/>
      <c r="E870" s="37"/>
      <c r="F870" s="61"/>
      <c r="G870" s="62"/>
      <c r="H870" s="63"/>
      <c r="I870" s="64"/>
    </row>
    <row r="871" spans="3:9" x14ac:dyDescent="0.3">
      <c r="C871" s="36"/>
      <c r="D871" s="37"/>
      <c r="E871" s="37"/>
      <c r="F871" s="61"/>
      <c r="G871" s="62"/>
      <c r="H871" s="63"/>
      <c r="I871" s="64"/>
    </row>
    <row r="872" spans="3:9" x14ac:dyDescent="0.3">
      <c r="C872" s="36"/>
      <c r="D872" s="37"/>
      <c r="E872" s="37"/>
      <c r="F872" s="61"/>
      <c r="G872" s="62"/>
      <c r="H872" s="63"/>
      <c r="I872" s="64"/>
    </row>
    <row r="873" spans="3:9" x14ac:dyDescent="0.3">
      <c r="C873" s="36"/>
      <c r="D873" s="37"/>
      <c r="E873" s="37"/>
      <c r="F873" s="61"/>
      <c r="G873" s="62"/>
      <c r="H873" s="63"/>
      <c r="I873" s="64"/>
    </row>
    <row r="874" spans="3:9" x14ac:dyDescent="0.3">
      <c r="C874" s="36"/>
      <c r="D874" s="37"/>
      <c r="E874" s="37"/>
      <c r="F874" s="61"/>
      <c r="G874" s="62"/>
      <c r="H874" s="63"/>
      <c r="I874" s="64"/>
    </row>
    <row r="875" spans="3:9" x14ac:dyDescent="0.3">
      <c r="C875" s="36"/>
      <c r="D875" s="37"/>
      <c r="E875" s="37"/>
      <c r="F875" s="61"/>
      <c r="G875" s="62"/>
      <c r="H875" s="63"/>
      <c r="I875" s="64"/>
    </row>
    <row r="876" spans="3:9" x14ac:dyDescent="0.3">
      <c r="C876" s="36"/>
      <c r="D876" s="37"/>
      <c r="E876" s="37"/>
      <c r="F876" s="61"/>
      <c r="G876" s="62"/>
      <c r="H876" s="63"/>
      <c r="I876" s="64"/>
    </row>
    <row r="877" spans="3:9" x14ac:dyDescent="0.3">
      <c r="C877" s="36"/>
      <c r="D877" s="37"/>
      <c r="E877" s="37"/>
      <c r="F877" s="61"/>
      <c r="G877" s="62"/>
      <c r="H877" s="63"/>
      <c r="I877" s="64"/>
    </row>
    <row r="878" spans="3:9" x14ac:dyDescent="0.3">
      <c r="C878" s="36"/>
      <c r="D878" s="37"/>
      <c r="E878" s="37"/>
      <c r="F878" s="61"/>
      <c r="G878" s="62"/>
      <c r="H878" s="63"/>
      <c r="I878" s="64"/>
    </row>
    <row r="879" spans="3:9" x14ac:dyDescent="0.3">
      <c r="C879" s="36"/>
      <c r="D879" s="37"/>
      <c r="E879" s="37"/>
      <c r="F879" s="61"/>
      <c r="G879" s="62"/>
      <c r="H879" s="63"/>
      <c r="I879" s="64"/>
    </row>
    <row r="880" spans="3:9" x14ac:dyDescent="0.3">
      <c r="C880" s="36"/>
      <c r="D880" s="37"/>
      <c r="E880" s="37"/>
      <c r="F880" s="61"/>
      <c r="G880" s="62"/>
      <c r="H880" s="63"/>
      <c r="I880" s="64"/>
    </row>
    <row r="881" spans="3:9" x14ac:dyDescent="0.3">
      <c r="C881" s="36"/>
      <c r="D881" s="37"/>
      <c r="E881" s="37"/>
      <c r="F881" s="61"/>
      <c r="G881" s="62"/>
      <c r="H881" s="63"/>
      <c r="I881" s="64"/>
    </row>
    <row r="882" spans="3:9" x14ac:dyDescent="0.3">
      <c r="C882" s="36"/>
      <c r="D882" s="37"/>
      <c r="E882" s="37"/>
      <c r="F882" s="61"/>
      <c r="G882" s="62"/>
      <c r="H882" s="63"/>
      <c r="I882" s="64"/>
    </row>
    <row r="883" spans="3:9" x14ac:dyDescent="0.3">
      <c r="C883" s="36"/>
      <c r="D883" s="37"/>
      <c r="E883" s="37"/>
      <c r="F883" s="61"/>
      <c r="G883" s="62"/>
      <c r="H883" s="63"/>
      <c r="I883" s="64"/>
    </row>
    <row r="884" spans="3:9" x14ac:dyDescent="0.3">
      <c r="C884" s="36"/>
      <c r="D884" s="37"/>
      <c r="E884" s="37"/>
      <c r="F884" s="61"/>
      <c r="G884" s="62"/>
      <c r="H884" s="63"/>
      <c r="I884" s="64"/>
    </row>
    <row r="885" spans="3:9" x14ac:dyDescent="0.3">
      <c r="C885" s="36"/>
      <c r="D885" s="37"/>
      <c r="E885" s="37"/>
      <c r="F885" s="61"/>
      <c r="G885" s="62"/>
      <c r="H885" s="63"/>
      <c r="I885" s="64"/>
    </row>
    <row r="886" spans="3:9" x14ac:dyDescent="0.3">
      <c r="C886" s="36"/>
      <c r="D886" s="37"/>
      <c r="E886" s="37"/>
      <c r="F886" s="61"/>
      <c r="G886" s="62"/>
      <c r="H886" s="63"/>
      <c r="I886" s="64"/>
    </row>
    <row r="887" spans="3:9" x14ac:dyDescent="0.3">
      <c r="C887" s="36"/>
      <c r="D887" s="37"/>
      <c r="E887" s="37"/>
      <c r="F887" s="61"/>
      <c r="G887" s="62"/>
      <c r="H887" s="63"/>
      <c r="I887" s="64"/>
    </row>
    <row r="888" spans="3:9" x14ac:dyDescent="0.3">
      <c r="C888" s="36"/>
      <c r="D888" s="37"/>
      <c r="E888" s="37"/>
      <c r="F888" s="61"/>
      <c r="G888" s="62"/>
      <c r="H888" s="63"/>
      <c r="I888" s="64"/>
    </row>
    <row r="889" spans="3:9" x14ac:dyDescent="0.3">
      <c r="C889" s="36"/>
      <c r="D889" s="37"/>
      <c r="E889" s="37"/>
      <c r="F889" s="61"/>
      <c r="G889" s="62"/>
      <c r="H889" s="63"/>
      <c r="I889" s="64"/>
    </row>
    <row r="890" spans="3:9" x14ac:dyDescent="0.3">
      <c r="C890" s="36"/>
      <c r="D890" s="37"/>
      <c r="E890" s="37"/>
      <c r="F890" s="61"/>
      <c r="G890" s="62"/>
      <c r="H890" s="63"/>
      <c r="I890" s="64"/>
    </row>
    <row r="891" spans="3:9" x14ac:dyDescent="0.3">
      <c r="C891" s="36"/>
      <c r="D891" s="37"/>
      <c r="E891" s="37"/>
      <c r="F891" s="61"/>
      <c r="G891" s="62"/>
      <c r="H891" s="63"/>
      <c r="I891" s="64"/>
    </row>
    <row r="892" spans="3:9" x14ac:dyDescent="0.3">
      <c r="C892" s="36"/>
      <c r="D892" s="37"/>
      <c r="E892" s="37"/>
      <c r="F892" s="61"/>
      <c r="G892" s="62"/>
      <c r="H892" s="63"/>
      <c r="I892" s="64"/>
    </row>
    <row r="893" spans="3:9" x14ac:dyDescent="0.3">
      <c r="C893" s="36"/>
      <c r="D893" s="37"/>
      <c r="E893" s="37"/>
      <c r="F893" s="61"/>
      <c r="G893" s="62"/>
      <c r="H893" s="63"/>
      <c r="I893" s="64"/>
    </row>
    <row r="894" spans="3:9" x14ac:dyDescent="0.3">
      <c r="C894" s="36"/>
      <c r="D894" s="37"/>
      <c r="E894" s="37"/>
      <c r="F894" s="61"/>
      <c r="G894" s="62"/>
      <c r="H894" s="63"/>
      <c r="I894" s="64"/>
    </row>
    <row r="895" spans="3:9" x14ac:dyDescent="0.3">
      <c r="C895" s="36"/>
      <c r="D895" s="37"/>
      <c r="E895" s="37"/>
      <c r="F895" s="61"/>
      <c r="G895" s="62"/>
      <c r="H895" s="63"/>
      <c r="I895" s="64"/>
    </row>
    <row r="896" spans="3:9" x14ac:dyDescent="0.3">
      <c r="C896" s="36"/>
      <c r="D896" s="37"/>
      <c r="E896" s="37"/>
      <c r="F896" s="61"/>
      <c r="G896" s="62"/>
      <c r="H896" s="63"/>
      <c r="I896" s="64"/>
    </row>
    <row r="897" spans="3:9" x14ac:dyDescent="0.3">
      <c r="C897" s="36"/>
      <c r="D897" s="37"/>
      <c r="E897" s="37"/>
      <c r="F897" s="61"/>
      <c r="G897" s="62"/>
      <c r="H897" s="63"/>
      <c r="I897" s="64"/>
    </row>
    <row r="898" spans="3:9" x14ac:dyDescent="0.3">
      <c r="C898" s="36"/>
      <c r="D898" s="37"/>
      <c r="E898" s="37"/>
      <c r="F898" s="61"/>
      <c r="G898" s="62"/>
      <c r="H898" s="63"/>
      <c r="I898" s="64"/>
    </row>
    <row r="899" spans="3:9" x14ac:dyDescent="0.3">
      <c r="C899" s="36"/>
      <c r="D899" s="37"/>
      <c r="E899" s="37"/>
      <c r="F899" s="61"/>
      <c r="G899" s="62"/>
      <c r="H899" s="63"/>
      <c r="I899" s="64"/>
    </row>
    <row r="900" spans="3:9" x14ac:dyDescent="0.3">
      <c r="C900" s="36"/>
      <c r="D900" s="37"/>
      <c r="E900" s="37"/>
      <c r="F900" s="61"/>
      <c r="G900" s="62"/>
      <c r="H900" s="63"/>
      <c r="I900" s="64"/>
    </row>
    <row r="901" spans="3:9" x14ac:dyDescent="0.3">
      <c r="C901" s="36"/>
      <c r="D901" s="37"/>
      <c r="E901" s="37"/>
      <c r="F901" s="61"/>
      <c r="G901" s="62"/>
      <c r="H901" s="63"/>
      <c r="I901" s="64"/>
    </row>
    <row r="902" spans="3:9" x14ac:dyDescent="0.3">
      <c r="C902" s="36"/>
      <c r="D902" s="37"/>
      <c r="E902" s="37"/>
      <c r="F902" s="61"/>
      <c r="G902" s="62"/>
      <c r="H902" s="63"/>
      <c r="I902" s="64"/>
    </row>
    <row r="903" spans="3:9" x14ac:dyDescent="0.3">
      <c r="C903" s="36"/>
      <c r="D903" s="37"/>
      <c r="E903" s="37"/>
      <c r="F903" s="61"/>
      <c r="G903" s="62"/>
      <c r="H903" s="63"/>
      <c r="I903" s="64"/>
    </row>
    <row r="904" spans="3:9" x14ac:dyDescent="0.3">
      <c r="C904" s="36"/>
      <c r="D904" s="37"/>
      <c r="E904" s="37"/>
      <c r="F904" s="61"/>
      <c r="G904" s="62"/>
      <c r="H904" s="63"/>
      <c r="I904" s="64"/>
    </row>
    <row r="905" spans="3:9" x14ac:dyDescent="0.3">
      <c r="C905" s="36"/>
      <c r="D905" s="37"/>
      <c r="E905" s="37"/>
      <c r="F905" s="61"/>
      <c r="G905" s="62"/>
      <c r="H905" s="63"/>
      <c r="I905" s="64"/>
    </row>
    <row r="906" spans="3:9" x14ac:dyDescent="0.3">
      <c r="C906" s="36"/>
      <c r="D906" s="37"/>
      <c r="E906" s="37"/>
      <c r="F906" s="61"/>
      <c r="G906" s="62"/>
      <c r="H906" s="63"/>
      <c r="I906" s="64"/>
    </row>
    <row r="907" spans="3:9" x14ac:dyDescent="0.3">
      <c r="C907" s="36"/>
      <c r="D907" s="37"/>
      <c r="E907" s="37"/>
      <c r="F907" s="61"/>
      <c r="G907" s="62"/>
      <c r="H907" s="63"/>
      <c r="I907" s="64"/>
    </row>
    <row r="908" spans="3:9" x14ac:dyDescent="0.3">
      <c r="C908" s="36"/>
      <c r="D908" s="37"/>
      <c r="E908" s="37"/>
      <c r="F908" s="61"/>
      <c r="G908" s="62"/>
      <c r="H908" s="63"/>
      <c r="I908" s="64"/>
    </row>
    <row r="909" spans="3:9" x14ac:dyDescent="0.3">
      <c r="C909" s="36"/>
      <c r="D909" s="37"/>
      <c r="E909" s="37"/>
      <c r="F909" s="61"/>
      <c r="G909" s="62"/>
      <c r="H909" s="63"/>
      <c r="I909" s="64"/>
    </row>
    <row r="910" spans="3:9" x14ac:dyDescent="0.3">
      <c r="C910" s="36"/>
      <c r="D910" s="37"/>
      <c r="E910" s="37"/>
      <c r="F910" s="61"/>
      <c r="G910" s="62"/>
      <c r="H910" s="63"/>
      <c r="I910" s="64"/>
    </row>
    <row r="911" spans="3:9" x14ac:dyDescent="0.3">
      <c r="C911" s="36"/>
      <c r="D911" s="37"/>
      <c r="E911" s="37"/>
      <c r="F911" s="61"/>
      <c r="G911" s="62"/>
      <c r="H911" s="63"/>
      <c r="I911" s="64"/>
    </row>
    <row r="912" spans="3:9" x14ac:dyDescent="0.3">
      <c r="C912" s="36"/>
      <c r="D912" s="37"/>
      <c r="E912" s="37"/>
      <c r="F912" s="61"/>
      <c r="G912" s="62"/>
      <c r="H912" s="63"/>
      <c r="I912" s="64"/>
    </row>
    <row r="913" spans="3:9" x14ac:dyDescent="0.3">
      <c r="C913" s="36"/>
      <c r="D913" s="37"/>
      <c r="E913" s="37"/>
      <c r="F913" s="61"/>
      <c r="G913" s="62"/>
      <c r="H913" s="63"/>
      <c r="I913" s="64"/>
    </row>
    <row r="914" spans="3:9" x14ac:dyDescent="0.3">
      <c r="C914" s="36"/>
      <c r="D914" s="37"/>
      <c r="E914" s="37"/>
      <c r="F914" s="61"/>
      <c r="G914" s="62"/>
      <c r="H914" s="63"/>
      <c r="I914" s="64"/>
    </row>
    <row r="915" spans="3:9" x14ac:dyDescent="0.3">
      <c r="C915" s="36"/>
      <c r="D915" s="37"/>
      <c r="E915" s="37"/>
      <c r="F915" s="61"/>
      <c r="G915" s="62"/>
      <c r="H915" s="63"/>
      <c r="I915" s="64"/>
    </row>
    <row r="916" spans="3:9" x14ac:dyDescent="0.3">
      <c r="C916" s="36"/>
      <c r="D916" s="37"/>
      <c r="E916" s="37"/>
      <c r="F916" s="61"/>
      <c r="G916" s="62"/>
      <c r="H916" s="63"/>
      <c r="I916" s="64"/>
    </row>
    <row r="917" spans="3:9" x14ac:dyDescent="0.3">
      <c r="C917" s="36"/>
      <c r="D917" s="37"/>
      <c r="E917" s="37"/>
      <c r="F917" s="61"/>
      <c r="G917" s="62"/>
      <c r="H917" s="63"/>
      <c r="I917" s="64"/>
    </row>
    <row r="918" spans="3:9" x14ac:dyDescent="0.3">
      <c r="C918" s="36"/>
      <c r="D918" s="37"/>
      <c r="E918" s="37"/>
      <c r="F918" s="61"/>
      <c r="G918" s="62"/>
      <c r="H918" s="63"/>
      <c r="I918" s="64"/>
    </row>
    <row r="919" spans="3:9" x14ac:dyDescent="0.3">
      <c r="C919" s="36"/>
      <c r="D919" s="37"/>
      <c r="E919" s="37"/>
      <c r="F919" s="61"/>
      <c r="G919" s="62"/>
      <c r="H919" s="63"/>
      <c r="I919" s="64"/>
    </row>
    <row r="920" spans="3:9" x14ac:dyDescent="0.3">
      <c r="C920" s="36"/>
      <c r="D920" s="37"/>
      <c r="E920" s="37"/>
      <c r="F920" s="61"/>
      <c r="G920" s="62"/>
      <c r="H920" s="63"/>
      <c r="I920" s="64"/>
    </row>
    <row r="921" spans="3:9" x14ac:dyDescent="0.3">
      <c r="C921" s="36"/>
      <c r="D921" s="37"/>
      <c r="E921" s="37"/>
      <c r="F921" s="61"/>
      <c r="G921" s="62"/>
      <c r="H921" s="63"/>
      <c r="I921" s="64"/>
    </row>
    <row r="922" spans="3:9" x14ac:dyDescent="0.3">
      <c r="C922" s="36"/>
      <c r="D922" s="37"/>
      <c r="E922" s="37"/>
      <c r="F922" s="61"/>
      <c r="G922" s="62"/>
      <c r="H922" s="63"/>
      <c r="I922" s="64"/>
    </row>
    <row r="923" spans="3:9" x14ac:dyDescent="0.3">
      <c r="C923" s="36"/>
      <c r="D923" s="37"/>
      <c r="E923" s="37"/>
      <c r="F923" s="61"/>
      <c r="G923" s="62"/>
      <c r="H923" s="63"/>
      <c r="I923" s="64"/>
    </row>
    <row r="924" spans="3:9" x14ac:dyDescent="0.3">
      <c r="C924" s="36"/>
      <c r="D924" s="37"/>
      <c r="E924" s="37"/>
      <c r="F924" s="61"/>
      <c r="G924" s="62"/>
      <c r="H924" s="63"/>
      <c r="I924" s="64"/>
    </row>
    <row r="925" spans="3:9" x14ac:dyDescent="0.3">
      <c r="C925" s="36"/>
      <c r="D925" s="37"/>
      <c r="E925" s="37"/>
      <c r="F925" s="61"/>
      <c r="G925" s="62"/>
      <c r="H925" s="63"/>
      <c r="I925" s="64"/>
    </row>
    <row r="926" spans="3:9" x14ac:dyDescent="0.3">
      <c r="C926" s="36"/>
      <c r="D926" s="37"/>
      <c r="E926" s="37"/>
      <c r="F926" s="61"/>
      <c r="G926" s="62"/>
      <c r="H926" s="63"/>
      <c r="I926" s="64"/>
    </row>
    <row r="927" spans="3:9" x14ac:dyDescent="0.3">
      <c r="C927" s="36"/>
      <c r="D927" s="37"/>
      <c r="E927" s="37"/>
      <c r="F927" s="61"/>
      <c r="G927" s="62"/>
      <c r="H927" s="63"/>
      <c r="I927" s="64"/>
    </row>
    <row r="928" spans="3:9" x14ac:dyDescent="0.3">
      <c r="C928" s="36"/>
      <c r="D928" s="37"/>
      <c r="E928" s="37"/>
      <c r="F928" s="61"/>
      <c r="G928" s="62"/>
      <c r="H928" s="63"/>
      <c r="I928" s="64"/>
    </row>
    <row r="929" spans="3:9" x14ac:dyDescent="0.3">
      <c r="C929" s="36"/>
      <c r="D929" s="37"/>
      <c r="E929" s="37"/>
      <c r="F929" s="61"/>
      <c r="G929" s="62"/>
      <c r="H929" s="63"/>
      <c r="I929" s="64"/>
    </row>
    <row r="930" spans="3:9" x14ac:dyDescent="0.3">
      <c r="C930" s="36"/>
      <c r="D930" s="37"/>
      <c r="E930" s="37"/>
      <c r="F930" s="61"/>
      <c r="G930" s="62"/>
      <c r="H930" s="63"/>
      <c r="I930" s="64"/>
    </row>
    <row r="931" spans="3:9" x14ac:dyDescent="0.3">
      <c r="C931" s="36"/>
      <c r="D931" s="37"/>
      <c r="E931" s="37"/>
      <c r="F931" s="61"/>
      <c r="G931" s="62"/>
      <c r="H931" s="63"/>
      <c r="I931" s="64"/>
    </row>
    <row r="932" spans="3:9" x14ac:dyDescent="0.3">
      <c r="C932" s="36"/>
      <c r="D932" s="37"/>
      <c r="E932" s="37"/>
      <c r="F932" s="61"/>
      <c r="G932" s="62"/>
      <c r="H932" s="63"/>
      <c r="I932" s="64"/>
    </row>
    <row r="933" spans="3:9" x14ac:dyDescent="0.3">
      <c r="C933" s="36"/>
      <c r="D933" s="37"/>
      <c r="E933" s="37"/>
      <c r="F933" s="61"/>
      <c r="G933" s="62"/>
      <c r="H933" s="63"/>
      <c r="I933" s="64"/>
    </row>
    <row r="934" spans="3:9" x14ac:dyDescent="0.3">
      <c r="C934" s="36"/>
      <c r="D934" s="37"/>
      <c r="E934" s="37"/>
      <c r="F934" s="61"/>
      <c r="G934" s="62"/>
      <c r="H934" s="63"/>
      <c r="I934" s="64"/>
    </row>
  </sheetData>
  <conditionalFormatting sqref="E12:E347">
    <cfRule type="expression" dxfId="26" priority="5">
      <formula>ISNA(MATCH(E12, INDIRECT(D12),0))</formula>
    </cfRule>
  </conditionalFormatting>
  <conditionalFormatting sqref="E352:E849">
    <cfRule type="expression" dxfId="25" priority="10">
      <formula>ISNA(MATCH(E352, INDIRECT(D352),0))</formula>
    </cfRule>
  </conditionalFormatting>
  <conditionalFormatting sqref="F12:F347">
    <cfRule type="expression" dxfId="24" priority="3">
      <formula>D12&lt;&gt;"Income"</formula>
    </cfRule>
    <cfRule type="expression" dxfId="23" priority="4">
      <formula>D12="Income"</formula>
    </cfRule>
  </conditionalFormatting>
  <conditionalFormatting sqref="F14:F347 F352:F849">
    <cfRule type="expression" dxfId="22" priority="8">
      <formula>D14&lt;&gt;"Income"</formula>
    </cfRule>
    <cfRule type="expression" dxfId="21" priority="9">
      <formula>D14="Income"</formula>
    </cfRule>
  </conditionalFormatting>
  <conditionalFormatting sqref="H12:H347">
    <cfRule type="expression" dxfId="20" priority="1">
      <formula>H12&lt;0</formula>
    </cfRule>
  </conditionalFormatting>
  <conditionalFormatting sqref="H352:H849">
    <cfRule type="expression" dxfId="19" priority="6">
      <formula>H352&lt;0</formula>
    </cfRule>
  </conditionalFormatting>
  <conditionalFormatting sqref="I12:I347">
    <cfRule type="expression" dxfId="18" priority="2">
      <formula>AND(D12="Income",shift_late_income_status="Active",DAY(C12)&gt;=shift_late_income_starting_date)</formula>
    </cfRule>
  </conditionalFormatting>
  <conditionalFormatting sqref="I352:I849">
    <cfRule type="expression" dxfId="17" priority="7">
      <formula>AND(D352="Income",shift_late_income_status="Active",DAY(C352)&gt;=shift_late_income_starting_date)</formula>
    </cfRule>
  </conditionalFormatting>
  <dataValidations count="4">
    <dataValidation type="list" allowBlank="1" showInputMessage="1" showErrorMessage="1" errorTitle="Invalid Category" error="Please select a valid category from the dropdown list." sqref="E752:E934 E12:E750" xr:uid="{7A9CC7E4-BD16-4995-AF70-F6698AA3475C}">
      <formula1>INDIRECT(D12)</formula1>
    </dataValidation>
    <dataValidation type="date" operator="greaterThan" allowBlank="1" showInputMessage="1" showErrorMessage="1" errorTitle="Invalid Date" error="Please enter a valid date." sqref="C752:C767 C12:C750" xr:uid="{3DAF27DF-7E19-46C1-9915-04F2CFB9F3B5}">
      <formula1>1</formula1>
    </dataValidation>
    <dataValidation type="list" allowBlank="1" showInputMessage="1" showErrorMessage="1" errorTitle="Invalid Type" error="Please select a valid type from the dropdown list." sqref="D752:D767 D12:D750" xr:uid="{1D5AC698-ED4B-4619-B7F9-A59CC4DF1C74}">
      <formula1>"Income, Expenses, Savings"</formula1>
    </dataValidation>
    <dataValidation type="custom" allowBlank="1" showInputMessage="1" showErrorMessage="1" errorTitle="Invalid Amount" error="Please enter a valid number." sqref="F752:F767 F12:F750" xr:uid="{5981E6CD-5F7A-454D-9618-B60476AA2F4F}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98C-F74A-4707-A83E-1C1914FC4FC4}">
  <dimension ref="C1:H25"/>
  <sheetViews>
    <sheetView topLeftCell="A4" workbookViewId="0">
      <selection activeCell="G15" sqref="G15"/>
    </sheetView>
  </sheetViews>
  <sheetFormatPr defaultRowHeight="14.4" x14ac:dyDescent="0.3"/>
  <cols>
    <col min="1" max="1" width="8.88671875" style="16"/>
    <col min="2" max="2" width="8.88671875" style="16" customWidth="1"/>
    <col min="3" max="3" width="1.109375" style="16" customWidth="1"/>
    <col min="4" max="4" width="24" style="16" customWidth="1"/>
    <col min="5" max="5" width="19.5546875" style="16" customWidth="1"/>
    <col min="6" max="6" width="1.109375" style="16" customWidth="1"/>
    <col min="7" max="7" width="52.33203125" style="16" customWidth="1"/>
    <col min="8" max="8" width="1.109375" style="16" customWidth="1"/>
    <col min="9" max="16384" width="8.88671875" style="16"/>
  </cols>
  <sheetData>
    <row r="1" spans="3:8" s="11" customFormat="1" x14ac:dyDescent="0.3"/>
    <row r="2" spans="3:8" s="11" customFormat="1" ht="28.8" customHeight="1" x14ac:dyDescent="0.3">
      <c r="C2" s="12" t="s">
        <v>33</v>
      </c>
    </row>
    <row r="3" spans="3:8" s="11" customFormat="1" ht="7.2" customHeight="1" x14ac:dyDescent="0.3"/>
    <row r="6" spans="3:8" x14ac:dyDescent="0.3">
      <c r="C6" s="106" t="s">
        <v>0</v>
      </c>
      <c r="D6" s="107"/>
      <c r="E6" s="107"/>
      <c r="F6" s="107"/>
      <c r="G6" s="107"/>
      <c r="H6" s="108"/>
    </row>
    <row r="7" spans="3:8" x14ac:dyDescent="0.3">
      <c r="C7" s="28"/>
      <c r="D7" s="29"/>
      <c r="E7" s="29"/>
      <c r="F7" s="29"/>
      <c r="G7" s="29"/>
      <c r="H7" s="30"/>
    </row>
    <row r="8" spans="3:8" x14ac:dyDescent="0.3">
      <c r="C8" s="15"/>
      <c r="D8" s="32" t="s">
        <v>1</v>
      </c>
      <c r="E8" s="33">
        <v>2024</v>
      </c>
      <c r="G8" s="26" t="s">
        <v>2</v>
      </c>
      <c r="H8" s="17"/>
    </row>
    <row r="9" spans="3:8" x14ac:dyDescent="0.3">
      <c r="C9" s="31"/>
      <c r="D9" s="21"/>
      <c r="E9" s="27"/>
      <c r="F9" s="21"/>
      <c r="G9" s="21"/>
      <c r="H9" s="22"/>
    </row>
    <row r="12" spans="3:8" x14ac:dyDescent="0.3">
      <c r="C12" s="106" t="s">
        <v>21</v>
      </c>
      <c r="D12" s="107"/>
      <c r="E12" s="107"/>
      <c r="F12" s="107"/>
      <c r="G12" s="107"/>
      <c r="H12" s="108"/>
    </row>
    <row r="13" spans="3:8" x14ac:dyDescent="0.3">
      <c r="C13" s="28"/>
      <c r="D13" s="29"/>
      <c r="E13" s="29"/>
      <c r="F13" s="29"/>
      <c r="G13" s="29"/>
      <c r="H13" s="30"/>
    </row>
    <row r="14" spans="3:8" x14ac:dyDescent="0.3">
      <c r="C14" s="15"/>
      <c r="D14" s="110" t="s">
        <v>175</v>
      </c>
      <c r="E14" s="114">
        <v>5100</v>
      </c>
      <c r="F14" s="110"/>
      <c r="G14" s="110"/>
      <c r="H14" s="17"/>
    </row>
    <row r="15" spans="3:8" ht="6" customHeight="1" x14ac:dyDescent="0.3">
      <c r="C15" s="15"/>
      <c r="D15" s="110"/>
      <c r="E15" s="110"/>
      <c r="F15" s="110"/>
      <c r="G15" s="110"/>
      <c r="H15" s="17"/>
    </row>
    <row r="16" spans="3:8" x14ac:dyDescent="0.3">
      <c r="C16" s="15"/>
      <c r="D16" s="110" t="s">
        <v>22</v>
      </c>
      <c r="E16" s="111"/>
      <c r="F16" s="110"/>
      <c r="G16" s="110"/>
      <c r="H16" s="17"/>
    </row>
    <row r="17" spans="3:8" ht="6" customHeight="1" x14ac:dyDescent="0.3">
      <c r="C17" s="15"/>
      <c r="D17" s="110"/>
      <c r="E17" s="110"/>
      <c r="F17" s="110"/>
      <c r="G17" s="110"/>
      <c r="H17" s="17"/>
    </row>
    <row r="18" spans="3:8" x14ac:dyDescent="0.3">
      <c r="C18" s="15"/>
      <c r="D18" s="110" t="s">
        <v>23</v>
      </c>
      <c r="E18" s="111" t="s">
        <v>46</v>
      </c>
      <c r="F18" s="110"/>
      <c r="G18" s="112" t="s">
        <v>2</v>
      </c>
      <c r="H18" s="17"/>
    </row>
    <row r="19" spans="3:8" ht="6" customHeight="1" x14ac:dyDescent="0.3">
      <c r="C19" s="15"/>
      <c r="D19" s="110"/>
      <c r="E19" s="110"/>
      <c r="F19" s="110"/>
      <c r="G19" s="110"/>
      <c r="H19" s="17"/>
    </row>
    <row r="20" spans="3:8" x14ac:dyDescent="0.3">
      <c r="C20" s="15"/>
      <c r="D20" s="110" t="s">
        <v>24</v>
      </c>
      <c r="E20" s="113"/>
      <c r="F20" s="110"/>
      <c r="G20" s="110"/>
      <c r="H20" s="17"/>
    </row>
    <row r="21" spans="3:8" ht="6" customHeight="1" x14ac:dyDescent="0.3">
      <c r="C21" s="15"/>
      <c r="D21" s="110"/>
      <c r="E21" s="110"/>
      <c r="F21" s="110"/>
      <c r="G21" s="110"/>
      <c r="H21" s="17"/>
    </row>
    <row r="22" spans="3:8" x14ac:dyDescent="0.3">
      <c r="C22" s="15"/>
      <c r="D22" s="110" t="s">
        <v>86</v>
      </c>
      <c r="E22" s="111"/>
      <c r="F22" s="110"/>
      <c r="G22" s="112"/>
      <c r="H22" s="17"/>
    </row>
    <row r="23" spans="3:8" ht="6" customHeight="1" x14ac:dyDescent="0.3">
      <c r="C23" s="15"/>
      <c r="D23" s="110"/>
      <c r="E23" s="110"/>
      <c r="F23" s="110"/>
      <c r="G23" s="110"/>
      <c r="H23" s="17"/>
    </row>
    <row r="24" spans="3:8" x14ac:dyDescent="0.3">
      <c r="C24" s="15"/>
      <c r="D24" s="110" t="s">
        <v>88</v>
      </c>
      <c r="E24" s="113">
        <f ca="1">MAX(Tracking[Effective date])</f>
        <v>45657</v>
      </c>
      <c r="F24" s="110"/>
      <c r="G24" s="110"/>
      <c r="H24" s="17"/>
    </row>
    <row r="25" spans="3:8" x14ac:dyDescent="0.3">
      <c r="C25" s="31"/>
      <c r="D25" s="21"/>
      <c r="E25" s="21"/>
      <c r="F25" s="21"/>
      <c r="G25" s="21"/>
      <c r="H25" s="22"/>
    </row>
  </sheetData>
  <mergeCells count="2">
    <mergeCell ref="C6:H6"/>
    <mergeCell ref="C12:H12"/>
  </mergeCells>
  <conditionalFormatting sqref="E20">
    <cfRule type="expression" dxfId="16" priority="2">
      <formula>start_late_income_status="Inactive"</formula>
    </cfRule>
  </conditionalFormatting>
  <conditionalFormatting sqref="E24">
    <cfRule type="expression" dxfId="15" priority="1">
      <formula>start_late_income_status="Inactive"</formula>
    </cfRule>
  </conditionalFormatting>
  <dataValidations count="2">
    <dataValidation type="list" allowBlank="1" showInputMessage="1" showErrorMessage="1" errorTitle="Incorrect Input" error="Please enter a correct input." sqref="E18" xr:uid="{C7099DAB-C3A4-4EE4-81B2-E177825D07D7}">
      <formula1>"Active, Inactive"</formula1>
    </dataValidation>
    <dataValidation type="whole" operator="greaterThanOrEqual" allowBlank="1" showInputMessage="1" showErrorMessage="1" errorTitle="Incorrect Input" error="Please enter a number greater than 0." sqref="E22" xr:uid="{987EE45A-C0E2-42B9-AC57-9AAE17DE130D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9782-1FD5-4A6B-8108-9EC5BFA18D51}">
  <dimension ref="C1:X25"/>
  <sheetViews>
    <sheetView topLeftCell="D4" zoomScale="93" workbookViewId="0">
      <selection activeCell="E14" sqref="D14:E14"/>
    </sheetView>
  </sheetViews>
  <sheetFormatPr defaultRowHeight="14.4" x14ac:dyDescent="0.3"/>
  <cols>
    <col min="1" max="1" width="8.88671875" style="16"/>
    <col min="2" max="2" width="8.88671875" style="16" customWidth="1"/>
    <col min="3" max="3" width="1.109375" style="16" customWidth="1"/>
    <col min="4" max="4" width="22.109375" style="16" bestFit="1" customWidth="1"/>
    <col min="5" max="5" width="32.21875" style="16" bestFit="1" customWidth="1"/>
    <col min="6" max="6" width="1.109375" style="16" customWidth="1"/>
    <col min="7" max="8" width="8.88671875" style="16"/>
    <col min="9" max="9" width="10.5546875" style="16" bestFit="1" customWidth="1"/>
    <col min="10" max="10" width="10.88671875" style="16" bestFit="1" customWidth="1"/>
    <col min="11" max="13" width="8.88671875" style="16"/>
    <col min="14" max="16" width="20.88671875" style="16" customWidth="1"/>
    <col min="17" max="17" width="2.33203125" style="16" customWidth="1"/>
    <col min="18" max="20" width="20.88671875" style="16" customWidth="1"/>
    <col min="21" max="21" width="2.33203125" style="16" customWidth="1"/>
    <col min="22" max="24" width="20.88671875" style="16" customWidth="1"/>
    <col min="25" max="16384" width="8.88671875" style="16"/>
  </cols>
  <sheetData>
    <row r="1" spans="3:24" s="43" customFormat="1" x14ac:dyDescent="0.3"/>
    <row r="2" spans="3:24" s="43" customFormat="1" ht="28.8" customHeight="1" x14ac:dyDescent="0.3">
      <c r="C2" s="52" t="s">
        <v>25</v>
      </c>
    </row>
    <row r="3" spans="3:24" s="43" customFormat="1" ht="7.2" customHeight="1" x14ac:dyDescent="0.3"/>
    <row r="6" spans="3:24" x14ac:dyDescent="0.3">
      <c r="C6" s="109" t="s">
        <v>26</v>
      </c>
      <c r="D6" s="109"/>
      <c r="E6" s="109"/>
      <c r="F6" s="109"/>
      <c r="N6" s="80" t="s">
        <v>72</v>
      </c>
      <c r="O6" s="79"/>
      <c r="P6" s="79"/>
      <c r="Q6" s="79"/>
      <c r="R6" s="79"/>
      <c r="S6" s="79"/>
      <c r="T6" s="79"/>
      <c r="U6" s="79"/>
      <c r="V6" s="79"/>
      <c r="W6" s="79"/>
      <c r="X6" s="79"/>
    </row>
    <row r="8" spans="3:24" x14ac:dyDescent="0.3">
      <c r="D8" s="34" t="s">
        <v>27</v>
      </c>
      <c r="E8" s="48">
        <f ca="1">TODAY()</f>
        <v>45942</v>
      </c>
      <c r="N8" s="83" t="s">
        <v>5</v>
      </c>
      <c r="O8" s="83" t="s">
        <v>17</v>
      </c>
      <c r="P8" s="83" t="s">
        <v>18</v>
      </c>
      <c r="Q8" s="34"/>
      <c r="R8" s="83" t="s">
        <v>8</v>
      </c>
      <c r="S8" s="83" t="s">
        <v>17</v>
      </c>
      <c r="T8" s="83" t="s">
        <v>18</v>
      </c>
      <c r="U8" s="34"/>
      <c r="V8" s="83" t="s">
        <v>11</v>
      </c>
      <c r="W8" s="83" t="s">
        <v>17</v>
      </c>
      <c r="X8" s="83" t="s">
        <v>18</v>
      </c>
    </row>
    <row r="9" spans="3:24" x14ac:dyDescent="0.3">
      <c r="D9" s="34" t="s">
        <v>28</v>
      </c>
      <c r="E9" s="48">
        <f>MAX(Tracking[Date])</f>
        <v>45657</v>
      </c>
      <c r="N9" s="45">
        <v>1</v>
      </c>
      <c r="O9" s="45" t="str">
        <f ca="1">IF(P9="", "",
     INDEX('Budget Dashboard'!$J:$J,MATCH(income_header_row +Calculations!N9,'Budget Dashboard'!$Y:$Y,0)))</f>
        <v>Salary</v>
      </c>
      <c r="P9" s="84">
        <f ca="1">IF(N9&gt;COUNTA(Income[]),"",
     IF(INDEX('Budget Dashboard'!$K:$K,MATCH(income_header_row +Calculations!N9,'Budget Dashboard'!$Y:$Y,0))=0,"",
         INDEX('Budget Dashboard'!$K:$K,MATCH(income_header_row +Calculations!N9,'Budget Dashboard'!$Y:$Y,0))))</f>
        <v>3100</v>
      </c>
      <c r="R9" s="45">
        <v>1</v>
      </c>
      <c r="S9" s="45" t="str">
        <f ca="1">IF(T9="", "",
     INDEX('Budget Dashboard'!$J:$J,MATCH(expenses_header_row +Calculations!R9,'Budget Dashboard'!$Y:$Y,0)))</f>
        <v>Mortgage</v>
      </c>
      <c r="T9" s="84">
        <f ca="1">IF(R9&gt;COUNTA(Expenses[]),"",
     IF(INDEX('Budget Dashboard'!$K:$K,MATCH(expenses_header_row +Calculations!R9,'Budget Dashboard'!$Y:$Y,0))=0,"",
         INDEX('Budget Dashboard'!$K:$K,MATCH(expenses_header_row +Calculations!R9,'Budget Dashboard'!$Y:$Y,0))))</f>
        <v>1180</v>
      </c>
      <c r="V9" s="45">
        <v>1</v>
      </c>
      <c r="W9" s="45" t="str">
        <f ca="1">IF(X9="", "",
     INDEX('Budget Dashboard'!$J:$J,MATCH(savings_header_row +Calculations!V9,'Budget Dashboard'!$Y:$Y,0)))</f>
        <v>Car Fund</v>
      </c>
      <c r="X9" s="84">
        <f ca="1">IF(V9&gt;COUNTA(Income[]),"",
     IF(INDEX('Budget Dashboard'!$K:$K,MATCH(savings_header_row +Calculations!V9,'Budget Dashboard'!$Y:$Y,0))=0,"",
         INDEX('Budget Dashboard'!$K:$K,MATCH(savings_header_row +Calculations!V9,'Budget Dashboard'!$Y:$Y,0))))</f>
        <v>370</v>
      </c>
    </row>
    <row r="10" spans="3:24" x14ac:dyDescent="0.3">
      <c r="D10" s="34" t="s">
        <v>29</v>
      </c>
      <c r="E10" s="48" t="str">
        <f ca="1">IF(E8=0,"",SUBSTITUTE(("("&amp;_xlfn.DAYS(E8,E9)&amp;" days ago)"),"-",""))</f>
        <v>(285 days ago)</v>
      </c>
      <c r="N10" s="45">
        <v>2</v>
      </c>
      <c r="O10" s="45" t="str">
        <f ca="1">IF(P10="", "",
     INDEX('Budget Dashboard'!$J:$J,MATCH(income_header_row +Calculations!N10,'Budget Dashboard'!$Y:$Y,0)))</f>
        <v>Property</v>
      </c>
      <c r="P10" s="84">
        <f ca="1">IF(N10&gt;COUNTA(Income[]),"",
     IF(INDEX('Budget Dashboard'!$K:$K,MATCH(income_header_row +Calculations!N10,'Budget Dashboard'!$Y:$Y,0))=0,"",
         INDEX('Budget Dashboard'!$K:$K,MATCH(income_header_row +Calculations!N10,'Budget Dashboard'!$Y:$Y,0))))</f>
        <v>1150</v>
      </c>
      <c r="R10" s="45">
        <v>2</v>
      </c>
      <c r="S10" s="45" t="str">
        <f ca="1">IF(T10="", "",
     INDEX('Budget Dashboard'!$J:$J,MATCH(expenses_header_row +Calculations!R10,'Budget Dashboard'!$Y:$Y,0)))</f>
        <v>Groceries</v>
      </c>
      <c r="T10" s="84">
        <f ca="1">IF(R10&gt;COUNTA(Expenses[]),"",
     IF(INDEX('Budget Dashboard'!$K:$K,MATCH(expenses_header_row +Calculations!R10,'Budget Dashboard'!$Y:$Y,0))=0,"",
         INDEX('Budget Dashboard'!$K:$K,MATCH(expenses_header_row +Calculations!R10,'Budget Dashboard'!$Y:$Y,0))))</f>
        <v>595.58000000000004</v>
      </c>
      <c r="V10" s="45">
        <v>2</v>
      </c>
      <c r="W10" s="45" t="str">
        <f ca="1">IF(X10="", "",
     INDEX('Budget Dashboard'!$J:$J,MATCH(savings_header_row +Calculations!V10,'Budget Dashboard'!$Y:$Y,0)))</f>
        <v>Emergency Fund</v>
      </c>
      <c r="X10" s="84">
        <f ca="1">IF(V10&gt;COUNTA(Income[]),"",
     IF(INDEX('Budget Dashboard'!$K:$K,MATCH(savings_header_row +Calculations!V10,'Budget Dashboard'!$Y:$Y,0))=0,"",
         INDEX('Budget Dashboard'!$K:$K,MATCH(savings_header_row +Calculations!V10,'Budget Dashboard'!$Y:$Y,0))))</f>
        <v>270</v>
      </c>
    </row>
    <row r="11" spans="3:24" x14ac:dyDescent="0.3">
      <c r="D11" s="34" t="s">
        <v>30</v>
      </c>
      <c r="E11" s="49">
        <f>COUNT(Tracking[Date])</f>
        <v>336</v>
      </c>
      <c r="N11" s="45">
        <v>3</v>
      </c>
      <c r="O11" s="45" t="str">
        <f ca="1">IF(P11="", "",
     INDEX('Budget Dashboard'!$J:$J,MATCH(income_header_row +Calculations!N11,'Budget Dashboard'!$Y:$Y,0)))</f>
        <v>Side Hustle</v>
      </c>
      <c r="P11" s="84">
        <f ca="1">IF(N11&gt;COUNTA(Income[]),"",
     IF(INDEX('Budget Dashboard'!$K:$K,MATCH(income_header_row +Calculations!N11,'Budget Dashboard'!$Y:$Y,0))=0,"",
         INDEX('Budget Dashboard'!$K:$K,MATCH(income_header_row +Calculations!N11,'Budget Dashboard'!$Y:$Y,0))))</f>
        <v>278.67</v>
      </c>
      <c r="R11" s="45">
        <v>3</v>
      </c>
      <c r="S11" s="45" t="str">
        <f ca="1">IF(T11="", "",
     INDEX('Budget Dashboard'!$J:$J,MATCH(expenses_header_row +Calculations!R11,'Budget Dashboard'!$Y:$Y,0)))</f>
        <v>Charity</v>
      </c>
      <c r="T11" s="84">
        <f ca="1">IF(R11&gt;COUNTA(Expenses[]),"",
     IF(INDEX('Budget Dashboard'!$K:$K,MATCH(expenses_header_row +Calculations!R11,'Budget Dashboard'!$Y:$Y,0))=0,"",
         INDEX('Budget Dashboard'!$K:$K,MATCH(expenses_header_row +Calculations!R11,'Budget Dashboard'!$Y:$Y,0))))</f>
        <v>467.9</v>
      </c>
      <c r="V11" s="45">
        <v>3</v>
      </c>
      <c r="W11" s="45" t="str">
        <f ca="1">IF(X11="", "",
     INDEX('Budget Dashboard'!$J:$J,MATCH(savings_header_row +Calculations!V11,'Budget Dashboard'!$Y:$Y,0)))</f>
        <v>Home Maintenance Fund</v>
      </c>
      <c r="X11" s="84">
        <f ca="1">IF(V11&gt;COUNTA(Income[]),"",
     IF(INDEX('Budget Dashboard'!$K:$K,MATCH(savings_header_row +Calculations!V11,'Budget Dashboard'!$Y:$Y,0))=0,"",
         INDEX('Budget Dashboard'!$K:$K,MATCH(savings_header_row +Calculations!V11,'Budget Dashboard'!$Y:$Y,0))))</f>
        <v>50</v>
      </c>
    </row>
    <row r="12" spans="3:24" x14ac:dyDescent="0.3">
      <c r="D12" s="34" t="s">
        <v>31</v>
      </c>
      <c r="E12" s="49" t="str">
        <f ca="1">"(" &amp; SUMPRODUCT(--(YEAR(Tracking[Date])=YEAR(current_date))) &amp; " this year)"</f>
        <v>(0 this year)</v>
      </c>
      <c r="I12" s="35"/>
      <c r="N12" s="45">
        <v>4</v>
      </c>
      <c r="O12" s="45" t="str">
        <f ca="1">IF(P12="", "",
     INDEX('Budget Dashboard'!$J:$J,MATCH(income_header_row +Calculations!N12,'Budget Dashboard'!$Y:$Y,0)))</f>
        <v>Dividends</v>
      </c>
      <c r="P12" s="84">
        <f ca="1">IF(N12&gt;COUNTA(Income[]),"",
     IF(INDEX('Budget Dashboard'!$K:$K,MATCH(income_header_row +Calculations!N12,'Budget Dashboard'!$Y:$Y,0))=0,"",
         INDEX('Budget Dashboard'!$K:$K,MATCH(income_header_row +Calculations!N12,'Budget Dashboard'!$Y:$Y,0))))</f>
        <v>148.63999999999999</v>
      </c>
      <c r="R12" s="45">
        <v>4</v>
      </c>
      <c r="S12" s="45" t="str">
        <f ca="1">IF(T12="", "",
     INDEX('Budget Dashboard'!$J:$J,MATCH(expenses_header_row +Calculations!R12,'Budget Dashboard'!$Y:$Y,0)))</f>
        <v>House Utilities</v>
      </c>
      <c r="T12" s="84">
        <f ca="1">IF(R12&gt;COUNTA(Expenses[]),"",
     IF(INDEX('Budget Dashboard'!$K:$K,MATCH(expenses_header_row +Calculations!R12,'Budget Dashboard'!$Y:$Y,0))=0,"",
         INDEX('Budget Dashboard'!$K:$K,MATCH(expenses_header_row +Calculations!R12,'Budget Dashboard'!$Y:$Y,0))))</f>
        <v>360.31</v>
      </c>
      <c r="V12" s="45">
        <v>4</v>
      </c>
      <c r="W12" s="45" t="str">
        <f ca="1">IF(X12="", "",
     INDEX('Budget Dashboard'!$J:$J,MATCH(savings_header_row +Calculations!V12,'Budget Dashboard'!$Y:$Y,0)))</f>
        <v>Other</v>
      </c>
      <c r="X12" s="84">
        <f ca="1">IF(V12&gt;COUNTA(Income[]),"",
     IF(INDEX('Budget Dashboard'!$K:$K,MATCH(savings_header_row +Calculations!V12,'Budget Dashboard'!$Y:$Y,0))=0,"",
         INDEX('Budget Dashboard'!$K:$K,MATCH(savings_header_row +Calculations!V12,'Budget Dashboard'!$Y:$Y,0))))</f>
        <v>8</v>
      </c>
    </row>
    <row r="13" spans="3:24" x14ac:dyDescent="0.3">
      <c r="D13" s="34" t="s">
        <v>32</v>
      </c>
      <c r="E13" s="50" t="str">
        <f>"£" &amp; _xlfn.IFNA(INDEX(Tracking[Balance],MATCH(Calculations!E9,Tracking[Date],0)),"-")</f>
        <v>£1983.92</v>
      </c>
      <c r="J13" s="51">
        <f ca="1">current_date</f>
        <v>45942</v>
      </c>
      <c r="N13" s="45">
        <v>5</v>
      </c>
      <c r="O13" s="45" t="str">
        <f>IF(P13="", "",
     INDEX('Budget Dashboard'!$J:$J,MATCH(income_header_row +Calculations!N13,'Budget Dashboard'!$Y:$Y,0)))</f>
        <v/>
      </c>
      <c r="P13" s="84" t="str">
        <f>IF(N13&gt;COUNTA(Income[]),"",
     IF(INDEX('Budget Dashboard'!$K:$K,MATCH(income_header_row +Calculations!N13,'Budget Dashboard'!$Y:$Y,0))=0,"",
         INDEX('Budget Dashboard'!$K:$K,MATCH(income_header_row +Calculations!N13,'Budget Dashboard'!$Y:$Y,0))))</f>
        <v/>
      </c>
      <c r="R13" s="45">
        <v>5</v>
      </c>
      <c r="S13" s="45" t="str">
        <f ca="1">IF(T13="", "",
     INDEX('Budget Dashboard'!$J:$J,MATCH(expenses_header_row +Calculations!R13,'Budget Dashboard'!$Y:$Y,0)))</f>
        <v>Insurance</v>
      </c>
      <c r="T13" s="84">
        <f ca="1">IF(R13&gt;COUNTA(Expenses[]),"",
     IF(INDEX('Budget Dashboard'!$K:$K,MATCH(expenses_header_row +Calculations!R13,'Budget Dashboard'!$Y:$Y,0))=0,"",
         INDEX('Budget Dashboard'!$K:$K,MATCH(expenses_header_row +Calculations!R13,'Budget Dashboard'!$Y:$Y,0))))</f>
        <v>266.63</v>
      </c>
      <c r="V13" s="45">
        <v>5</v>
      </c>
      <c r="W13" s="45" t="str">
        <f>IF(X13="", "",
     INDEX('Budget Dashboard'!$J:$J,MATCH(savings_header_row +Calculations!V13,'Budget Dashboard'!$Y:$Y,0)))</f>
        <v/>
      </c>
      <c r="X13" s="84" t="str">
        <f>IF(V13&gt;COUNTA(Income[]),"",
     IF(INDEX('Budget Dashboard'!$K:$K,MATCH(savings_header_row +Calculations!V13,'Budget Dashboard'!$Y:$Y,0))=0,"",
         INDEX('Budget Dashboard'!$K:$K,MATCH(savings_header_row +Calculations!V13,'Budget Dashboard'!$Y:$Y,0))))</f>
        <v/>
      </c>
    </row>
    <row r="14" spans="3:24" ht="15" thickBot="1" x14ac:dyDescent="0.35">
      <c r="D14" s="34"/>
      <c r="J14" s="16">
        <f>selected_year</f>
        <v>2024</v>
      </c>
      <c r="N14" s="81">
        <v>6</v>
      </c>
      <c r="O14" s="81" t="str">
        <f ca="1">IF(P14="", "", "Other")</f>
        <v/>
      </c>
      <c r="P14" s="85" t="str">
        <f ca="1">IF(P15-SUM(P9:P13) = 0, "",
      P15-SUM(P9:P13))</f>
        <v/>
      </c>
      <c r="R14" s="81">
        <v>6</v>
      </c>
      <c r="S14" s="81" t="str">
        <f ca="1">IF(T14="", "", "Other")</f>
        <v>Other</v>
      </c>
      <c r="T14" s="85">
        <f ca="1">IF(T15-SUM(T9:T13) = 0, "",
      T15-SUM(T9:T13))</f>
        <v>1409.8600000000006</v>
      </c>
      <c r="V14" s="81">
        <v>6</v>
      </c>
      <c r="W14" s="81" t="str">
        <f ca="1">IF(X14="", "", "Other")</f>
        <v/>
      </c>
      <c r="X14" s="85" t="str">
        <f ca="1">IF(X15-SUM(X9:X13) = 0, "",
      X15-SUM(X9:X13))</f>
        <v/>
      </c>
    </row>
    <row r="15" spans="3:24" ht="15" thickTop="1" x14ac:dyDescent="0.3">
      <c r="D15" s="34"/>
      <c r="N15" s="45"/>
      <c r="O15" s="82" t="s">
        <v>7</v>
      </c>
      <c r="P15" s="86">
        <f ca="1">INDEX('Budget Dashboard'!$K:$K,MATCH(income_total_row,'Budget Dashboard'!$Y:$Y,0))</f>
        <v>4677.3100000000004</v>
      </c>
      <c r="R15" s="45"/>
      <c r="S15" s="82" t="s">
        <v>7</v>
      </c>
      <c r="T15" s="86">
        <f ca="1">INDEX('Budget Dashboard'!$K:$K,MATCH(expenses_total_row,'Budget Dashboard'!$Y:$Y,0))</f>
        <v>4280.2800000000007</v>
      </c>
      <c r="V15" s="45"/>
      <c r="W15" s="82" t="s">
        <v>7</v>
      </c>
      <c r="X15" s="86">
        <f ca="1">INDEX('Budget Dashboard'!$K:$K,MATCH(savings_total_row,'Budget Dashboard'!$Y:$Y,0))</f>
        <v>698</v>
      </c>
    </row>
    <row r="17" spans="3:6" x14ac:dyDescent="0.3">
      <c r="C17" s="109" t="s">
        <v>43</v>
      </c>
      <c r="D17" s="109"/>
      <c r="E17" s="109"/>
      <c r="F17" s="109"/>
    </row>
    <row r="19" spans="3:6" x14ac:dyDescent="0.3">
      <c r="D19" s="34" t="s">
        <v>44</v>
      </c>
      <c r="E19" s="49">
        <f>IF('Budget Dashboard'!AR6="Current Year",YEAR(current_date),'Budget Dashboard'!AR6)</f>
        <v>2024</v>
      </c>
    </row>
    <row r="20" spans="3:6" x14ac:dyDescent="0.3">
      <c r="D20" s="53" t="s">
        <v>45</v>
      </c>
      <c r="E20" s="54">
        <f ca="1">IF('Budget Dashboard'!AR9="All Months","All Months",
IF('Budget Dashboard'!AR9="Current Month", MONTH(TODAY()),
MONTH('Budget Dashboard'!AR9)))</f>
        <v>2</v>
      </c>
    </row>
    <row r="21" spans="3:6" x14ac:dyDescent="0.3">
      <c r="D21" s="34" t="s">
        <v>47</v>
      </c>
      <c r="E21" s="49" t="str">
        <f ca="1">IF(selected_year= "All Years",
      IF(selected_period="All Months",
         "All Months",
         TEXT(DATE(ending_year+1,selected_period,1), "mmmm")),
      IF(selected_period="All Months",
         "All Months",
         TEXT(DATE(selected_year,selected_period,1), "mmmm")
        ))</f>
        <v>February</v>
      </c>
    </row>
    <row r="22" spans="3:6" x14ac:dyDescent="0.3">
      <c r="D22" s="34" t="s">
        <v>91</v>
      </c>
      <c r="E22" s="35">
        <v>45292</v>
      </c>
    </row>
    <row r="23" spans="3:6" x14ac:dyDescent="0.3">
      <c r="D23" s="34" t="s">
        <v>90</v>
      </c>
      <c r="E23" s="49">
        <f ca="1">IF(selected_year="All Years",-1,
   IF(selected_period="All Months",selected_year-YEAR(prediction_date),-1))</f>
        <v>-1</v>
      </c>
    </row>
    <row r="24" spans="3:6" x14ac:dyDescent="0.3">
      <c r="D24" s="34" t="s">
        <v>89</v>
      </c>
      <c r="E24" s="49">
        <f ca="1">IF(selected_year="All Years",-1,
IF(selected_period="All Months",-1,selected_period-MONTH(prediction_date)))</f>
        <v>1</v>
      </c>
    </row>
    <row r="25" spans="3:6" x14ac:dyDescent="0.3">
      <c r="D25" s="34"/>
    </row>
  </sheetData>
  <mergeCells count="2">
    <mergeCell ref="C6:F6"/>
    <mergeCell ref="C17:F17"/>
  </mergeCells>
  <phoneticPr fontId="19" type="noConversion"/>
  <conditionalFormatting sqref="E13">
    <cfRule type="expression" dxfId="12" priority="2">
      <formula>E13&lt;0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CCB1-3BF9-4E34-9826-4A66ED6EA844}">
  <dimension ref="C1:E21"/>
  <sheetViews>
    <sheetView workbookViewId="0">
      <selection activeCell="M10" sqref="M10"/>
    </sheetView>
  </sheetViews>
  <sheetFormatPr defaultRowHeight="14.4" x14ac:dyDescent="0.3"/>
  <cols>
    <col min="1" max="2" width="8.88671875" style="16"/>
    <col min="3" max="3" width="15.88671875" style="16" customWidth="1"/>
    <col min="4" max="4" width="8.88671875" style="16"/>
    <col min="5" max="5" width="14.88671875" style="16" customWidth="1"/>
    <col min="6" max="16384" width="8.88671875" style="16"/>
  </cols>
  <sheetData>
    <row r="1" spans="3:5" s="11" customFormat="1" x14ac:dyDescent="0.3"/>
    <row r="2" spans="3:5" s="11" customFormat="1" ht="28.8" customHeight="1" x14ac:dyDescent="0.3">
      <c r="C2" s="12" t="s">
        <v>38</v>
      </c>
    </row>
    <row r="3" spans="3:5" s="11" customFormat="1" ht="7.2" customHeight="1" x14ac:dyDescent="0.3"/>
    <row r="7" spans="3:5" x14ac:dyDescent="0.3">
      <c r="C7" s="44" t="s">
        <v>41</v>
      </c>
      <c r="E7" s="44" t="s">
        <v>42</v>
      </c>
    </row>
    <row r="8" spans="3:5" x14ac:dyDescent="0.3">
      <c r="C8" s="46" t="s">
        <v>58</v>
      </c>
      <c r="E8" s="45" t="s">
        <v>59</v>
      </c>
    </row>
    <row r="9" spans="3:5" x14ac:dyDescent="0.3">
      <c r="C9" s="46" t="s">
        <v>39</v>
      </c>
      <c r="E9" s="45" t="s">
        <v>40</v>
      </c>
    </row>
    <row r="10" spans="3:5" x14ac:dyDescent="0.3">
      <c r="C10" s="46">
        <f>starting_year</f>
        <v>2024</v>
      </c>
      <c r="E10" s="47">
        <v>45292</v>
      </c>
    </row>
    <row r="11" spans="3:5" x14ac:dyDescent="0.3">
      <c r="C11" s="46">
        <f>C10+1</f>
        <v>2025</v>
      </c>
      <c r="E11" s="47">
        <v>45323</v>
      </c>
    </row>
    <row r="12" spans="3:5" x14ac:dyDescent="0.3">
      <c r="C12" s="46">
        <f>C11+1</f>
        <v>2026</v>
      </c>
      <c r="E12" s="47">
        <v>45352</v>
      </c>
    </row>
    <row r="13" spans="3:5" x14ac:dyDescent="0.3">
      <c r="C13" s="46">
        <f>C12+1</f>
        <v>2027</v>
      </c>
      <c r="E13" s="47">
        <v>45383</v>
      </c>
    </row>
    <row r="14" spans="3:5" x14ac:dyDescent="0.3">
      <c r="C14" s="46">
        <f>C13+1</f>
        <v>2028</v>
      </c>
      <c r="E14" s="47">
        <v>45413</v>
      </c>
    </row>
    <row r="15" spans="3:5" x14ac:dyDescent="0.3">
      <c r="C15" s="46">
        <f>C14+1</f>
        <v>2029</v>
      </c>
      <c r="E15" s="47">
        <v>45444</v>
      </c>
    </row>
    <row r="16" spans="3:5" x14ac:dyDescent="0.3">
      <c r="E16" s="47">
        <v>45474</v>
      </c>
    </row>
    <row r="17" spans="5:5" x14ac:dyDescent="0.3">
      <c r="E17" s="47">
        <v>45505</v>
      </c>
    </row>
    <row r="18" spans="5:5" x14ac:dyDescent="0.3">
      <c r="E18" s="47">
        <v>45536</v>
      </c>
    </row>
    <row r="19" spans="5:5" x14ac:dyDescent="0.3">
      <c r="E19" s="47">
        <v>45566</v>
      </c>
    </row>
    <row r="20" spans="5:5" x14ac:dyDescent="0.3">
      <c r="E20" s="47">
        <v>45597</v>
      </c>
    </row>
    <row r="21" spans="5:5" x14ac:dyDescent="0.3">
      <c r="E21" s="47">
        <v>45627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Budget Dashboard</vt:lpstr>
      <vt:lpstr>Budget Planning</vt:lpstr>
      <vt:lpstr>Budget Tracking</vt:lpstr>
      <vt:lpstr>Settings</vt:lpstr>
      <vt:lpstr>Calculations</vt:lpstr>
      <vt:lpstr>Dropdown Data</vt:lpstr>
      <vt:lpstr>'Budget Dashboard'!budget</vt:lpstr>
      <vt:lpstr>'Budget Dashboard'!budget_range</vt:lpstr>
      <vt:lpstr>'Budget Dashboard'!budget_rank</vt:lpstr>
      <vt:lpstr>'Budget Dashboard'!comb_rank</vt:lpstr>
      <vt:lpstr>'Budget Dashboard'!comb_rank_norm</vt:lpstr>
      <vt:lpstr>'Budget Dashboard'!comb_rank_norm_run_range</vt:lpstr>
      <vt:lpstr>'Budget Dashboard'!comb_rank_range</vt:lpstr>
      <vt:lpstr>'Budget Dashboard'!comb_rank_unique</vt:lpstr>
      <vt:lpstr>days_ahead</vt:lpstr>
      <vt:lpstr>ending_year</vt:lpstr>
      <vt:lpstr>'Budget Dashboard'!header_row_id</vt:lpstr>
      <vt:lpstr>'Budget Dashboard'!is_cat</vt:lpstr>
      <vt:lpstr>'Budget Dashboard'!is_empty</vt:lpstr>
      <vt:lpstr>'Budget Planning'!is_empty</vt:lpstr>
      <vt:lpstr>'Budget Dashboard'!is_header</vt:lpstr>
      <vt:lpstr>'Budget Planning'!is_header</vt:lpstr>
      <vt:lpstr>'Budget Dashboard'!is_total</vt:lpstr>
      <vt:lpstr>'Budget Planning'!is_total</vt:lpstr>
      <vt:lpstr>'Budget Dashboard'!item</vt:lpstr>
      <vt:lpstr>'Budget Planning'!item</vt:lpstr>
      <vt:lpstr>k</vt:lpstr>
      <vt:lpstr>last_date</vt:lpstr>
      <vt:lpstr>last_record</vt:lpstr>
      <vt:lpstr>months_ahead</vt:lpstr>
      <vt:lpstr>'Budget Dashboard'!out_budget</vt:lpstr>
      <vt:lpstr>'Budget Dashboard'!out_percentage_completed</vt:lpstr>
      <vt:lpstr>'Budget Dashboard'!out_tracked</vt:lpstr>
      <vt:lpstr>prediction_date</vt:lpstr>
      <vt:lpstr>'Budget Dashboard'!row_id</vt:lpstr>
      <vt:lpstr>'Budget Planning'!row_id</vt:lpstr>
      <vt:lpstr>selected_period</vt:lpstr>
      <vt:lpstr>selected_period_display</vt:lpstr>
      <vt:lpstr>selected_year</vt:lpstr>
      <vt:lpstr>shift_late_income_starting_date</vt:lpstr>
      <vt:lpstr>shift_late_income_status</vt:lpstr>
      <vt:lpstr>'Budget Dashboard'!sort_max_row</vt:lpstr>
      <vt:lpstr>'Budget Dashboard'!sort_min_row</vt:lpstr>
      <vt:lpstr>starting_balance</vt:lpstr>
      <vt:lpstr>starting_year</vt:lpstr>
      <vt:lpstr>'Budget Dashboard'!tracked</vt:lpstr>
      <vt:lpstr>'Budget Dashboard'!tracked_range</vt:lpstr>
      <vt:lpstr>'Budget Dashboard'!tracked_rank</vt:lpstr>
      <vt:lpstr>'Budget Dashboard'!type</vt:lpstr>
      <vt:lpstr>'Budget Planning'!type</vt:lpstr>
      <vt:lpstr>years_ahead</vt:lpstr>
      <vt:lpstr>years_since_start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Shaaban</dc:creator>
  <cp:lastModifiedBy>Shaaban, Anas (Student)</cp:lastModifiedBy>
  <dcterms:created xsi:type="dcterms:W3CDTF">2024-06-11T17:04:49Z</dcterms:created>
  <dcterms:modified xsi:type="dcterms:W3CDTF">2025-10-12T17:39:18Z</dcterms:modified>
</cp:coreProperties>
</file>