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ridl\Documents\Real Estate\Loan Programs\"/>
    </mc:Choice>
  </mc:AlternateContent>
  <xr:revisionPtr revIDLastSave="0" documentId="13_ncr:1_{80985F40-4F61-4C18-A6AB-0729BC84A519}" xr6:coauthVersionLast="47" xr6:coauthVersionMax="47" xr10:uidLastSave="{00000000-0000-0000-0000-000000000000}"/>
  <bookViews>
    <workbookView xWindow="-120" yWindow="-120" windowWidth="29040" windowHeight="15720" tabRatio="826" activeTab="5" xr2:uid="{00000000-000D-0000-FFFF-FFFF00000000}"/>
  </bookViews>
  <sheets>
    <sheet name="FHA" sheetId="12" r:id="rId1"/>
    <sheet name="FHA Buyer" sheetId="22" r:id="rId2"/>
    <sheet name=" Conv" sheetId="3" r:id="rId3"/>
    <sheet name="Conv Buyer" sheetId="24" r:id="rId4"/>
    <sheet name="VA" sheetId="15" r:id="rId5"/>
    <sheet name="VA Buyer" sheetId="26" r:id="rId6"/>
    <sheet name="USDA" sheetId="19" r:id="rId7"/>
    <sheet name="USDA Buyer" sheetId="25" r:id="rId8"/>
    <sheet name="Buyer Estimated Costs" sheetId="16" r:id="rId9"/>
    <sheet name="CL Examples" sheetId="28" r:id="rId10"/>
  </sheets>
  <definedNames>
    <definedName name="Beg_Bal" localSheetId="0">FHA!$C$18:$C$377</definedName>
    <definedName name="Beg_Bal" localSheetId="6">USDA!$C$18:$C$377</definedName>
    <definedName name="Beg_Bal" localSheetId="4">VA!$C$18:$C$377</definedName>
    <definedName name="Beg_Bal">' Conv'!$C$18:$C$377</definedName>
    <definedName name="Data" localSheetId="0">FHA!$A$18:$I$377</definedName>
    <definedName name="Data" localSheetId="6">USDA!$A$18:$I$377</definedName>
    <definedName name="Data" localSheetId="4">VA!$A$18:$I$377</definedName>
    <definedName name="Data">' Conv'!$A$18:$I$377</definedName>
    <definedName name="End_Bal" localSheetId="0">FHA!$I$18:$I$377</definedName>
    <definedName name="End_Bal" localSheetId="6">USDA!$I$18:$I$377</definedName>
    <definedName name="End_Bal" localSheetId="4">VA!$I$18:$I$377</definedName>
    <definedName name="End_Bal">' Conv'!$I$18:$I$377</definedName>
    <definedName name="Extra_Pay" localSheetId="0">FHA!$E$18:$E$377</definedName>
    <definedName name="Extra_Pay" localSheetId="6">USDA!$E$18:$E$377</definedName>
    <definedName name="Extra_Pay" localSheetId="4">VA!$E$18:$E$377</definedName>
    <definedName name="Extra_Pay">' Conv'!$E$18:$E$377</definedName>
    <definedName name="Full_Print" localSheetId="0">FHA!$A$1:$I$377</definedName>
    <definedName name="Full_Print" localSheetId="6">USDA!$A$1:$I$377</definedName>
    <definedName name="Full_Print" localSheetId="4">VA!$A$1:$I$377</definedName>
    <definedName name="Full_Print">' Conv'!$A$1:$I$377</definedName>
    <definedName name="Header_Row" localSheetId="0">ROW(FHA!$17:$17)</definedName>
    <definedName name="Header_Row" localSheetId="6">ROW(USDA!$17:$17)</definedName>
    <definedName name="Header_Row" localSheetId="4">ROW(VA!$17:$17)</definedName>
    <definedName name="Header_Row">ROW(' Conv'!$17:$17)</definedName>
    <definedName name="Int" localSheetId="0">FHA!$H$18:$H$377</definedName>
    <definedName name="Int" localSheetId="6">USDA!$H$18:$H$377</definedName>
    <definedName name="Int" localSheetId="4">VA!$H$18:$H$377</definedName>
    <definedName name="Int">' Conv'!$H$18:$H$377</definedName>
    <definedName name="Interest_Rate" localSheetId="0">FHA!$D$7</definedName>
    <definedName name="Interest_Rate" localSheetId="6">USDA!$D$7</definedName>
    <definedName name="Interest_Rate" localSheetId="4">VA!$D$7</definedName>
    <definedName name="Interest_Rate">' Conv'!$D$7</definedName>
    <definedName name="Last_Row" localSheetId="0">IF(FHA!Values_Entered,FHA!Header_Row+FHA!Number_of_Payments,FHA!Header_Row)</definedName>
    <definedName name="Last_Row" localSheetId="6">IF(USDA!Values_Entered,USDA!Header_Row+USDA!Number_of_Payments,USDA!Header_Row)</definedName>
    <definedName name="Last_Row" localSheetId="4">IF(VA!Values_Entered,VA!Header_Row+VA!Number_of_Payments,VA!Header_Row)</definedName>
    <definedName name="Last_Row">IF(Values_Entered,Header_Row+Number_of_Payments,Header_Row)</definedName>
    <definedName name="Loan_Amount" localSheetId="0">FHA!$D$6</definedName>
    <definedName name="Loan_Amount" localSheetId="6">USDA!$D$6</definedName>
    <definedName name="Loan_Amount" localSheetId="4">VA!$D$6</definedName>
    <definedName name="Loan_Amount">' Conv'!$D$6</definedName>
    <definedName name="Loan_Start" localSheetId="0">FHA!$D$10</definedName>
    <definedName name="Loan_Start" localSheetId="6">USDA!$D$10</definedName>
    <definedName name="Loan_Start" localSheetId="4">VA!$D$10</definedName>
    <definedName name="Loan_Start">' Conv'!$D$10</definedName>
    <definedName name="Loan_Years" localSheetId="0">FHA!$D$8</definedName>
    <definedName name="Loan_Years" localSheetId="6">USDA!$D$8</definedName>
    <definedName name="Loan_Years" localSheetId="4">VA!$D$8</definedName>
    <definedName name="Loan_Years">' Conv'!$D$8</definedName>
    <definedName name="Num_Pmt_Per_Year" localSheetId="0">FHA!$D$9</definedName>
    <definedName name="Num_Pmt_Per_Year" localSheetId="6">USDA!$D$9</definedName>
    <definedName name="Num_Pmt_Per_Year" localSheetId="4">VA!$D$9</definedName>
    <definedName name="Num_Pmt_Per_Year">' Conv'!$D$9</definedName>
    <definedName name="Number_of_Payments" localSheetId="0">MATCH(0.01,FHA!End_Bal,-1)+1</definedName>
    <definedName name="Number_of_Payments" localSheetId="6">MATCH(0.01,USDA!End_Bal,-1)+1</definedName>
    <definedName name="Number_of_Payments" localSheetId="4">MATCH(0.01,VA!End_Bal,-1)+1</definedName>
    <definedName name="Number_of_Payments">MATCH(0.01,End_Bal,-1)+1</definedName>
    <definedName name="Pay_Date" localSheetId="0">FHA!$B$18:$B$377</definedName>
    <definedName name="Pay_Date" localSheetId="6">USDA!$B$18:$B$377</definedName>
    <definedName name="Pay_Date" localSheetId="4">VA!$B$18:$B$377</definedName>
    <definedName name="Pay_Date">' Conv'!$B$18:$B$377</definedName>
    <definedName name="Pay_Num" localSheetId="0">FHA!$A$18:$A$377</definedName>
    <definedName name="Pay_Num" localSheetId="6">USDA!$A$18:$A$377</definedName>
    <definedName name="Pay_Num" localSheetId="4">VA!$A$18:$A$377</definedName>
    <definedName name="Pay_Num">' Conv'!$A$18:$A$377</definedName>
    <definedName name="Payment_Date" localSheetId="0">DATE(YEAR(FHA!Loan_Start),MONTH(FHA!Loan_Start)+Payment_Number,DAY(FHA!Loan_Start))</definedName>
    <definedName name="Payment_Date" localSheetId="6">DATE(YEAR(USDA!Loan_Start),MONTH(USDA!Loan_Start)+Payment_Number,DAY(USDA!Loan_Start))</definedName>
    <definedName name="Payment_Date" localSheetId="4">DATE(YEAR(VA!Loan_Start),MONTH(VA!Loan_Start)+Payment_Number,DAY(VA!Loan_Start))</definedName>
    <definedName name="Payment_Date">DATE(YEAR(Loan_Start),MONTH(Loan_Start)+Payment_Number,DAY(Loan_Start))</definedName>
    <definedName name="Princ" localSheetId="0">FHA!$G$18:$G$377</definedName>
    <definedName name="Princ" localSheetId="6">USDA!$G$18:$G$377</definedName>
    <definedName name="Princ" localSheetId="4">VA!$G$18:$G$377</definedName>
    <definedName name="Princ">' Conv'!$G$18:$G$377</definedName>
    <definedName name="_xlnm.Print_Area" localSheetId="2">OFFSET(Full_Print,0,0,Last_Row)</definedName>
    <definedName name="_xlnm.Print_Area" localSheetId="0">OFFSET(FHA!Full_Print,0,0,FHA!Last_Row)</definedName>
    <definedName name="_xlnm.Print_Area" localSheetId="6">OFFSET(USDA!Full_Print,0,0,USDA!Last_Row)</definedName>
    <definedName name="_xlnm.Print_Area" localSheetId="4">OFFSET(VA!Full_Print,0,0,VA!Last_Row)</definedName>
    <definedName name="Print_Area_Reset" localSheetId="0">OFFSET(FHA!Full_Print,0,0,FHA!Last_Row)</definedName>
    <definedName name="Print_Area_Reset" localSheetId="6">OFFSET(USDA!Full_Print,0,0,USDA!Last_Row)</definedName>
    <definedName name="Print_Area_Reset" localSheetId="4">OFFSET(VA!Full_Print,0,0,VA!Last_Row)</definedName>
    <definedName name="Print_Area_Reset">OFFSET(Full_Print,0,0,Last_Row)</definedName>
    <definedName name="_xlnm.Print_Titles" localSheetId="2">' Conv'!$15:$17</definedName>
    <definedName name="_xlnm.Print_Titles" localSheetId="0">FHA!$15:$17</definedName>
    <definedName name="_xlnm.Print_Titles" localSheetId="6">USDA!$15:$17</definedName>
    <definedName name="_xlnm.Print_Titles" localSheetId="4">VA!$15:$17</definedName>
    <definedName name="Sched_Pay" localSheetId="0">FHA!$D$18:$D$377</definedName>
    <definedName name="Sched_Pay" localSheetId="6">USDA!$D$18:$D$377</definedName>
    <definedName name="Sched_Pay" localSheetId="4">VA!$D$18:$D$377</definedName>
    <definedName name="Sched_Pay">' Conv'!$D$18:$D$377</definedName>
    <definedName name="Scheduled_Extra_Payments" localSheetId="0">FHA!$D$11</definedName>
    <definedName name="Scheduled_Extra_Payments" localSheetId="6">USDA!$D$11</definedName>
    <definedName name="Scheduled_Extra_Payments" localSheetId="4">VA!$D$11</definedName>
    <definedName name="Scheduled_Extra_Payments">' Conv'!$D$11</definedName>
    <definedName name="Scheduled_Interest_Rate" localSheetId="0">FHA!$D$7</definedName>
    <definedName name="Scheduled_Interest_Rate" localSheetId="6">USDA!$D$7</definedName>
    <definedName name="Scheduled_Interest_Rate" localSheetId="4">VA!$D$7</definedName>
    <definedName name="Scheduled_Interest_Rate">' Conv'!$D$7</definedName>
    <definedName name="Scheduled_Monthly_Payment" localSheetId="0">FHA!$H$6</definedName>
    <definedName name="Scheduled_Monthly_Payment" localSheetId="6">USDA!$H$6</definedName>
    <definedName name="Scheduled_Monthly_Payment" localSheetId="4">VA!$H$6</definedName>
    <definedName name="Scheduled_Monthly_Payment">' Conv'!$H$6</definedName>
    <definedName name="Total_Interest" localSheetId="0">FHA!$H$10</definedName>
    <definedName name="Total_Interest" localSheetId="6">USDA!$H$10</definedName>
    <definedName name="Total_Interest" localSheetId="4">VA!$H$10</definedName>
    <definedName name="Total_Interest">' Conv'!$H$10</definedName>
    <definedName name="Total_Pay" localSheetId="0">FHA!$F$18:$F$377</definedName>
    <definedName name="Total_Pay" localSheetId="6">USDA!$F$18:$F$377</definedName>
    <definedName name="Total_Pay" localSheetId="4">VA!$F$18:$F$377</definedName>
    <definedName name="Total_Pay">' Conv'!$F$18:$F$377</definedName>
    <definedName name="Total_Payment" localSheetId="0">Scheduled_Payment+Extra_Payment</definedName>
    <definedName name="Total_Payment" localSheetId="6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IF(FHA!Loan_Amount*FHA!Interest_Rate*FHA!Loan_Years*FHA!Loan_Start&gt;0,1,0)</definedName>
    <definedName name="Values_Entered" localSheetId="6">IF(USDA!Loan_Amount*USDA!Interest_Rate*USDA!Loan_Years*USDA!Loan_Start&gt;0,1,0)</definedName>
    <definedName name="Values_Entered" localSheetId="4">IF(VA!Loan_Amount*VA!Interest_Rate*VA!Loan_Years*VA!Loan_Start&gt;0,1,0)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6" l="1"/>
  <c r="B7" i="26" s="1"/>
  <c r="B7" i="25"/>
  <c r="B6" i="25"/>
  <c r="B4" i="26"/>
  <c r="B4" i="25"/>
  <c r="B23" i="25" l="1"/>
  <c r="B22" i="22"/>
  <c r="B22" i="24"/>
  <c r="B23" i="26"/>
  <c r="B22" i="26"/>
  <c r="B20" i="24"/>
  <c r="B21" i="22"/>
  <c r="B21" i="24"/>
  <c r="B3" i="22"/>
  <c r="F2" i="22" l="1"/>
  <c r="D58" i="28" l="1"/>
  <c r="F55" i="28"/>
  <c r="D51" i="28"/>
  <c r="F50" i="28"/>
  <c r="D43" i="28"/>
  <c r="B41" i="28"/>
  <c r="F40" i="28"/>
  <c r="D36" i="28"/>
  <c r="F35" i="28"/>
  <c r="D28" i="28"/>
  <c r="B26" i="28"/>
  <c r="D21" i="28"/>
  <c r="F20" i="28"/>
  <c r="D13" i="28"/>
  <c r="D7" i="28"/>
  <c r="B23" i="22"/>
  <c r="A17" i="24"/>
  <c r="A19" i="26"/>
  <c r="A19" i="25"/>
  <c r="B3" i="16"/>
  <c r="J29" i="16"/>
  <c r="J30" i="16"/>
  <c r="J31" i="16"/>
  <c r="J28" i="16"/>
  <c r="H29" i="16"/>
  <c r="H30" i="16"/>
  <c r="B29" i="16"/>
  <c r="B28" i="16"/>
  <c r="J17" i="16"/>
  <c r="J18" i="16"/>
  <c r="J19" i="16"/>
  <c r="J16" i="16"/>
  <c r="G13" i="16"/>
  <c r="G20" i="16"/>
  <c r="G32" i="16"/>
  <c r="H17" i="16"/>
  <c r="H18" i="16"/>
  <c r="B17" i="16"/>
  <c r="B16" i="16"/>
  <c r="J10" i="16"/>
  <c r="J11" i="16"/>
  <c r="J12" i="16"/>
  <c r="J9" i="16"/>
  <c r="H10" i="16"/>
  <c r="H11" i="16"/>
  <c r="B9" i="16"/>
  <c r="G27" i="16"/>
  <c r="G15" i="16"/>
  <c r="G8" i="16"/>
  <c r="H3" i="16"/>
  <c r="H4" i="16"/>
  <c r="J3" i="16"/>
  <c r="J4" i="16"/>
  <c r="J5" i="16"/>
  <c r="J2" i="16"/>
  <c r="B2" i="16"/>
  <c r="B10" i="16" l="1"/>
  <c r="D7" i="15" l="1"/>
  <c r="D5" i="25"/>
  <c r="B14" i="26"/>
  <c r="B13" i="26"/>
  <c r="D4" i="26"/>
  <c r="D3" i="26"/>
  <c r="F2" i="26"/>
  <c r="D7" i="19"/>
  <c r="B22" i="25"/>
  <c r="B14" i="25"/>
  <c r="B13" i="25"/>
  <c r="D4" i="25"/>
  <c r="D30" i="16" s="1"/>
  <c r="D3" i="25"/>
  <c r="D29" i="16" s="1"/>
  <c r="F2" i="25"/>
  <c r="F6" i="25" l="1"/>
  <c r="H28" i="16"/>
  <c r="F29" i="16"/>
  <c r="B31" i="16"/>
  <c r="B30" i="16"/>
  <c r="F6" i="26"/>
  <c r="H16" i="16"/>
  <c r="B24" i="26"/>
  <c r="B18" i="26"/>
  <c r="B20" i="26" s="1"/>
  <c r="F17" i="16" s="1"/>
  <c r="B18" i="16"/>
  <c r="F2" i="24"/>
  <c r="H9" i="16" s="1"/>
  <c r="B12" i="24"/>
  <c r="B15" i="25"/>
  <c r="F28" i="16" s="1"/>
  <c r="B15" i="26"/>
  <c r="F16" i="16" s="1"/>
  <c r="D6" i="15"/>
  <c r="B24" i="25"/>
  <c r="B24" i="22"/>
  <c r="B28" i="22" s="1"/>
  <c r="H2" i="16"/>
  <c r="B28" i="26" l="1"/>
  <c r="F4" i="16"/>
  <c r="F31" i="16"/>
  <c r="F18" i="16"/>
  <c r="B23" i="24"/>
  <c r="B12" i="22"/>
  <c r="F11" i="16" l="1"/>
  <c r="D3" i="22"/>
  <c r="B11" i="24" l="1"/>
  <c r="B13" i="22" l="1"/>
  <c r="D7" i="12" l="1"/>
  <c r="D7" i="3"/>
  <c r="D4" i="24"/>
  <c r="D11" i="16" s="1"/>
  <c r="D3" i="24"/>
  <c r="F6" i="24"/>
  <c r="D10" i="16" l="1"/>
  <c r="B4" i="24"/>
  <c r="B16" i="24" l="1"/>
  <c r="B18" i="24" s="1"/>
  <c r="D5" i="24"/>
  <c r="D12" i="16" s="1"/>
  <c r="D6" i="3"/>
  <c r="B13" i="24"/>
  <c r="B27" i="24" s="1"/>
  <c r="B4" i="22"/>
  <c r="F6" i="22"/>
  <c r="B17" i="22"/>
  <c r="B19" i="22" s="1"/>
  <c r="F3" i="16" s="1"/>
  <c r="B14" i="22"/>
  <c r="D4" i="22"/>
  <c r="F2" i="16" l="1"/>
  <c r="F6" i="16" s="1"/>
  <c r="F10" i="16"/>
  <c r="F9" i="16"/>
  <c r="B5" i="22"/>
  <c r="D6" i="12" s="1"/>
  <c r="F13" i="16" l="1"/>
  <c r="H32" i="16" l="1"/>
  <c r="D8" i="19"/>
  <c r="F32" i="16" l="1"/>
  <c r="D10" i="15" l="1"/>
  <c r="H20" i="16" l="1"/>
  <c r="F20" i="16" l="1"/>
  <c r="D18" i="16" l="1"/>
  <c r="D17" i="16"/>
  <c r="D8" i="3"/>
  <c r="H13" i="16"/>
  <c r="H6" i="16"/>
  <c r="B11" i="16" l="1"/>
  <c r="D8" i="12"/>
  <c r="D4" i="16" l="1"/>
  <c r="D3" i="16"/>
  <c r="B4" i="16" l="1"/>
  <c r="B5" i="16" l="1"/>
  <c r="H6" i="15"/>
  <c r="H7" i="15"/>
  <c r="D2" i="26" l="1"/>
  <c r="D16" i="16"/>
  <c r="D20" i="16" s="1"/>
  <c r="A18" i="15"/>
  <c r="C18" i="15"/>
  <c r="D6" i="26" l="1"/>
  <c r="B30" i="26" s="1"/>
  <c r="H18" i="15"/>
  <c r="B18" i="15"/>
  <c r="A19" i="15"/>
  <c r="D18" i="15"/>
  <c r="E18" i="15" l="1"/>
  <c r="F18" i="15" s="1"/>
  <c r="G18" i="15" s="1"/>
  <c r="A20" i="15"/>
  <c r="D19" i="15"/>
  <c r="B19" i="15"/>
  <c r="H6" i="3"/>
  <c r="D2" i="24" l="1"/>
  <c r="D7" i="24" s="1"/>
  <c r="D9" i="16"/>
  <c r="D13" i="16" s="1"/>
  <c r="I18" i="15"/>
  <c r="C19" i="15" s="1"/>
  <c r="B20" i="15"/>
  <c r="A21" i="15"/>
  <c r="D20" i="15"/>
  <c r="A18" i="3"/>
  <c r="H7" i="3"/>
  <c r="C18" i="3"/>
  <c r="A19" i="3" l="1"/>
  <c r="A20" i="3" s="1"/>
  <c r="E19" i="15"/>
  <c r="F19" i="15" s="1"/>
  <c r="H19" i="15"/>
  <c r="A22" i="15"/>
  <c r="D21" i="15"/>
  <c r="B21" i="15"/>
  <c r="B18" i="3"/>
  <c r="H18" i="3"/>
  <c r="D18" i="3"/>
  <c r="E18" i="3" s="1"/>
  <c r="F18" i="3" s="1"/>
  <c r="B29" i="24" l="1"/>
  <c r="B19" i="3"/>
  <c r="A21" i="3"/>
  <c r="B21" i="3" s="1"/>
  <c r="D19" i="3"/>
  <c r="G19" i="15"/>
  <c r="I19" i="15" s="1"/>
  <c r="C20" i="15" s="1"/>
  <c r="H20" i="15" s="1"/>
  <c r="G18" i="3"/>
  <c r="I18" i="3" s="1"/>
  <c r="D20" i="3"/>
  <c r="B20" i="3"/>
  <c r="D22" i="15"/>
  <c r="B22" i="15"/>
  <c r="A23" i="15"/>
  <c r="A22" i="3" l="1"/>
  <c r="D21" i="3"/>
  <c r="C19" i="3"/>
  <c r="E19" i="3" s="1"/>
  <c r="E20" i="15"/>
  <c r="F20" i="15" s="1"/>
  <c r="G20" i="15" s="1"/>
  <c r="I20" i="15" s="1"/>
  <c r="B23" i="15"/>
  <c r="A24" i="15"/>
  <c r="D23" i="15"/>
  <c r="A23" i="3" l="1"/>
  <c r="B22" i="3"/>
  <c r="D22" i="3"/>
  <c r="H19" i="3"/>
  <c r="D24" i="15"/>
  <c r="A25" i="15"/>
  <c r="B24" i="15"/>
  <c r="C21" i="15"/>
  <c r="F19" i="3"/>
  <c r="A24" i="3" l="1"/>
  <c r="B23" i="3"/>
  <c r="D23" i="3"/>
  <c r="G19" i="3"/>
  <c r="D25" i="15"/>
  <c r="A26" i="15"/>
  <c r="B25" i="15"/>
  <c r="H21" i="15"/>
  <c r="E21" i="15"/>
  <c r="B24" i="3" l="1"/>
  <c r="A25" i="3"/>
  <c r="A26" i="3" s="1"/>
  <c r="D24" i="3"/>
  <c r="I19" i="3"/>
  <c r="B26" i="15"/>
  <c r="A27" i="15"/>
  <c r="D26" i="15"/>
  <c r="F21" i="15"/>
  <c r="G21" i="15" s="1"/>
  <c r="I21" i="15" s="1"/>
  <c r="B25" i="3" l="1"/>
  <c r="D25" i="3"/>
  <c r="C20" i="3"/>
  <c r="D27" i="15"/>
  <c r="B27" i="15"/>
  <c r="A28" i="15"/>
  <c r="C22" i="15"/>
  <c r="B26" i="3"/>
  <c r="A27" i="3"/>
  <c r="D26" i="3"/>
  <c r="E20" i="3" l="1"/>
  <c r="H20" i="3"/>
  <c r="B28" i="15"/>
  <c r="D28" i="15"/>
  <c r="A29" i="15"/>
  <c r="H22" i="15"/>
  <c r="E22" i="15"/>
  <c r="B27" i="3"/>
  <c r="A28" i="3"/>
  <c r="D27" i="3"/>
  <c r="F20" i="3" l="1"/>
  <c r="A30" i="15"/>
  <c r="B29" i="15"/>
  <c r="D29" i="15"/>
  <c r="F22" i="15"/>
  <c r="G22" i="15" s="1"/>
  <c r="I22" i="15" s="1"/>
  <c r="B28" i="3"/>
  <c r="A29" i="3"/>
  <c r="D28" i="3"/>
  <c r="G20" i="3" l="1"/>
  <c r="D30" i="15"/>
  <c r="B30" i="15"/>
  <c r="A31" i="15"/>
  <c r="C23" i="15"/>
  <c r="D29" i="3"/>
  <c r="A30" i="3"/>
  <c r="B29" i="3"/>
  <c r="I20" i="3" l="1"/>
  <c r="B31" i="15"/>
  <c r="D31" i="15"/>
  <c r="A32" i="15"/>
  <c r="H23" i="15"/>
  <c r="E23" i="15"/>
  <c r="D30" i="3"/>
  <c r="A31" i="3"/>
  <c r="B30" i="3"/>
  <c r="C21" i="3" l="1"/>
  <c r="D32" i="15"/>
  <c r="A33" i="15"/>
  <c r="B32" i="15"/>
  <c r="F23" i="15"/>
  <c r="G23" i="15" s="1"/>
  <c r="I23" i="15" s="1"/>
  <c r="C24" i="15" s="1"/>
  <c r="D31" i="3"/>
  <c r="B31" i="3"/>
  <c r="A32" i="3"/>
  <c r="E21" i="3" l="1"/>
  <c r="H21" i="3"/>
  <c r="B33" i="15"/>
  <c r="A34" i="15"/>
  <c r="D33" i="15"/>
  <c r="H24" i="15"/>
  <c r="E24" i="15"/>
  <c r="D32" i="3"/>
  <c r="B32" i="3"/>
  <c r="A33" i="3"/>
  <c r="F21" i="3" l="1"/>
  <c r="B34" i="15"/>
  <c r="A35" i="15"/>
  <c r="D34" i="15"/>
  <c r="F24" i="15"/>
  <c r="G24" i="15" s="1"/>
  <c r="I24" i="15" s="1"/>
  <c r="C25" i="15" s="1"/>
  <c r="B33" i="3"/>
  <c r="A34" i="3"/>
  <c r="D33" i="3"/>
  <c r="G21" i="3" l="1"/>
  <c r="D35" i="15"/>
  <c r="A36" i="15"/>
  <c r="B35" i="15"/>
  <c r="H25" i="15"/>
  <c r="E25" i="15"/>
  <c r="B34" i="3"/>
  <c r="A35" i="3"/>
  <c r="D34" i="3"/>
  <c r="I21" i="3" l="1"/>
  <c r="B36" i="15"/>
  <c r="D36" i="15"/>
  <c r="A37" i="15"/>
  <c r="F25" i="15"/>
  <c r="G25" i="15" s="1"/>
  <c r="I25" i="15" s="1"/>
  <c r="C26" i="15" s="1"/>
  <c r="B35" i="3"/>
  <c r="A36" i="3"/>
  <c r="D35" i="3"/>
  <c r="C22" i="3" l="1"/>
  <c r="D37" i="15"/>
  <c r="B37" i="15"/>
  <c r="A38" i="15"/>
  <c r="H26" i="15"/>
  <c r="E26" i="15"/>
  <c r="B36" i="3"/>
  <c r="A37" i="3"/>
  <c r="D36" i="3"/>
  <c r="H22" i="3" l="1"/>
  <c r="E22" i="3"/>
  <c r="B38" i="15"/>
  <c r="A39" i="15"/>
  <c r="D38" i="15"/>
  <c r="F26" i="15"/>
  <c r="G26" i="15" s="1"/>
  <c r="I26" i="15" s="1"/>
  <c r="C27" i="15" s="1"/>
  <c r="D37" i="3"/>
  <c r="B37" i="3"/>
  <c r="A38" i="3"/>
  <c r="F22" i="3" l="1"/>
  <c r="D39" i="15"/>
  <c r="A40" i="15"/>
  <c r="B39" i="15"/>
  <c r="E27" i="15"/>
  <c r="H27" i="15"/>
  <c r="D38" i="3"/>
  <c r="A39" i="3"/>
  <c r="B38" i="3"/>
  <c r="G22" i="3" l="1"/>
  <c r="D40" i="15"/>
  <c r="A41" i="15"/>
  <c r="B40" i="15"/>
  <c r="F27" i="15"/>
  <c r="G27" i="15" s="1"/>
  <c r="I27" i="15" s="1"/>
  <c r="C28" i="15" s="1"/>
  <c r="D39" i="3"/>
  <c r="B39" i="3"/>
  <c r="A40" i="3"/>
  <c r="I22" i="3" l="1"/>
  <c r="C23" i="3" s="1"/>
  <c r="A42" i="15"/>
  <c r="B41" i="15"/>
  <c r="D41" i="15"/>
  <c r="H28" i="15"/>
  <c r="E28" i="15"/>
  <c r="D40" i="3"/>
  <c r="B40" i="3"/>
  <c r="A41" i="3"/>
  <c r="H23" i="3" l="1"/>
  <c r="E23" i="3"/>
  <c r="B42" i="15"/>
  <c r="D42" i="15"/>
  <c r="A43" i="15"/>
  <c r="F28" i="15"/>
  <c r="G28" i="15" s="1"/>
  <c r="I28" i="15" s="1"/>
  <c r="C29" i="15" s="1"/>
  <c r="B41" i="3"/>
  <c r="A42" i="3"/>
  <c r="D41" i="3"/>
  <c r="F23" i="3" l="1"/>
  <c r="A44" i="15"/>
  <c r="B43" i="15"/>
  <c r="D43" i="15"/>
  <c r="H29" i="15"/>
  <c r="E29" i="15"/>
  <c r="B42" i="3"/>
  <c r="A43" i="3"/>
  <c r="D42" i="3"/>
  <c r="G23" i="3" l="1"/>
  <c r="D44" i="15"/>
  <c r="A45" i="15"/>
  <c r="B44" i="15"/>
  <c r="F29" i="15"/>
  <c r="G29" i="15" s="1"/>
  <c r="I29" i="15" s="1"/>
  <c r="C30" i="15" s="1"/>
  <c r="B43" i="3"/>
  <c r="A44" i="3"/>
  <c r="D43" i="3"/>
  <c r="I23" i="3" l="1"/>
  <c r="C24" i="3" s="1"/>
  <c r="A46" i="15"/>
  <c r="B45" i="15"/>
  <c r="D45" i="15"/>
  <c r="E30" i="15"/>
  <c r="H30" i="15"/>
  <c r="B44" i="3"/>
  <c r="A45" i="3"/>
  <c r="D44" i="3"/>
  <c r="H24" i="3" l="1"/>
  <c r="E24" i="3"/>
  <c r="B46" i="15"/>
  <c r="A47" i="15"/>
  <c r="D46" i="15"/>
  <c r="F30" i="15"/>
  <c r="G30" i="15" s="1"/>
  <c r="I30" i="15" s="1"/>
  <c r="C31" i="15" s="1"/>
  <c r="D45" i="3"/>
  <c r="A46" i="3"/>
  <c r="B45" i="3"/>
  <c r="F24" i="3" l="1"/>
  <c r="B47" i="15"/>
  <c r="A48" i="15"/>
  <c r="D47" i="15"/>
  <c r="H31" i="15"/>
  <c r="E31" i="15"/>
  <c r="D46" i="3"/>
  <c r="A47" i="3"/>
  <c r="B46" i="3"/>
  <c r="G24" i="3" l="1"/>
  <c r="D48" i="15"/>
  <c r="B48" i="15"/>
  <c r="A49" i="15"/>
  <c r="F31" i="15"/>
  <c r="G31" i="15" s="1"/>
  <c r="I31" i="15" s="1"/>
  <c r="C32" i="15" s="1"/>
  <c r="D47" i="3"/>
  <c r="B47" i="3"/>
  <c r="A48" i="3"/>
  <c r="I24" i="3" l="1"/>
  <c r="C25" i="3" s="1"/>
  <c r="D49" i="15"/>
  <c r="B49" i="15"/>
  <c r="A50" i="15"/>
  <c r="H32" i="15"/>
  <c r="E32" i="15"/>
  <c r="D48" i="3"/>
  <c r="B48" i="3"/>
  <c r="A49" i="3"/>
  <c r="E25" i="3" l="1"/>
  <c r="H25" i="3"/>
  <c r="D50" i="15"/>
  <c r="B50" i="15"/>
  <c r="A51" i="15"/>
  <c r="F32" i="15"/>
  <c r="G32" i="15" s="1"/>
  <c r="I32" i="15" s="1"/>
  <c r="C33" i="15" s="1"/>
  <c r="B49" i="3"/>
  <c r="A50" i="3"/>
  <c r="D49" i="3"/>
  <c r="F25" i="3" l="1"/>
  <c r="D51" i="15"/>
  <c r="A52" i="15"/>
  <c r="B51" i="15"/>
  <c r="H33" i="15"/>
  <c r="E33" i="15"/>
  <c r="B50" i="3"/>
  <c r="A51" i="3"/>
  <c r="D50" i="3"/>
  <c r="G25" i="3" l="1"/>
  <c r="D52" i="15"/>
  <c r="A53" i="15"/>
  <c r="B52" i="15"/>
  <c r="F33" i="15"/>
  <c r="G33" i="15" s="1"/>
  <c r="I33" i="15" s="1"/>
  <c r="C34" i="15" s="1"/>
  <c r="B51" i="3"/>
  <c r="A52" i="3"/>
  <c r="D51" i="3"/>
  <c r="I25" i="3" l="1"/>
  <c r="C26" i="3" s="1"/>
  <c r="B53" i="15"/>
  <c r="A54" i="15"/>
  <c r="D53" i="15"/>
  <c r="E34" i="15"/>
  <c r="H34" i="15"/>
  <c r="B52" i="3"/>
  <c r="A53" i="3"/>
  <c r="D52" i="3"/>
  <c r="E26" i="3" l="1"/>
  <c r="H26" i="3"/>
  <c r="D54" i="15"/>
  <c r="B54" i="15"/>
  <c r="A55" i="15"/>
  <c r="F34" i="15"/>
  <c r="G34" i="15" s="1"/>
  <c r="I34" i="15" s="1"/>
  <c r="C35" i="15" s="1"/>
  <c r="D53" i="3"/>
  <c r="A54" i="3"/>
  <c r="B53" i="3"/>
  <c r="F26" i="3" l="1"/>
  <c r="B55" i="15"/>
  <c r="D55" i="15"/>
  <c r="A56" i="15"/>
  <c r="H35" i="15"/>
  <c r="E35" i="15"/>
  <c r="D54" i="3"/>
  <c r="B54" i="3"/>
  <c r="A55" i="3"/>
  <c r="G26" i="3" l="1"/>
  <c r="D56" i="15"/>
  <c r="A57" i="15"/>
  <c r="B56" i="15"/>
  <c r="F35" i="15"/>
  <c r="G35" i="15" s="1"/>
  <c r="I35" i="15" s="1"/>
  <c r="C36" i="15" s="1"/>
  <c r="D55" i="3"/>
  <c r="B55" i="3"/>
  <c r="A56" i="3"/>
  <c r="I26" i="3" l="1"/>
  <c r="C27" i="3" s="1"/>
  <c r="D57" i="15"/>
  <c r="B57" i="15"/>
  <c r="A58" i="15"/>
  <c r="H36" i="15"/>
  <c r="E36" i="15"/>
  <c r="D56" i="3"/>
  <c r="B56" i="3"/>
  <c r="A57" i="3"/>
  <c r="H27" i="3" l="1"/>
  <c r="E27" i="3"/>
  <c r="B58" i="15"/>
  <c r="A59" i="15"/>
  <c r="D58" i="15"/>
  <c r="F36" i="15"/>
  <c r="G36" i="15" s="1"/>
  <c r="I36" i="15" s="1"/>
  <c r="C37" i="15" s="1"/>
  <c r="B57" i="3"/>
  <c r="A58" i="3"/>
  <c r="D57" i="3"/>
  <c r="F27" i="3" l="1"/>
  <c r="B59" i="15"/>
  <c r="A60" i="15"/>
  <c r="D59" i="15"/>
  <c r="H37" i="15"/>
  <c r="E37" i="15"/>
  <c r="B58" i="3"/>
  <c r="A59" i="3"/>
  <c r="D58" i="3"/>
  <c r="G27" i="3" l="1"/>
  <c r="D60" i="15"/>
  <c r="A61" i="15"/>
  <c r="B60" i="15"/>
  <c r="F37" i="15"/>
  <c r="G37" i="15" s="1"/>
  <c r="I37" i="15" s="1"/>
  <c r="C38" i="15" s="1"/>
  <c r="B59" i="3"/>
  <c r="A60" i="3"/>
  <c r="D59" i="3"/>
  <c r="I27" i="3" l="1"/>
  <c r="C28" i="3" s="1"/>
  <c r="D61" i="15"/>
  <c r="A62" i="15"/>
  <c r="B61" i="15"/>
  <c r="H38" i="15"/>
  <c r="E38" i="15"/>
  <c r="B60" i="3"/>
  <c r="A61" i="3"/>
  <c r="D60" i="3"/>
  <c r="H28" i="3" l="1"/>
  <c r="E28" i="3"/>
  <c r="B62" i="15"/>
  <c r="A63" i="15"/>
  <c r="D62" i="15"/>
  <c r="F38" i="15"/>
  <c r="G38" i="15" s="1"/>
  <c r="I38" i="15" s="1"/>
  <c r="C39" i="15" s="1"/>
  <c r="D61" i="3"/>
  <c r="A62" i="3"/>
  <c r="B61" i="3"/>
  <c r="F28" i="3" l="1"/>
  <c r="B63" i="15"/>
  <c r="D63" i="15"/>
  <c r="A64" i="15"/>
  <c r="H39" i="15"/>
  <c r="E39" i="15"/>
  <c r="D62" i="3"/>
  <c r="A63" i="3"/>
  <c r="B62" i="3"/>
  <c r="G28" i="3" l="1"/>
  <c r="D64" i="15"/>
  <c r="B64" i="15"/>
  <c r="A65" i="15"/>
  <c r="F39" i="15"/>
  <c r="G39" i="15" s="1"/>
  <c r="I39" i="15" s="1"/>
  <c r="C40" i="15" s="1"/>
  <c r="D63" i="3"/>
  <c r="B63" i="3"/>
  <c r="A64" i="3"/>
  <c r="I28" i="3" l="1"/>
  <c r="C29" i="3" s="1"/>
  <c r="B65" i="15"/>
  <c r="D65" i="15"/>
  <c r="A66" i="15"/>
  <c r="H40" i="15"/>
  <c r="E40" i="15"/>
  <c r="D64" i="3"/>
  <c r="B64" i="3"/>
  <c r="A65" i="3"/>
  <c r="E29" i="3" l="1"/>
  <c r="H29" i="3"/>
  <c r="B66" i="15"/>
  <c r="D66" i="15"/>
  <c r="A67" i="15"/>
  <c r="F40" i="15"/>
  <c r="G40" i="15" s="1"/>
  <c r="I40" i="15" s="1"/>
  <c r="C41" i="15" s="1"/>
  <c r="B65" i="3"/>
  <c r="A66" i="3"/>
  <c r="D65" i="3"/>
  <c r="F29" i="3" l="1"/>
  <c r="B67" i="15"/>
  <c r="D67" i="15"/>
  <c r="A68" i="15"/>
  <c r="E41" i="15"/>
  <c r="H41" i="15"/>
  <c r="B66" i="3"/>
  <c r="A67" i="3"/>
  <c r="D66" i="3"/>
  <c r="G29" i="3" l="1"/>
  <c r="D68" i="15"/>
  <c r="B68" i="15"/>
  <c r="A69" i="15"/>
  <c r="F41" i="15"/>
  <c r="G41" i="15" s="1"/>
  <c r="I41" i="15" s="1"/>
  <c r="C42" i="15" s="1"/>
  <c r="B67" i="3"/>
  <c r="A68" i="3"/>
  <c r="D67" i="3"/>
  <c r="I29" i="3" l="1"/>
  <c r="C30" i="3" s="1"/>
  <c r="D69" i="15"/>
  <c r="B69" i="15"/>
  <c r="A70" i="15"/>
  <c r="H42" i="15"/>
  <c r="E42" i="15"/>
  <c r="B68" i="3"/>
  <c r="A69" i="3"/>
  <c r="D68" i="3"/>
  <c r="E30" i="3" l="1"/>
  <c r="H30" i="3"/>
  <c r="D70" i="15"/>
  <c r="B70" i="15"/>
  <c r="A71" i="15"/>
  <c r="F42" i="15"/>
  <c r="G42" i="15" s="1"/>
  <c r="I42" i="15" s="1"/>
  <c r="C43" i="15" s="1"/>
  <c r="D69" i="3"/>
  <c r="B69" i="3"/>
  <c r="A70" i="3"/>
  <c r="F30" i="3" l="1"/>
  <c r="B71" i="15"/>
  <c r="A72" i="15"/>
  <c r="D71" i="15"/>
  <c r="H43" i="15"/>
  <c r="E43" i="15"/>
  <c r="D70" i="3"/>
  <c r="A71" i="3"/>
  <c r="B70" i="3"/>
  <c r="G30" i="3" l="1"/>
  <c r="D72" i="15"/>
  <c r="A73" i="15"/>
  <c r="B72" i="15"/>
  <c r="F43" i="15"/>
  <c r="G43" i="15" s="1"/>
  <c r="I43" i="15" s="1"/>
  <c r="C44" i="15" s="1"/>
  <c r="D71" i="3"/>
  <c r="B71" i="3"/>
  <c r="A72" i="3"/>
  <c r="I30" i="3" l="1"/>
  <c r="C31" i="3" s="1"/>
  <c r="D73" i="15"/>
  <c r="B73" i="15"/>
  <c r="A74" i="15"/>
  <c r="H44" i="15"/>
  <c r="E44" i="15"/>
  <c r="D72" i="3"/>
  <c r="B72" i="3"/>
  <c r="A73" i="3"/>
  <c r="E31" i="3" l="1"/>
  <c r="H31" i="3"/>
  <c r="B74" i="15"/>
  <c r="D74" i="15"/>
  <c r="A75" i="15"/>
  <c r="F44" i="15"/>
  <c r="G44" i="15" s="1"/>
  <c r="I44" i="15" s="1"/>
  <c r="C45" i="15" s="1"/>
  <c r="B73" i="3"/>
  <c r="A74" i="3"/>
  <c r="D73" i="3"/>
  <c r="F31" i="3" l="1"/>
  <c r="B75" i="15"/>
  <c r="A76" i="15"/>
  <c r="D75" i="15"/>
  <c r="H45" i="15"/>
  <c r="E45" i="15"/>
  <c r="B74" i="3"/>
  <c r="A75" i="3"/>
  <c r="D74" i="3"/>
  <c r="G31" i="3" l="1"/>
  <c r="A77" i="15"/>
  <c r="D76" i="15"/>
  <c r="B76" i="15"/>
  <c r="F45" i="15"/>
  <c r="G45" i="15" s="1"/>
  <c r="I45" i="15" s="1"/>
  <c r="C46" i="15" s="1"/>
  <c r="B75" i="3"/>
  <c r="A76" i="3"/>
  <c r="D75" i="3"/>
  <c r="I31" i="3" l="1"/>
  <c r="C32" i="3" s="1"/>
  <c r="D77" i="15"/>
  <c r="B77" i="15"/>
  <c r="A78" i="15"/>
  <c r="H46" i="15"/>
  <c r="E46" i="15"/>
  <c r="B76" i="3"/>
  <c r="A77" i="3"/>
  <c r="D76" i="3"/>
  <c r="H32" i="3" l="1"/>
  <c r="E32" i="3"/>
  <c r="B78" i="15"/>
  <c r="A79" i="15"/>
  <c r="D78" i="15"/>
  <c r="F46" i="15"/>
  <c r="G46" i="15" s="1"/>
  <c r="I46" i="15" s="1"/>
  <c r="C47" i="15" s="1"/>
  <c r="D77" i="3"/>
  <c r="A78" i="3"/>
  <c r="B77" i="3"/>
  <c r="F32" i="3" l="1"/>
  <c r="B79" i="15"/>
  <c r="D79" i="15"/>
  <c r="A80" i="15"/>
  <c r="H47" i="15"/>
  <c r="E47" i="15"/>
  <c r="D78" i="3"/>
  <c r="A79" i="3"/>
  <c r="B78" i="3"/>
  <c r="G32" i="3" l="1"/>
  <c r="D80" i="15"/>
  <c r="B80" i="15"/>
  <c r="A81" i="15"/>
  <c r="F47" i="15"/>
  <c r="G47" i="15" s="1"/>
  <c r="I47" i="15" s="1"/>
  <c r="C48" i="15" s="1"/>
  <c r="D79" i="3"/>
  <c r="B79" i="3"/>
  <c r="A80" i="3"/>
  <c r="I32" i="3" l="1"/>
  <c r="C33" i="3" s="1"/>
  <c r="B81" i="15"/>
  <c r="A82" i="15"/>
  <c r="D81" i="15"/>
  <c r="H48" i="15"/>
  <c r="E48" i="15"/>
  <c r="D80" i="3"/>
  <c r="B80" i="3"/>
  <c r="A81" i="3"/>
  <c r="E33" i="3" l="1"/>
  <c r="H33" i="3"/>
  <c r="D82" i="15"/>
  <c r="B82" i="15"/>
  <c r="A83" i="15"/>
  <c r="F48" i="15"/>
  <c r="G48" i="15" s="1"/>
  <c r="I48" i="15" s="1"/>
  <c r="C49" i="15" s="1"/>
  <c r="B81" i="3"/>
  <c r="A82" i="3"/>
  <c r="D81" i="3"/>
  <c r="F33" i="3" l="1"/>
  <c r="B83" i="15"/>
  <c r="A84" i="15"/>
  <c r="D83" i="15"/>
  <c r="H49" i="15"/>
  <c r="E49" i="15"/>
  <c r="B82" i="3"/>
  <c r="A83" i="3"/>
  <c r="D82" i="3"/>
  <c r="G33" i="3" l="1"/>
  <c r="D84" i="15"/>
  <c r="B84" i="15"/>
  <c r="A85" i="15"/>
  <c r="F49" i="15"/>
  <c r="G49" i="15" s="1"/>
  <c r="I49" i="15" s="1"/>
  <c r="C50" i="15" s="1"/>
  <c r="B83" i="3"/>
  <c r="A84" i="3"/>
  <c r="D83" i="3"/>
  <c r="I33" i="3" l="1"/>
  <c r="C34" i="3" s="1"/>
  <c r="D85" i="15"/>
  <c r="B85" i="15"/>
  <c r="A86" i="15"/>
  <c r="H50" i="15"/>
  <c r="E50" i="15"/>
  <c r="B84" i="3"/>
  <c r="A85" i="3"/>
  <c r="D84" i="3"/>
  <c r="H34" i="3" l="1"/>
  <c r="E34" i="3"/>
  <c r="D86" i="15"/>
  <c r="B86" i="15"/>
  <c r="A87" i="15"/>
  <c r="F50" i="15"/>
  <c r="G50" i="15" s="1"/>
  <c r="I50" i="15" s="1"/>
  <c r="C51" i="15" s="1"/>
  <c r="D85" i="3"/>
  <c r="A86" i="3"/>
  <c r="B85" i="3"/>
  <c r="F34" i="3" l="1"/>
  <c r="B87" i="15"/>
  <c r="A88" i="15"/>
  <c r="D87" i="15"/>
  <c r="H51" i="15"/>
  <c r="E51" i="15"/>
  <c r="D86" i="3"/>
  <c r="B86" i="3"/>
  <c r="A87" i="3"/>
  <c r="G34" i="3" l="1"/>
  <c r="D88" i="15"/>
  <c r="A89" i="15"/>
  <c r="B88" i="15"/>
  <c r="F51" i="15"/>
  <c r="G51" i="15" s="1"/>
  <c r="I51" i="15" s="1"/>
  <c r="C52" i="15" s="1"/>
  <c r="D87" i="3"/>
  <c r="B87" i="3"/>
  <c r="A88" i="3"/>
  <c r="I34" i="3" l="1"/>
  <c r="C35" i="3" s="1"/>
  <c r="B89" i="15"/>
  <c r="A90" i="15"/>
  <c r="D89" i="15"/>
  <c r="H52" i="15"/>
  <c r="E52" i="15"/>
  <c r="D88" i="3"/>
  <c r="B88" i="3"/>
  <c r="A89" i="3"/>
  <c r="E35" i="3" l="1"/>
  <c r="H35" i="3"/>
  <c r="B90" i="15"/>
  <c r="A91" i="15"/>
  <c r="D90" i="15"/>
  <c r="F52" i="15"/>
  <c r="G52" i="15" s="1"/>
  <c r="I52" i="15" s="1"/>
  <c r="C53" i="15" s="1"/>
  <c r="B89" i="3"/>
  <c r="A90" i="3"/>
  <c r="D89" i="3"/>
  <c r="F35" i="3" l="1"/>
  <c r="B91" i="15"/>
  <c r="A92" i="15"/>
  <c r="D91" i="15"/>
  <c r="E53" i="15"/>
  <c r="H53" i="15"/>
  <c r="B90" i="3"/>
  <c r="A91" i="3"/>
  <c r="D90" i="3"/>
  <c r="G35" i="3" l="1"/>
  <c r="B92" i="15"/>
  <c r="D92" i="15"/>
  <c r="A93" i="15"/>
  <c r="F53" i="15"/>
  <c r="G53" i="15" s="1"/>
  <c r="I53" i="15" s="1"/>
  <c r="C54" i="15" s="1"/>
  <c r="B91" i="3"/>
  <c r="A92" i="3"/>
  <c r="D91" i="3"/>
  <c r="I35" i="3" l="1"/>
  <c r="C36" i="3" s="1"/>
  <c r="D93" i="15"/>
  <c r="A94" i="15"/>
  <c r="B93" i="15"/>
  <c r="E54" i="15"/>
  <c r="H54" i="15"/>
  <c r="B92" i="3"/>
  <c r="A93" i="3"/>
  <c r="D92" i="3"/>
  <c r="E36" i="3" l="1"/>
  <c r="H36" i="3"/>
  <c r="D94" i="15"/>
  <c r="A95" i="15"/>
  <c r="B94" i="15"/>
  <c r="F54" i="15"/>
  <c r="G54" i="15" s="1"/>
  <c r="I54" i="15" s="1"/>
  <c r="C55" i="15" s="1"/>
  <c r="D93" i="3"/>
  <c r="A94" i="3"/>
  <c r="B93" i="3"/>
  <c r="F36" i="3" l="1"/>
  <c r="A96" i="15"/>
  <c r="B95" i="15"/>
  <c r="D95" i="15"/>
  <c r="H55" i="15"/>
  <c r="E55" i="15"/>
  <c r="D94" i="3"/>
  <c r="A95" i="3"/>
  <c r="B94" i="3"/>
  <c r="G36" i="3" l="1"/>
  <c r="B96" i="15"/>
  <c r="A97" i="15"/>
  <c r="D96" i="15"/>
  <c r="F55" i="15"/>
  <c r="G55" i="15" s="1"/>
  <c r="I55" i="15" s="1"/>
  <c r="C56" i="15" s="1"/>
  <c r="D95" i="3"/>
  <c r="B95" i="3"/>
  <c r="A96" i="3"/>
  <c r="I36" i="3" l="1"/>
  <c r="C37" i="3" s="1"/>
  <c r="A98" i="15"/>
  <c r="D97" i="15"/>
  <c r="B97" i="15"/>
  <c r="H56" i="15"/>
  <c r="E56" i="15"/>
  <c r="D96" i="3"/>
  <c r="B96" i="3"/>
  <c r="A97" i="3"/>
  <c r="E37" i="3" l="1"/>
  <c r="H37" i="3"/>
  <c r="B98" i="15"/>
  <c r="D98" i="15"/>
  <c r="A99" i="15"/>
  <c r="F56" i="15"/>
  <c r="G56" i="15" s="1"/>
  <c r="I56" i="15" s="1"/>
  <c r="C57" i="15" s="1"/>
  <c r="B97" i="3"/>
  <c r="A98" i="3"/>
  <c r="D97" i="3"/>
  <c r="F37" i="3" l="1"/>
  <c r="B99" i="15"/>
  <c r="D99" i="15"/>
  <c r="A100" i="15"/>
  <c r="H57" i="15"/>
  <c r="E57" i="15"/>
  <c r="B98" i="3"/>
  <c r="A99" i="3"/>
  <c r="D98" i="3"/>
  <c r="G37" i="3" l="1"/>
  <c r="B100" i="15"/>
  <c r="A101" i="15"/>
  <c r="D100" i="15"/>
  <c r="F57" i="15"/>
  <c r="G57" i="15" s="1"/>
  <c r="I57" i="15" s="1"/>
  <c r="C58" i="15" s="1"/>
  <c r="B99" i="3"/>
  <c r="A100" i="3"/>
  <c r="D99" i="3"/>
  <c r="I37" i="3" l="1"/>
  <c r="C38" i="3" s="1"/>
  <c r="B101" i="15"/>
  <c r="A102" i="15"/>
  <c r="D101" i="15"/>
  <c r="H58" i="15"/>
  <c r="E58" i="15"/>
  <c r="B100" i="3"/>
  <c r="A101" i="3"/>
  <c r="D100" i="3"/>
  <c r="E38" i="3" l="1"/>
  <c r="H38" i="3"/>
  <c r="B102" i="15"/>
  <c r="A103" i="15"/>
  <c r="D102" i="15"/>
  <c r="F58" i="15"/>
  <c r="G58" i="15" s="1"/>
  <c r="I58" i="15" s="1"/>
  <c r="C59" i="15" s="1"/>
  <c r="D101" i="3"/>
  <c r="B101" i="3"/>
  <c r="A102" i="3"/>
  <c r="F38" i="3" l="1"/>
  <c r="D103" i="15"/>
  <c r="A104" i="15"/>
  <c r="B103" i="15"/>
  <c r="H59" i="15"/>
  <c r="E59" i="15"/>
  <c r="D102" i="3"/>
  <c r="A103" i="3"/>
  <c r="B102" i="3"/>
  <c r="G38" i="3" l="1"/>
  <c r="D104" i="15"/>
  <c r="B104" i="15"/>
  <c r="A105" i="15"/>
  <c r="F59" i="15"/>
  <c r="G59" i="15" s="1"/>
  <c r="I59" i="15" s="1"/>
  <c r="C60" i="15" s="1"/>
  <c r="D103" i="3"/>
  <c r="B103" i="3"/>
  <c r="A104" i="3"/>
  <c r="I38" i="3" l="1"/>
  <c r="C39" i="3" s="1"/>
  <c r="B105" i="15"/>
  <c r="A106" i="15"/>
  <c r="D105" i="15"/>
  <c r="E60" i="15"/>
  <c r="H60" i="15"/>
  <c r="D104" i="3"/>
  <c r="B104" i="3"/>
  <c r="A105" i="3"/>
  <c r="E39" i="3" l="1"/>
  <c r="H39" i="3"/>
  <c r="B106" i="15"/>
  <c r="D106" i="15"/>
  <c r="A107" i="15"/>
  <c r="F60" i="15"/>
  <c r="G60" i="15" s="1"/>
  <c r="I60" i="15" s="1"/>
  <c r="C61" i="15" s="1"/>
  <c r="B105" i="3"/>
  <c r="A106" i="3"/>
  <c r="D105" i="3"/>
  <c r="F39" i="3" l="1"/>
  <c r="D107" i="15"/>
  <c r="B107" i="15"/>
  <c r="A108" i="15"/>
  <c r="H61" i="15"/>
  <c r="E61" i="15"/>
  <c r="B106" i="3"/>
  <c r="A107" i="3"/>
  <c r="D106" i="3"/>
  <c r="G39" i="3" l="1"/>
  <c r="A109" i="15"/>
  <c r="D108" i="15"/>
  <c r="B108" i="15"/>
  <c r="F61" i="15"/>
  <c r="G61" i="15" s="1"/>
  <c r="I61" i="15" s="1"/>
  <c r="C62" i="15" s="1"/>
  <c r="B107" i="3"/>
  <c r="A108" i="3"/>
  <c r="D107" i="3"/>
  <c r="I39" i="3" l="1"/>
  <c r="C40" i="3" s="1"/>
  <c r="D109" i="15"/>
  <c r="B109" i="15"/>
  <c r="A110" i="15"/>
  <c r="H62" i="15"/>
  <c r="E62" i="15"/>
  <c r="B108" i="3"/>
  <c r="A109" i="3"/>
  <c r="D108" i="3"/>
  <c r="H40" i="3" l="1"/>
  <c r="E40" i="3"/>
  <c r="D110" i="15"/>
  <c r="B110" i="15"/>
  <c r="A111" i="15"/>
  <c r="F62" i="15"/>
  <c r="G62" i="15" s="1"/>
  <c r="I62" i="15" s="1"/>
  <c r="C63" i="15" s="1"/>
  <c r="D109" i="3"/>
  <c r="A110" i="3"/>
  <c r="B109" i="3"/>
  <c r="F40" i="3" l="1"/>
  <c r="B111" i="15"/>
  <c r="A112" i="15"/>
  <c r="D111" i="15"/>
  <c r="H63" i="15"/>
  <c r="E63" i="15"/>
  <c r="D110" i="3"/>
  <c r="A111" i="3"/>
  <c r="B110" i="3"/>
  <c r="G40" i="3" l="1"/>
  <c r="B112" i="15"/>
  <c r="A113" i="15"/>
  <c r="D112" i="15"/>
  <c r="F63" i="15"/>
  <c r="G63" i="15" s="1"/>
  <c r="I63" i="15" s="1"/>
  <c r="C64" i="15" s="1"/>
  <c r="D111" i="3"/>
  <c r="B111" i="3"/>
  <c r="A112" i="3"/>
  <c r="I40" i="3" l="1"/>
  <c r="C41" i="3" s="1"/>
  <c r="D113" i="15"/>
  <c r="A114" i="15"/>
  <c r="B113" i="15"/>
  <c r="H64" i="15"/>
  <c r="E64" i="15"/>
  <c r="D112" i="3"/>
  <c r="B112" i="3"/>
  <c r="A113" i="3"/>
  <c r="E41" i="3" l="1"/>
  <c r="H41" i="3"/>
  <c r="B114" i="15"/>
  <c r="D114" i="15"/>
  <c r="A115" i="15"/>
  <c r="F64" i="15"/>
  <c r="G64" i="15" s="1"/>
  <c r="I64" i="15" s="1"/>
  <c r="C65" i="15" s="1"/>
  <c r="B113" i="3"/>
  <c r="A114" i="3"/>
  <c r="D113" i="3"/>
  <c r="F41" i="3" l="1"/>
  <c r="B115" i="15"/>
  <c r="A116" i="15"/>
  <c r="D115" i="15"/>
  <c r="H65" i="15"/>
  <c r="E65" i="15"/>
  <c r="B114" i="3"/>
  <c r="A115" i="3"/>
  <c r="D114" i="3"/>
  <c r="G41" i="3" l="1"/>
  <c r="D116" i="15"/>
  <c r="B116" i="15"/>
  <c r="A117" i="15"/>
  <c r="F65" i="15"/>
  <c r="G65" i="15" s="1"/>
  <c r="I65" i="15" s="1"/>
  <c r="C66" i="15" s="1"/>
  <c r="B115" i="3"/>
  <c r="A116" i="3"/>
  <c r="D115" i="3"/>
  <c r="I41" i="3" l="1"/>
  <c r="C42" i="3" s="1"/>
  <c r="B117" i="15"/>
  <c r="D117" i="15"/>
  <c r="A118" i="15"/>
  <c r="H66" i="15"/>
  <c r="E66" i="15"/>
  <c r="B116" i="3"/>
  <c r="A117" i="3"/>
  <c r="D116" i="3"/>
  <c r="H42" i="3" l="1"/>
  <c r="E42" i="3"/>
  <c r="D118" i="15"/>
  <c r="B118" i="15"/>
  <c r="A119" i="15"/>
  <c r="F66" i="15"/>
  <c r="G66" i="15" s="1"/>
  <c r="I66" i="15" s="1"/>
  <c r="C67" i="15" s="1"/>
  <c r="D117" i="3"/>
  <c r="A118" i="3"/>
  <c r="B117" i="3"/>
  <c r="F42" i="3" l="1"/>
  <c r="B119" i="15"/>
  <c r="D119" i="15"/>
  <c r="A120" i="15"/>
  <c r="E67" i="15"/>
  <c r="H67" i="15"/>
  <c r="D118" i="3"/>
  <c r="B118" i="3"/>
  <c r="A119" i="3"/>
  <c r="G42" i="3" l="1"/>
  <c r="D120" i="15"/>
  <c r="A121" i="15"/>
  <c r="B120" i="15"/>
  <c r="F67" i="15"/>
  <c r="G67" i="15" s="1"/>
  <c r="I67" i="15" s="1"/>
  <c r="C68" i="15" s="1"/>
  <c r="D119" i="3"/>
  <c r="B119" i="3"/>
  <c r="A120" i="3"/>
  <c r="I42" i="3" l="1"/>
  <c r="C43" i="3" s="1"/>
  <c r="B121" i="15"/>
  <c r="D121" i="15"/>
  <c r="A122" i="15"/>
  <c r="H68" i="15"/>
  <c r="E68" i="15"/>
  <c r="D120" i="3"/>
  <c r="B120" i="3"/>
  <c r="A121" i="3"/>
  <c r="H43" i="3" l="1"/>
  <c r="E43" i="3"/>
  <c r="D122" i="15"/>
  <c r="B122" i="15"/>
  <c r="A123" i="15"/>
  <c r="F68" i="15"/>
  <c r="G68" i="15" s="1"/>
  <c r="I68" i="15" s="1"/>
  <c r="C69" i="15" s="1"/>
  <c r="B121" i="3"/>
  <c r="A122" i="3"/>
  <c r="D121" i="3"/>
  <c r="F43" i="3" l="1"/>
  <c r="B123" i="15"/>
  <c r="D123" i="15"/>
  <c r="A124" i="15"/>
  <c r="H69" i="15"/>
  <c r="E69" i="15"/>
  <c r="B122" i="3"/>
  <c r="A123" i="3"/>
  <c r="D122" i="3"/>
  <c r="G43" i="3" l="1"/>
  <c r="D124" i="15"/>
  <c r="B124" i="15"/>
  <c r="A125" i="15"/>
  <c r="F69" i="15"/>
  <c r="G69" i="15" s="1"/>
  <c r="I69" i="15" s="1"/>
  <c r="C70" i="15" s="1"/>
  <c r="B123" i="3"/>
  <c r="A124" i="3"/>
  <c r="D123" i="3"/>
  <c r="I43" i="3" l="1"/>
  <c r="C44" i="3" s="1"/>
  <c r="B125" i="15"/>
  <c r="D125" i="15"/>
  <c r="A126" i="15"/>
  <c r="E70" i="15"/>
  <c r="H70" i="15"/>
  <c r="B124" i="3"/>
  <c r="A125" i="3"/>
  <c r="D124" i="3"/>
  <c r="E44" i="3" l="1"/>
  <c r="H44" i="3"/>
  <c r="B126" i="15"/>
  <c r="A127" i="15"/>
  <c r="D126" i="15"/>
  <c r="F70" i="15"/>
  <c r="G70" i="15" s="1"/>
  <c r="I70" i="15" s="1"/>
  <c r="C71" i="15" s="1"/>
  <c r="D125" i="3"/>
  <c r="A126" i="3"/>
  <c r="B125" i="3"/>
  <c r="F44" i="3" l="1"/>
  <c r="D127" i="15"/>
  <c r="B127" i="15"/>
  <c r="A128" i="15"/>
  <c r="H71" i="15"/>
  <c r="E71" i="15"/>
  <c r="D126" i="3"/>
  <c r="A127" i="3"/>
  <c r="B126" i="3"/>
  <c r="G44" i="3" l="1"/>
  <c r="B128" i="15"/>
  <c r="A129" i="15"/>
  <c r="D128" i="15"/>
  <c r="F71" i="15"/>
  <c r="G71" i="15" s="1"/>
  <c r="I71" i="15" s="1"/>
  <c r="C72" i="15" s="1"/>
  <c r="D127" i="3"/>
  <c r="B127" i="3"/>
  <c r="A128" i="3"/>
  <c r="I44" i="3" l="1"/>
  <c r="C45" i="3" s="1"/>
  <c r="A130" i="15"/>
  <c r="D129" i="15"/>
  <c r="B129" i="15"/>
  <c r="H72" i="15"/>
  <c r="E72" i="15"/>
  <c r="D128" i="3"/>
  <c r="B128" i="3"/>
  <c r="A129" i="3"/>
  <c r="E45" i="3" l="1"/>
  <c r="H45" i="3"/>
  <c r="D130" i="15"/>
  <c r="A131" i="15"/>
  <c r="B130" i="15"/>
  <c r="F72" i="15"/>
  <c r="G72" i="15" s="1"/>
  <c r="I72" i="15" s="1"/>
  <c r="C73" i="15" s="1"/>
  <c r="B129" i="3"/>
  <c r="A130" i="3"/>
  <c r="D129" i="3"/>
  <c r="F45" i="3" l="1"/>
  <c r="B131" i="15"/>
  <c r="A132" i="15"/>
  <c r="D131" i="15"/>
  <c r="H73" i="15"/>
  <c r="E73" i="15"/>
  <c r="B130" i="3"/>
  <c r="A131" i="3"/>
  <c r="D130" i="3"/>
  <c r="G45" i="3" l="1"/>
  <c r="B132" i="15"/>
  <c r="A133" i="15"/>
  <c r="D132" i="15"/>
  <c r="F73" i="15"/>
  <c r="G73" i="15" s="1"/>
  <c r="I73" i="15" s="1"/>
  <c r="C74" i="15" s="1"/>
  <c r="B131" i="3"/>
  <c r="A132" i="3"/>
  <c r="D131" i="3"/>
  <c r="I45" i="3" l="1"/>
  <c r="C46" i="3" s="1"/>
  <c r="A134" i="15"/>
  <c r="D133" i="15"/>
  <c r="B133" i="15"/>
  <c r="H74" i="15"/>
  <c r="E74" i="15"/>
  <c r="B132" i="3"/>
  <c r="A133" i="3"/>
  <c r="D132" i="3"/>
  <c r="E46" i="3" l="1"/>
  <c r="H46" i="3"/>
  <c r="D134" i="15"/>
  <c r="B134" i="15"/>
  <c r="A135" i="15"/>
  <c r="F74" i="15"/>
  <c r="G74" i="15" s="1"/>
  <c r="I74" i="15" s="1"/>
  <c r="C75" i="15" s="1"/>
  <c r="D133" i="3"/>
  <c r="B133" i="3"/>
  <c r="A134" i="3"/>
  <c r="F46" i="3" l="1"/>
  <c r="A136" i="15"/>
  <c r="B135" i="15"/>
  <c r="D135" i="15"/>
  <c r="H75" i="15"/>
  <c r="E75" i="15"/>
  <c r="D134" i="3"/>
  <c r="A135" i="3"/>
  <c r="B134" i="3"/>
  <c r="G46" i="3" l="1"/>
  <c r="D136" i="15"/>
  <c r="A137" i="15"/>
  <c r="B136" i="15"/>
  <c r="F75" i="15"/>
  <c r="G75" i="15" s="1"/>
  <c r="I75" i="15" s="1"/>
  <c r="C76" i="15" s="1"/>
  <c r="D135" i="3"/>
  <c r="B135" i="3"/>
  <c r="A136" i="3"/>
  <c r="I46" i="3" l="1"/>
  <c r="C47" i="3" s="1"/>
  <c r="A138" i="15"/>
  <c r="D137" i="15"/>
  <c r="B137" i="15"/>
  <c r="H76" i="15"/>
  <c r="E76" i="15"/>
  <c r="D136" i="3"/>
  <c r="B136" i="3"/>
  <c r="A137" i="3"/>
  <c r="E47" i="3" l="1"/>
  <c r="H47" i="3"/>
  <c r="B138" i="15"/>
  <c r="A139" i="15"/>
  <c r="D138" i="15"/>
  <c r="F76" i="15"/>
  <c r="G76" i="15" s="1"/>
  <c r="I76" i="15" s="1"/>
  <c r="C77" i="15" s="1"/>
  <c r="B137" i="3"/>
  <c r="A138" i="3"/>
  <c r="D137" i="3"/>
  <c r="F47" i="3" l="1"/>
  <c r="D139" i="15"/>
  <c r="A140" i="15"/>
  <c r="B139" i="15"/>
  <c r="H77" i="15"/>
  <c r="E77" i="15"/>
  <c r="B138" i="3"/>
  <c r="A139" i="3"/>
  <c r="D138" i="3"/>
  <c r="G47" i="3" l="1"/>
  <c r="B140" i="15"/>
  <c r="D140" i="15"/>
  <c r="A141" i="15"/>
  <c r="F77" i="15"/>
  <c r="G77" i="15" s="1"/>
  <c r="I77" i="15" s="1"/>
  <c r="C78" i="15" s="1"/>
  <c r="B139" i="3"/>
  <c r="A140" i="3"/>
  <c r="D139" i="3"/>
  <c r="I47" i="3" l="1"/>
  <c r="C48" i="3" s="1"/>
  <c r="B141" i="15"/>
  <c r="A142" i="15"/>
  <c r="D141" i="15"/>
  <c r="H78" i="15"/>
  <c r="E78" i="15"/>
  <c r="B140" i="3"/>
  <c r="A141" i="3"/>
  <c r="D140" i="3"/>
  <c r="E48" i="3" l="1"/>
  <c r="H48" i="3"/>
  <c r="B142" i="15"/>
  <c r="D142" i="15"/>
  <c r="A143" i="15"/>
  <c r="F78" i="15"/>
  <c r="G78" i="15" s="1"/>
  <c r="I78" i="15" s="1"/>
  <c r="C79" i="15" s="1"/>
  <c r="D141" i="3"/>
  <c r="A142" i="3"/>
  <c r="B141" i="3"/>
  <c r="F48" i="3" l="1"/>
  <c r="B143" i="15"/>
  <c r="D143" i="15"/>
  <c r="A144" i="15"/>
  <c r="E79" i="15"/>
  <c r="H79" i="15"/>
  <c r="D142" i="3"/>
  <c r="A143" i="3"/>
  <c r="B142" i="3"/>
  <c r="G48" i="3" l="1"/>
  <c r="B144" i="15"/>
  <c r="D144" i="15"/>
  <c r="A145" i="15"/>
  <c r="F79" i="15"/>
  <c r="G79" i="15" s="1"/>
  <c r="I79" i="15" s="1"/>
  <c r="C80" i="15" s="1"/>
  <c r="D143" i="3"/>
  <c r="B143" i="3"/>
  <c r="A144" i="3"/>
  <c r="I48" i="3" l="1"/>
  <c r="C49" i="3" s="1"/>
  <c r="B145" i="15"/>
  <c r="D145" i="15"/>
  <c r="A146" i="15"/>
  <c r="H80" i="15"/>
  <c r="E80" i="15"/>
  <c r="D144" i="3"/>
  <c r="B144" i="3"/>
  <c r="A145" i="3"/>
  <c r="H49" i="3" l="1"/>
  <c r="E49" i="3"/>
  <c r="D146" i="15"/>
  <c r="B146" i="15"/>
  <c r="A147" i="15"/>
  <c r="F80" i="15"/>
  <c r="G80" i="15" s="1"/>
  <c r="I80" i="15" s="1"/>
  <c r="C81" i="15" s="1"/>
  <c r="B145" i="3"/>
  <c r="A146" i="3"/>
  <c r="D145" i="3"/>
  <c r="F49" i="3" l="1"/>
  <c r="D147" i="15"/>
  <c r="B147" i="15"/>
  <c r="A148" i="15"/>
  <c r="H81" i="15"/>
  <c r="E81" i="15"/>
  <c r="B146" i="3"/>
  <c r="A147" i="3"/>
  <c r="D146" i="3"/>
  <c r="G49" i="3" l="1"/>
  <c r="D148" i="15"/>
  <c r="A149" i="15"/>
  <c r="B148" i="15"/>
  <c r="F81" i="15"/>
  <c r="G81" i="15" s="1"/>
  <c r="I81" i="15" s="1"/>
  <c r="C82" i="15" s="1"/>
  <c r="B147" i="3"/>
  <c r="A148" i="3"/>
  <c r="D147" i="3"/>
  <c r="I49" i="3" l="1"/>
  <c r="C50" i="3" s="1"/>
  <c r="B149" i="15"/>
  <c r="D149" i="15"/>
  <c r="A150" i="15"/>
  <c r="H82" i="15"/>
  <c r="E82" i="15"/>
  <c r="B148" i="3"/>
  <c r="A149" i="3"/>
  <c r="D148" i="3"/>
  <c r="H50" i="3" l="1"/>
  <c r="E50" i="3"/>
  <c r="D150" i="15"/>
  <c r="B150" i="15"/>
  <c r="A151" i="15"/>
  <c r="F82" i="15"/>
  <c r="G82" i="15" s="1"/>
  <c r="I82" i="15" s="1"/>
  <c r="C83" i="15" s="1"/>
  <c r="D149" i="3"/>
  <c r="A150" i="3"/>
  <c r="B149" i="3"/>
  <c r="F50" i="3" l="1"/>
  <c r="B151" i="15"/>
  <c r="A152" i="15"/>
  <c r="D151" i="15"/>
  <c r="E83" i="15"/>
  <c r="H83" i="15"/>
  <c r="D150" i="3"/>
  <c r="B150" i="3"/>
  <c r="A151" i="3"/>
  <c r="G50" i="3" l="1"/>
  <c r="D152" i="15"/>
  <c r="A153" i="15"/>
  <c r="B152" i="15"/>
  <c r="F83" i="15"/>
  <c r="G83" i="15" s="1"/>
  <c r="I83" i="15" s="1"/>
  <c r="C84" i="15" s="1"/>
  <c r="D151" i="3"/>
  <c r="B151" i="3"/>
  <c r="A152" i="3"/>
  <c r="I50" i="3" l="1"/>
  <c r="C51" i="3" s="1"/>
  <c r="B153" i="15"/>
  <c r="A154" i="15"/>
  <c r="D153" i="15"/>
  <c r="H84" i="15"/>
  <c r="E84" i="15"/>
  <c r="D152" i="3"/>
  <c r="B152" i="3"/>
  <c r="A153" i="3"/>
  <c r="H51" i="3" l="1"/>
  <c r="E51" i="3"/>
  <c r="B154" i="15"/>
  <c r="A155" i="15"/>
  <c r="D154" i="15"/>
  <c r="F84" i="15"/>
  <c r="G84" i="15" s="1"/>
  <c r="I84" i="15" s="1"/>
  <c r="C85" i="15" s="1"/>
  <c r="B153" i="3"/>
  <c r="A154" i="3"/>
  <c r="D153" i="3"/>
  <c r="F51" i="3" l="1"/>
  <c r="D155" i="15"/>
  <c r="B155" i="15"/>
  <c r="A156" i="15"/>
  <c r="H85" i="15"/>
  <c r="E85" i="15"/>
  <c r="B154" i="3"/>
  <c r="A155" i="3"/>
  <c r="D154" i="3"/>
  <c r="G51" i="3" l="1"/>
  <c r="B156" i="15"/>
  <c r="D156" i="15"/>
  <c r="A157" i="15"/>
  <c r="F85" i="15"/>
  <c r="G85" i="15" s="1"/>
  <c r="I85" i="15" s="1"/>
  <c r="C86" i="15" s="1"/>
  <c r="B155" i="3"/>
  <c r="A156" i="3"/>
  <c r="D155" i="3"/>
  <c r="I51" i="3" l="1"/>
  <c r="C52" i="3" s="1"/>
  <c r="B157" i="15"/>
  <c r="D157" i="15"/>
  <c r="A158" i="15"/>
  <c r="H86" i="15"/>
  <c r="E86" i="15"/>
  <c r="B156" i="3"/>
  <c r="A157" i="3"/>
  <c r="D156" i="3"/>
  <c r="H52" i="3" l="1"/>
  <c r="E52" i="3"/>
  <c r="D158" i="15"/>
  <c r="B158" i="15"/>
  <c r="A159" i="15"/>
  <c r="F86" i="15"/>
  <c r="G86" i="15" s="1"/>
  <c r="I86" i="15" s="1"/>
  <c r="C87" i="15" s="1"/>
  <c r="D157" i="3"/>
  <c r="A158" i="3"/>
  <c r="B157" i="3"/>
  <c r="F52" i="3" l="1"/>
  <c r="D159" i="15"/>
  <c r="B159" i="15"/>
  <c r="A160" i="15"/>
  <c r="H87" i="15"/>
  <c r="E87" i="15"/>
  <c r="D158" i="3"/>
  <c r="A159" i="3"/>
  <c r="B158" i="3"/>
  <c r="G52" i="3" l="1"/>
  <c r="B160" i="15"/>
  <c r="D160" i="15"/>
  <c r="A161" i="15"/>
  <c r="F87" i="15"/>
  <c r="G87" i="15" s="1"/>
  <c r="I87" i="15" s="1"/>
  <c r="C88" i="15" s="1"/>
  <c r="D159" i="3"/>
  <c r="B159" i="3"/>
  <c r="A160" i="3"/>
  <c r="I52" i="3" l="1"/>
  <c r="C53" i="3" s="1"/>
  <c r="B161" i="15"/>
  <c r="A162" i="15"/>
  <c r="D161" i="15"/>
  <c r="H88" i="15"/>
  <c r="E88" i="15"/>
  <c r="D160" i="3"/>
  <c r="B160" i="3"/>
  <c r="A161" i="3"/>
  <c r="H53" i="3" l="1"/>
  <c r="E53" i="3"/>
  <c r="B162" i="15"/>
  <c r="A163" i="15"/>
  <c r="D162" i="15"/>
  <c r="F88" i="15"/>
  <c r="G88" i="15" s="1"/>
  <c r="I88" i="15" s="1"/>
  <c r="C89" i="15" s="1"/>
  <c r="B161" i="3"/>
  <c r="A162" i="3"/>
  <c r="D161" i="3"/>
  <c r="F53" i="3" l="1"/>
  <c r="D163" i="15"/>
  <c r="A164" i="15"/>
  <c r="B163" i="15"/>
  <c r="H89" i="15"/>
  <c r="E89" i="15"/>
  <c r="B162" i="3"/>
  <c r="A163" i="3"/>
  <c r="D162" i="3"/>
  <c r="G53" i="3" l="1"/>
  <c r="D164" i="15"/>
  <c r="A165" i="15"/>
  <c r="B164" i="15"/>
  <c r="F89" i="15"/>
  <c r="G89" i="15" s="1"/>
  <c r="I89" i="15" s="1"/>
  <c r="C90" i="15" s="1"/>
  <c r="B163" i="3"/>
  <c r="A164" i="3"/>
  <c r="D163" i="3"/>
  <c r="I53" i="3" l="1"/>
  <c r="C54" i="3" s="1"/>
  <c r="D165" i="15"/>
  <c r="A166" i="15"/>
  <c r="B165" i="15"/>
  <c r="E90" i="15"/>
  <c r="H90" i="15"/>
  <c r="B164" i="3"/>
  <c r="A165" i="3"/>
  <c r="D164" i="3"/>
  <c r="E54" i="3" l="1"/>
  <c r="H54" i="3"/>
  <c r="D166" i="15"/>
  <c r="B166" i="15"/>
  <c r="A167" i="15"/>
  <c r="F90" i="15"/>
  <c r="G90" i="15" s="1"/>
  <c r="I90" i="15" s="1"/>
  <c r="C91" i="15" s="1"/>
  <c r="D165" i="3"/>
  <c r="B165" i="3"/>
  <c r="A166" i="3"/>
  <c r="F54" i="3" l="1"/>
  <c r="B167" i="15"/>
  <c r="A168" i="15"/>
  <c r="D167" i="15"/>
  <c r="H91" i="15"/>
  <c r="E91" i="15"/>
  <c r="D166" i="3"/>
  <c r="A167" i="3"/>
  <c r="B166" i="3"/>
  <c r="G54" i="3" l="1"/>
  <c r="B168" i="15"/>
  <c r="D168" i="15"/>
  <c r="A169" i="15"/>
  <c r="F91" i="15"/>
  <c r="G91" i="15" s="1"/>
  <c r="I91" i="15" s="1"/>
  <c r="C92" i="15" s="1"/>
  <c r="D167" i="3"/>
  <c r="B167" i="3"/>
  <c r="A168" i="3"/>
  <c r="I54" i="3" l="1"/>
  <c r="C55" i="3" s="1"/>
  <c r="B169" i="15"/>
  <c r="D169" i="15"/>
  <c r="A170" i="15"/>
  <c r="H92" i="15"/>
  <c r="E92" i="15"/>
  <c r="D168" i="3"/>
  <c r="B168" i="3"/>
  <c r="A169" i="3"/>
  <c r="H55" i="3" l="1"/>
  <c r="E55" i="3"/>
  <c r="B170" i="15"/>
  <c r="A171" i="15"/>
  <c r="D170" i="15"/>
  <c r="F92" i="15"/>
  <c r="G92" i="15" s="1"/>
  <c r="I92" i="15" s="1"/>
  <c r="C93" i="15" s="1"/>
  <c r="B169" i="3"/>
  <c r="A170" i="3"/>
  <c r="D169" i="3"/>
  <c r="F55" i="3" l="1"/>
  <c r="A172" i="15"/>
  <c r="D171" i="15"/>
  <c r="B171" i="15"/>
  <c r="H93" i="15"/>
  <c r="E93" i="15"/>
  <c r="B170" i="3"/>
  <c r="A171" i="3"/>
  <c r="D170" i="3"/>
  <c r="G55" i="3" l="1"/>
  <c r="D172" i="15"/>
  <c r="A173" i="15"/>
  <c r="B172" i="15"/>
  <c r="F93" i="15"/>
  <c r="G93" i="15" s="1"/>
  <c r="I93" i="15" s="1"/>
  <c r="C94" i="15" s="1"/>
  <c r="B171" i="3"/>
  <c r="A172" i="3"/>
  <c r="D171" i="3"/>
  <c r="I55" i="3" l="1"/>
  <c r="C56" i="3" s="1"/>
  <c r="A174" i="15"/>
  <c r="B173" i="15"/>
  <c r="D173" i="15"/>
  <c r="H94" i="15"/>
  <c r="E94" i="15"/>
  <c r="B172" i="3"/>
  <c r="A173" i="3"/>
  <c r="D172" i="3"/>
  <c r="H56" i="3" l="1"/>
  <c r="E56" i="3"/>
  <c r="D174" i="15"/>
  <c r="B174" i="15"/>
  <c r="A175" i="15"/>
  <c r="F94" i="15"/>
  <c r="G94" i="15" s="1"/>
  <c r="I94" i="15" s="1"/>
  <c r="C95" i="15" s="1"/>
  <c r="D173" i="3"/>
  <c r="A174" i="3"/>
  <c r="B173" i="3"/>
  <c r="F56" i="3" l="1"/>
  <c r="B175" i="15"/>
  <c r="A176" i="15"/>
  <c r="D175" i="15"/>
  <c r="H95" i="15"/>
  <c r="E95" i="15"/>
  <c r="D174" i="3"/>
  <c r="A175" i="3"/>
  <c r="B174" i="3"/>
  <c r="G56" i="3" l="1"/>
  <c r="D176" i="15"/>
  <c r="A177" i="15"/>
  <c r="B176" i="15"/>
  <c r="F95" i="15"/>
  <c r="G95" i="15" s="1"/>
  <c r="I95" i="15" s="1"/>
  <c r="C96" i="15" s="1"/>
  <c r="D175" i="3"/>
  <c r="B175" i="3"/>
  <c r="A176" i="3"/>
  <c r="I56" i="3" l="1"/>
  <c r="C57" i="3" s="1"/>
  <c r="D177" i="15"/>
  <c r="B177" i="15"/>
  <c r="A178" i="15"/>
  <c r="H96" i="15"/>
  <c r="E96" i="15"/>
  <c r="D176" i="3"/>
  <c r="B176" i="3"/>
  <c r="A177" i="3"/>
  <c r="H57" i="3" l="1"/>
  <c r="E57" i="3"/>
  <c r="D178" i="15"/>
  <c r="B178" i="15"/>
  <c r="A179" i="15"/>
  <c r="F96" i="15"/>
  <c r="G96" i="15" s="1"/>
  <c r="I96" i="15" s="1"/>
  <c r="C97" i="15" s="1"/>
  <c r="B177" i="3"/>
  <c r="A178" i="3"/>
  <c r="D177" i="3"/>
  <c r="F57" i="3" l="1"/>
  <c r="D179" i="15"/>
  <c r="A180" i="15"/>
  <c r="B179" i="15"/>
  <c r="H97" i="15"/>
  <c r="E97" i="15"/>
  <c r="B178" i="3"/>
  <c r="A179" i="3"/>
  <c r="D178" i="3"/>
  <c r="G57" i="3" l="1"/>
  <c r="D180" i="15"/>
  <c r="B180" i="15"/>
  <c r="A181" i="15"/>
  <c r="F97" i="15"/>
  <c r="G97" i="15" s="1"/>
  <c r="I97" i="15" s="1"/>
  <c r="C98" i="15" s="1"/>
  <c r="B179" i="3"/>
  <c r="A180" i="3"/>
  <c r="D179" i="3"/>
  <c r="I57" i="3" l="1"/>
  <c r="C58" i="3" s="1"/>
  <c r="B181" i="15"/>
  <c r="A182" i="15"/>
  <c r="D181" i="15"/>
  <c r="H98" i="15"/>
  <c r="E98" i="15"/>
  <c r="B180" i="3"/>
  <c r="A181" i="3"/>
  <c r="D180" i="3"/>
  <c r="H58" i="3" l="1"/>
  <c r="E58" i="3"/>
  <c r="B182" i="15"/>
  <c r="D182" i="15"/>
  <c r="A183" i="15"/>
  <c r="F98" i="15"/>
  <c r="G98" i="15" s="1"/>
  <c r="I98" i="15" s="1"/>
  <c r="C99" i="15" s="1"/>
  <c r="D181" i="3"/>
  <c r="A182" i="3"/>
  <c r="B181" i="3"/>
  <c r="F58" i="3" l="1"/>
  <c r="D183" i="15"/>
  <c r="A184" i="15"/>
  <c r="B183" i="15"/>
  <c r="H99" i="15"/>
  <c r="E99" i="15"/>
  <c r="D182" i="3"/>
  <c r="B182" i="3"/>
  <c r="A183" i="3"/>
  <c r="G58" i="3" l="1"/>
  <c r="D184" i="15"/>
  <c r="B184" i="15"/>
  <c r="A185" i="15"/>
  <c r="F99" i="15"/>
  <c r="G99" i="15" s="1"/>
  <c r="I99" i="15" s="1"/>
  <c r="C100" i="15" s="1"/>
  <c r="D183" i="3"/>
  <c r="B183" i="3"/>
  <c r="A184" i="3"/>
  <c r="I58" i="3" l="1"/>
  <c r="C59" i="3" s="1"/>
  <c r="A186" i="15"/>
  <c r="B185" i="15"/>
  <c r="D185" i="15"/>
  <c r="H100" i="15"/>
  <c r="E100" i="15"/>
  <c r="D184" i="3"/>
  <c r="B184" i="3"/>
  <c r="A185" i="3"/>
  <c r="E59" i="3" l="1"/>
  <c r="H59" i="3"/>
  <c r="D186" i="15"/>
  <c r="B186" i="15"/>
  <c r="A187" i="15"/>
  <c r="F100" i="15"/>
  <c r="G100" i="15" s="1"/>
  <c r="I100" i="15" s="1"/>
  <c r="C101" i="15" s="1"/>
  <c r="B185" i="3"/>
  <c r="A186" i="3"/>
  <c r="D185" i="3"/>
  <c r="F59" i="3" l="1"/>
  <c r="D187" i="15"/>
  <c r="A188" i="15"/>
  <c r="B187" i="15"/>
  <c r="E101" i="15"/>
  <c r="H101" i="15"/>
  <c r="B186" i="3"/>
  <c r="A187" i="3"/>
  <c r="D186" i="3"/>
  <c r="G59" i="3" l="1"/>
  <c r="D188" i="15"/>
  <c r="B188" i="15"/>
  <c r="A189" i="15"/>
  <c r="F101" i="15"/>
  <c r="G101" i="15" s="1"/>
  <c r="I101" i="15" s="1"/>
  <c r="C102" i="15" s="1"/>
  <c r="B187" i="3"/>
  <c r="A188" i="3"/>
  <c r="D187" i="3"/>
  <c r="I59" i="3" l="1"/>
  <c r="C60" i="3" s="1"/>
  <c r="B189" i="15"/>
  <c r="D189" i="15"/>
  <c r="A190" i="15"/>
  <c r="H102" i="15"/>
  <c r="E102" i="15"/>
  <c r="B188" i="3"/>
  <c r="A189" i="3"/>
  <c r="D188" i="3"/>
  <c r="H60" i="3" l="1"/>
  <c r="E60" i="3"/>
  <c r="D190" i="15"/>
  <c r="B190" i="15"/>
  <c r="A191" i="15"/>
  <c r="F102" i="15"/>
  <c r="G102" i="15" s="1"/>
  <c r="I102" i="15" s="1"/>
  <c r="C103" i="15" s="1"/>
  <c r="D189" i="3"/>
  <c r="B189" i="3"/>
  <c r="A190" i="3"/>
  <c r="F60" i="3" l="1"/>
  <c r="B191" i="15"/>
  <c r="A192" i="15"/>
  <c r="D191" i="15"/>
  <c r="E103" i="15"/>
  <c r="H103" i="15"/>
  <c r="D190" i="3"/>
  <c r="A191" i="3"/>
  <c r="B190" i="3"/>
  <c r="G60" i="3" l="1"/>
  <c r="B192" i="15"/>
  <c r="D192" i="15"/>
  <c r="A193" i="15"/>
  <c r="F103" i="15"/>
  <c r="G103" i="15" s="1"/>
  <c r="I103" i="15" s="1"/>
  <c r="C104" i="15" s="1"/>
  <c r="D191" i="3"/>
  <c r="B191" i="3"/>
  <c r="A192" i="3"/>
  <c r="I60" i="3" l="1"/>
  <c r="C61" i="3" s="1"/>
  <c r="B193" i="15"/>
  <c r="D193" i="15"/>
  <c r="A194" i="15"/>
  <c r="H104" i="15"/>
  <c r="E104" i="15"/>
  <c r="D192" i="3"/>
  <c r="B192" i="3"/>
  <c r="A193" i="3"/>
  <c r="E61" i="3" l="1"/>
  <c r="H61" i="3"/>
  <c r="B194" i="15"/>
  <c r="D194" i="15"/>
  <c r="A195" i="15"/>
  <c r="F104" i="15"/>
  <c r="G104" i="15" s="1"/>
  <c r="I104" i="15" s="1"/>
  <c r="C105" i="15" s="1"/>
  <c r="B193" i="3"/>
  <c r="A194" i="3"/>
  <c r="D193" i="3"/>
  <c r="F61" i="3" l="1"/>
  <c r="D195" i="15"/>
  <c r="A196" i="15"/>
  <c r="B195" i="15"/>
  <c r="E105" i="15"/>
  <c r="H105" i="15"/>
  <c r="B194" i="3"/>
  <c r="A195" i="3"/>
  <c r="D194" i="3"/>
  <c r="G61" i="3" l="1"/>
  <c r="D196" i="15"/>
  <c r="B196" i="15"/>
  <c r="A197" i="15"/>
  <c r="F105" i="15"/>
  <c r="G105" i="15" s="1"/>
  <c r="I105" i="15" s="1"/>
  <c r="C106" i="15" s="1"/>
  <c r="B195" i="3"/>
  <c r="A196" i="3"/>
  <c r="D195" i="3"/>
  <c r="I61" i="3" l="1"/>
  <c r="C62" i="3" s="1"/>
  <c r="A198" i="15"/>
  <c r="B197" i="15"/>
  <c r="D197" i="15"/>
  <c r="H106" i="15"/>
  <c r="E106" i="15"/>
  <c r="A197" i="3"/>
  <c r="D196" i="3"/>
  <c r="B196" i="3"/>
  <c r="H62" i="3" l="1"/>
  <c r="E62" i="3"/>
  <c r="B198" i="15"/>
  <c r="D198" i="15"/>
  <c r="A199" i="15"/>
  <c r="F106" i="15"/>
  <c r="G106" i="15" s="1"/>
  <c r="I106" i="15" s="1"/>
  <c r="C107" i="15" s="1"/>
  <c r="D197" i="3"/>
  <c r="A198" i="3"/>
  <c r="B197" i="3"/>
  <c r="F62" i="3" l="1"/>
  <c r="A200" i="15"/>
  <c r="B199" i="15"/>
  <c r="D199" i="15"/>
  <c r="H107" i="15"/>
  <c r="E107" i="15"/>
  <c r="D198" i="3"/>
  <c r="A199" i="3"/>
  <c r="B198" i="3"/>
  <c r="G62" i="3" l="1"/>
  <c r="D200" i="15"/>
  <c r="B200" i="15"/>
  <c r="A201" i="15"/>
  <c r="F107" i="15"/>
  <c r="G107" i="15" s="1"/>
  <c r="I107" i="15" s="1"/>
  <c r="C108" i="15" s="1"/>
  <c r="D199" i="3"/>
  <c r="B199" i="3"/>
  <c r="A200" i="3"/>
  <c r="I62" i="3" l="1"/>
  <c r="C63" i="3" s="1"/>
  <c r="D201" i="15"/>
  <c r="B201" i="15"/>
  <c r="A202" i="15"/>
  <c r="H108" i="15"/>
  <c r="E108" i="15"/>
  <c r="D200" i="3"/>
  <c r="B200" i="3"/>
  <c r="A201" i="3"/>
  <c r="H63" i="3" l="1"/>
  <c r="E63" i="3"/>
  <c r="D202" i="15"/>
  <c r="A203" i="15"/>
  <c r="B202" i="15"/>
  <c r="F108" i="15"/>
  <c r="G108" i="15" s="1"/>
  <c r="I108" i="15" s="1"/>
  <c r="C109" i="15" s="1"/>
  <c r="B201" i="3"/>
  <c r="A202" i="3"/>
  <c r="D201" i="3"/>
  <c r="F63" i="3" l="1"/>
  <c r="B203" i="15"/>
  <c r="D203" i="15"/>
  <c r="A204" i="15"/>
  <c r="H109" i="15"/>
  <c r="E109" i="15"/>
  <c r="B202" i="3"/>
  <c r="A203" i="3"/>
  <c r="D202" i="3"/>
  <c r="G63" i="3" l="1"/>
  <c r="B204" i="15"/>
  <c r="D204" i="15"/>
  <c r="A205" i="15"/>
  <c r="F109" i="15"/>
  <c r="G109" i="15" s="1"/>
  <c r="I109" i="15" s="1"/>
  <c r="C110" i="15" s="1"/>
  <c r="B203" i="3"/>
  <c r="A204" i="3"/>
  <c r="D203" i="3"/>
  <c r="I63" i="3" l="1"/>
  <c r="C64" i="3" s="1"/>
  <c r="D205" i="15"/>
  <c r="A206" i="15"/>
  <c r="B205" i="15"/>
  <c r="H110" i="15"/>
  <c r="E110" i="15"/>
  <c r="B204" i="3"/>
  <c r="A205" i="3"/>
  <c r="D204" i="3"/>
  <c r="H64" i="3" l="1"/>
  <c r="E64" i="3"/>
  <c r="B206" i="15"/>
  <c r="D206" i="15"/>
  <c r="A207" i="15"/>
  <c r="F110" i="15"/>
  <c r="G110" i="15" s="1"/>
  <c r="I110" i="15" s="1"/>
  <c r="C111" i="15" s="1"/>
  <c r="D205" i="3"/>
  <c r="A206" i="3"/>
  <c r="B205" i="3"/>
  <c r="F64" i="3" l="1"/>
  <c r="D207" i="15"/>
  <c r="A208" i="15"/>
  <c r="B207" i="15"/>
  <c r="H111" i="15"/>
  <c r="E111" i="15"/>
  <c r="D206" i="3"/>
  <c r="B206" i="3"/>
  <c r="A207" i="3"/>
  <c r="G64" i="3" l="1"/>
  <c r="B208" i="15"/>
  <c r="D208" i="15"/>
  <c r="A209" i="15"/>
  <c r="F111" i="15"/>
  <c r="G111" i="15" s="1"/>
  <c r="I111" i="15" s="1"/>
  <c r="C112" i="15" s="1"/>
  <c r="D207" i="3"/>
  <c r="B207" i="3"/>
  <c r="A208" i="3"/>
  <c r="I64" i="3" l="1"/>
  <c r="C65" i="3" s="1"/>
  <c r="A210" i="15"/>
  <c r="D209" i="15"/>
  <c r="B209" i="15"/>
  <c r="H112" i="15"/>
  <c r="E112" i="15"/>
  <c r="D208" i="3"/>
  <c r="B208" i="3"/>
  <c r="A209" i="3"/>
  <c r="E65" i="3" l="1"/>
  <c r="H65" i="3"/>
  <c r="D210" i="15"/>
  <c r="A211" i="15"/>
  <c r="B210" i="15"/>
  <c r="F112" i="15"/>
  <c r="G112" i="15" s="1"/>
  <c r="I112" i="15" s="1"/>
  <c r="C113" i="15" s="1"/>
  <c r="B209" i="3"/>
  <c r="A210" i="3"/>
  <c r="D209" i="3"/>
  <c r="F65" i="3" l="1"/>
  <c r="B211" i="15"/>
  <c r="D211" i="15"/>
  <c r="A212" i="15"/>
  <c r="H113" i="15"/>
  <c r="E113" i="15"/>
  <c r="B210" i="3"/>
  <c r="A211" i="3"/>
  <c r="D210" i="3"/>
  <c r="G65" i="3" l="1"/>
  <c r="B212" i="15"/>
  <c r="A213" i="15"/>
  <c r="D212" i="15"/>
  <c r="F113" i="15"/>
  <c r="G113" i="15" s="1"/>
  <c r="I113" i="15" s="1"/>
  <c r="C114" i="15" s="1"/>
  <c r="B211" i="3"/>
  <c r="A212" i="3"/>
  <c r="D211" i="3"/>
  <c r="I65" i="3" l="1"/>
  <c r="C66" i="3" s="1"/>
  <c r="D213" i="15"/>
  <c r="A214" i="15"/>
  <c r="B213" i="15"/>
  <c r="H114" i="15"/>
  <c r="E114" i="15"/>
  <c r="A213" i="3"/>
  <c r="D212" i="3"/>
  <c r="B212" i="3"/>
  <c r="E66" i="3" l="1"/>
  <c r="H66" i="3"/>
  <c r="B214" i="15"/>
  <c r="D214" i="15"/>
  <c r="A215" i="15"/>
  <c r="F114" i="15"/>
  <c r="G114" i="15" s="1"/>
  <c r="I114" i="15" s="1"/>
  <c r="C115" i="15" s="1"/>
  <c r="D213" i="3"/>
  <c r="B213" i="3"/>
  <c r="A214" i="3"/>
  <c r="F66" i="3" l="1"/>
  <c r="A216" i="15"/>
  <c r="B215" i="15"/>
  <c r="D215" i="15"/>
  <c r="H115" i="15"/>
  <c r="E115" i="15"/>
  <c r="D214" i="3"/>
  <c r="A215" i="3"/>
  <c r="B214" i="3"/>
  <c r="G66" i="3" l="1"/>
  <c r="D216" i="15"/>
  <c r="B216" i="15"/>
  <c r="A217" i="15"/>
  <c r="F115" i="15"/>
  <c r="G115" i="15" s="1"/>
  <c r="I115" i="15" s="1"/>
  <c r="C116" i="15" s="1"/>
  <c r="D215" i="3"/>
  <c r="B215" i="3"/>
  <c r="A216" i="3"/>
  <c r="I66" i="3" l="1"/>
  <c r="C67" i="3" s="1"/>
  <c r="A218" i="15"/>
  <c r="D217" i="15"/>
  <c r="B217" i="15"/>
  <c r="H116" i="15"/>
  <c r="E116" i="15"/>
  <c r="D216" i="3"/>
  <c r="B216" i="3"/>
  <c r="A217" i="3"/>
  <c r="H67" i="3" l="1"/>
  <c r="E67" i="3"/>
  <c r="B218" i="15"/>
  <c r="D218" i="15"/>
  <c r="A219" i="15"/>
  <c r="F116" i="15"/>
  <c r="G116" i="15" s="1"/>
  <c r="I116" i="15" s="1"/>
  <c r="C117" i="15" s="1"/>
  <c r="B217" i="3"/>
  <c r="A218" i="3"/>
  <c r="D217" i="3"/>
  <c r="F67" i="3" l="1"/>
  <c r="D219" i="15"/>
  <c r="A220" i="15"/>
  <c r="B219" i="15"/>
  <c r="H117" i="15"/>
  <c r="E117" i="15"/>
  <c r="B218" i="3"/>
  <c r="A219" i="3"/>
  <c r="D218" i="3"/>
  <c r="G67" i="3" l="1"/>
  <c r="D220" i="15"/>
  <c r="B220" i="15"/>
  <c r="A221" i="15"/>
  <c r="F117" i="15"/>
  <c r="G117" i="15" s="1"/>
  <c r="I117" i="15" s="1"/>
  <c r="C118" i="15" s="1"/>
  <c r="B219" i="3"/>
  <c r="A220" i="3"/>
  <c r="D219" i="3"/>
  <c r="I67" i="3" l="1"/>
  <c r="C68" i="3" s="1"/>
  <c r="D221" i="15"/>
  <c r="B221" i="15"/>
  <c r="A222" i="15"/>
  <c r="H118" i="15"/>
  <c r="E118" i="15"/>
  <c r="D220" i="3"/>
  <c r="B220" i="3"/>
  <c r="A221" i="3"/>
  <c r="H68" i="3" l="1"/>
  <c r="E68" i="3"/>
  <c r="D222" i="15"/>
  <c r="A223" i="15"/>
  <c r="B222" i="15"/>
  <c r="F118" i="15"/>
  <c r="G118" i="15" s="1"/>
  <c r="I118" i="15" s="1"/>
  <c r="C119" i="15" s="1"/>
  <c r="D221" i="3"/>
  <c r="A222" i="3"/>
  <c r="B221" i="3"/>
  <c r="F68" i="3" l="1"/>
  <c r="D223" i="15"/>
  <c r="B223" i="15"/>
  <c r="A224" i="15"/>
  <c r="H119" i="15"/>
  <c r="E119" i="15"/>
  <c r="D222" i="3"/>
  <c r="B222" i="3"/>
  <c r="A223" i="3"/>
  <c r="G68" i="3" l="1"/>
  <c r="B224" i="15"/>
  <c r="D224" i="15"/>
  <c r="A225" i="15"/>
  <c r="F119" i="15"/>
  <c r="G119" i="15" s="1"/>
  <c r="I119" i="15" s="1"/>
  <c r="C120" i="15" s="1"/>
  <c r="D223" i="3"/>
  <c r="B223" i="3"/>
  <c r="A224" i="3"/>
  <c r="I68" i="3" l="1"/>
  <c r="C69" i="3" s="1"/>
  <c r="A226" i="15"/>
  <c r="D225" i="15"/>
  <c r="B225" i="15"/>
  <c r="H120" i="15"/>
  <c r="E120" i="15"/>
  <c r="D224" i="3"/>
  <c r="B224" i="3"/>
  <c r="A225" i="3"/>
  <c r="H69" i="3" l="1"/>
  <c r="E69" i="3"/>
  <c r="B226" i="15"/>
  <c r="A227" i="15"/>
  <c r="D226" i="15"/>
  <c r="F120" i="15"/>
  <c r="G120" i="15" s="1"/>
  <c r="I120" i="15" s="1"/>
  <c r="C121" i="15" s="1"/>
  <c r="B225" i="3"/>
  <c r="A226" i="3"/>
  <c r="D225" i="3"/>
  <c r="F69" i="3" l="1"/>
  <c r="B227" i="15"/>
  <c r="D227" i="15"/>
  <c r="A228" i="15"/>
  <c r="H121" i="15"/>
  <c r="E121" i="15"/>
  <c r="B226" i="3"/>
  <c r="A227" i="3"/>
  <c r="D226" i="3"/>
  <c r="G69" i="3" l="1"/>
  <c r="D228" i="15"/>
  <c r="B228" i="15"/>
  <c r="A229" i="15"/>
  <c r="F121" i="15"/>
  <c r="G121" i="15" s="1"/>
  <c r="I121" i="15" s="1"/>
  <c r="C122" i="15" s="1"/>
  <c r="B227" i="3"/>
  <c r="A228" i="3"/>
  <c r="D227" i="3"/>
  <c r="I69" i="3" l="1"/>
  <c r="C70" i="3" s="1"/>
  <c r="D229" i="15"/>
  <c r="A230" i="15"/>
  <c r="B229" i="15"/>
  <c r="H122" i="15"/>
  <c r="E122" i="15"/>
  <c r="A229" i="3"/>
  <c r="D228" i="3"/>
  <c r="B228" i="3"/>
  <c r="H70" i="3" l="1"/>
  <c r="E70" i="3"/>
  <c r="D230" i="15"/>
  <c r="A231" i="15"/>
  <c r="B230" i="15"/>
  <c r="F122" i="15"/>
  <c r="G122" i="15" s="1"/>
  <c r="I122" i="15" s="1"/>
  <c r="C123" i="15" s="1"/>
  <c r="D229" i="3"/>
  <c r="A230" i="3"/>
  <c r="B229" i="3"/>
  <c r="F70" i="3" l="1"/>
  <c r="B231" i="15"/>
  <c r="D231" i="15"/>
  <c r="A232" i="15"/>
  <c r="H123" i="15"/>
  <c r="E123" i="15"/>
  <c r="D230" i="3"/>
  <c r="A231" i="3"/>
  <c r="B230" i="3"/>
  <c r="G70" i="3" l="1"/>
  <c r="D232" i="15"/>
  <c r="B232" i="15"/>
  <c r="A233" i="15"/>
  <c r="F123" i="15"/>
  <c r="G123" i="15" s="1"/>
  <c r="I123" i="15" s="1"/>
  <c r="C124" i="15" s="1"/>
  <c r="D231" i="3"/>
  <c r="B231" i="3"/>
  <c r="A232" i="3"/>
  <c r="I70" i="3" l="1"/>
  <c r="C71" i="3" s="1"/>
  <c r="D233" i="15"/>
  <c r="A234" i="15"/>
  <c r="B233" i="15"/>
  <c r="H124" i="15"/>
  <c r="E124" i="15"/>
  <c r="D232" i="3"/>
  <c r="B232" i="3"/>
  <c r="A233" i="3"/>
  <c r="E71" i="3" l="1"/>
  <c r="H71" i="3"/>
  <c r="D234" i="15"/>
  <c r="B234" i="15"/>
  <c r="A235" i="15"/>
  <c r="F124" i="15"/>
  <c r="G124" i="15" s="1"/>
  <c r="I124" i="15" s="1"/>
  <c r="C125" i="15" s="1"/>
  <c r="B233" i="3"/>
  <c r="A234" i="3"/>
  <c r="D233" i="3"/>
  <c r="F71" i="3" l="1"/>
  <c r="D235" i="15"/>
  <c r="B235" i="15"/>
  <c r="A236" i="15"/>
  <c r="H125" i="15"/>
  <c r="E125" i="15"/>
  <c r="B234" i="3"/>
  <c r="A235" i="3"/>
  <c r="D234" i="3"/>
  <c r="G71" i="3" l="1"/>
  <c r="B236" i="15"/>
  <c r="A237" i="15"/>
  <c r="D236" i="15"/>
  <c r="F125" i="15"/>
  <c r="G125" i="15" s="1"/>
  <c r="I125" i="15" s="1"/>
  <c r="C126" i="15" s="1"/>
  <c r="B235" i="3"/>
  <c r="A236" i="3"/>
  <c r="D235" i="3"/>
  <c r="I71" i="3" l="1"/>
  <c r="C72" i="3" s="1"/>
  <c r="D237" i="15"/>
  <c r="B237" i="15"/>
  <c r="A238" i="15"/>
  <c r="H126" i="15"/>
  <c r="E126" i="15"/>
  <c r="A237" i="3"/>
  <c r="D236" i="3"/>
  <c r="B236" i="3"/>
  <c r="H72" i="3" l="1"/>
  <c r="E72" i="3"/>
  <c r="D238" i="15"/>
  <c r="B238" i="15"/>
  <c r="A239" i="15"/>
  <c r="F126" i="15"/>
  <c r="G126" i="15" s="1"/>
  <c r="I126" i="15" s="1"/>
  <c r="C127" i="15" s="1"/>
  <c r="D237" i="3"/>
  <c r="B237" i="3"/>
  <c r="A238" i="3"/>
  <c r="F72" i="3" l="1"/>
  <c r="D239" i="15"/>
  <c r="A240" i="15"/>
  <c r="B239" i="15"/>
  <c r="H127" i="15"/>
  <c r="E127" i="15"/>
  <c r="D238" i="3"/>
  <c r="A239" i="3"/>
  <c r="B238" i="3"/>
  <c r="G72" i="3" l="1"/>
  <c r="B240" i="15"/>
  <c r="D240" i="15"/>
  <c r="A241" i="15"/>
  <c r="F127" i="15"/>
  <c r="G127" i="15" s="1"/>
  <c r="I127" i="15" s="1"/>
  <c r="C128" i="15" s="1"/>
  <c r="D239" i="3"/>
  <c r="B239" i="3"/>
  <c r="A240" i="3"/>
  <c r="I72" i="3" l="1"/>
  <c r="C73" i="3" s="1"/>
  <c r="D241" i="15"/>
  <c r="A242" i="15"/>
  <c r="B241" i="15"/>
  <c r="H128" i="15"/>
  <c r="E128" i="15"/>
  <c r="D240" i="3"/>
  <c r="B240" i="3"/>
  <c r="A241" i="3"/>
  <c r="H73" i="3" l="1"/>
  <c r="E73" i="3"/>
  <c r="B242" i="15"/>
  <c r="A243" i="15"/>
  <c r="D242" i="15"/>
  <c r="F128" i="15"/>
  <c r="G128" i="15" s="1"/>
  <c r="I128" i="15" s="1"/>
  <c r="C129" i="15" s="1"/>
  <c r="B241" i="3"/>
  <c r="A242" i="3"/>
  <c r="D241" i="3"/>
  <c r="F73" i="3" l="1"/>
  <c r="B243" i="15"/>
  <c r="D243" i="15"/>
  <c r="A244" i="15"/>
  <c r="E129" i="15"/>
  <c r="H129" i="15"/>
  <c r="B242" i="3"/>
  <c r="A243" i="3"/>
  <c r="D242" i="3"/>
  <c r="G73" i="3" l="1"/>
  <c r="B244" i="15"/>
  <c r="A245" i="15"/>
  <c r="D244" i="15"/>
  <c r="F129" i="15"/>
  <c r="G129" i="15" s="1"/>
  <c r="I129" i="15" s="1"/>
  <c r="C130" i="15" s="1"/>
  <c r="B243" i="3"/>
  <c r="A244" i="3"/>
  <c r="D243" i="3"/>
  <c r="I73" i="3" l="1"/>
  <c r="C74" i="3" s="1"/>
  <c r="D245" i="15"/>
  <c r="A246" i="15"/>
  <c r="B245" i="15"/>
  <c r="H130" i="15"/>
  <c r="E130" i="15"/>
  <c r="D244" i="3"/>
  <c r="B244" i="3"/>
  <c r="A245" i="3"/>
  <c r="H74" i="3" l="1"/>
  <c r="E74" i="3"/>
  <c r="B246" i="15"/>
  <c r="D246" i="15"/>
  <c r="A247" i="15"/>
  <c r="F130" i="15"/>
  <c r="G130" i="15" s="1"/>
  <c r="I130" i="15" s="1"/>
  <c r="C131" i="15" s="1"/>
  <c r="D245" i="3"/>
  <c r="B245" i="3"/>
  <c r="A246" i="3"/>
  <c r="F74" i="3" l="1"/>
  <c r="B247" i="15"/>
  <c r="A248" i="15"/>
  <c r="D247" i="15"/>
  <c r="E131" i="15"/>
  <c r="H131" i="15"/>
  <c r="B246" i="3"/>
  <c r="A247" i="3"/>
  <c r="D246" i="3"/>
  <c r="G74" i="3" l="1"/>
  <c r="B248" i="15"/>
  <c r="A249" i="15"/>
  <c r="D248" i="15"/>
  <c r="F131" i="15"/>
  <c r="G131" i="15" s="1"/>
  <c r="I131" i="15" s="1"/>
  <c r="C132" i="15" s="1"/>
  <c r="B247" i="3"/>
  <c r="A248" i="3"/>
  <c r="D247" i="3"/>
  <c r="I74" i="3" l="1"/>
  <c r="C75" i="3" s="1"/>
  <c r="D249" i="15"/>
  <c r="A250" i="15"/>
  <c r="B249" i="15"/>
  <c r="H132" i="15"/>
  <c r="E132" i="15"/>
  <c r="D248" i="3"/>
  <c r="B248" i="3"/>
  <c r="A249" i="3"/>
  <c r="H75" i="3" l="1"/>
  <c r="E75" i="3"/>
  <c r="B250" i="15"/>
  <c r="D250" i="15"/>
  <c r="A251" i="15"/>
  <c r="F132" i="15"/>
  <c r="G132" i="15" s="1"/>
  <c r="I132" i="15" s="1"/>
  <c r="C133" i="15" s="1"/>
  <c r="D249" i="3"/>
  <c r="B249" i="3"/>
  <c r="A250" i="3"/>
  <c r="F75" i="3" l="1"/>
  <c r="B251" i="15"/>
  <c r="D251" i="15"/>
  <c r="A252" i="15"/>
  <c r="H133" i="15"/>
  <c r="E133" i="15"/>
  <c r="D250" i="3"/>
  <c r="B250" i="3"/>
  <c r="A251" i="3"/>
  <c r="G75" i="3" l="1"/>
  <c r="D252" i="15"/>
  <c r="B252" i="15"/>
  <c r="A253" i="15"/>
  <c r="F133" i="15"/>
  <c r="G133" i="15" s="1"/>
  <c r="I133" i="15" s="1"/>
  <c r="C134" i="15" s="1"/>
  <c r="D251" i="3"/>
  <c r="B251" i="3"/>
  <c r="A252" i="3"/>
  <c r="I75" i="3" l="1"/>
  <c r="C76" i="3" s="1"/>
  <c r="B253" i="15"/>
  <c r="A254" i="15"/>
  <c r="D253" i="15"/>
  <c r="H134" i="15"/>
  <c r="E134" i="15"/>
  <c r="D252" i="3"/>
  <c r="B252" i="3"/>
  <c r="A253" i="3"/>
  <c r="H76" i="3" l="1"/>
  <c r="E76" i="3"/>
  <c r="D254" i="15"/>
  <c r="A255" i="15"/>
  <c r="B254" i="15"/>
  <c r="F134" i="15"/>
  <c r="G134" i="15" s="1"/>
  <c r="I134" i="15" s="1"/>
  <c r="C135" i="15" s="1"/>
  <c r="D253" i="3"/>
  <c r="B253" i="3"/>
  <c r="A254" i="3"/>
  <c r="F76" i="3" l="1"/>
  <c r="D255" i="15"/>
  <c r="B255" i="15"/>
  <c r="A256" i="15"/>
  <c r="H135" i="15"/>
  <c r="E135" i="15"/>
  <c r="B254" i="3"/>
  <c r="A255" i="3"/>
  <c r="D254" i="3"/>
  <c r="G76" i="3" l="1"/>
  <c r="B256" i="15"/>
  <c r="D256" i="15"/>
  <c r="A257" i="15"/>
  <c r="F135" i="15"/>
  <c r="G135" i="15" s="1"/>
  <c r="I135" i="15" s="1"/>
  <c r="C136" i="15" s="1"/>
  <c r="B255" i="3"/>
  <c r="A256" i="3"/>
  <c r="D255" i="3"/>
  <c r="I76" i="3" l="1"/>
  <c r="C77" i="3" s="1"/>
  <c r="D257" i="15"/>
  <c r="B257" i="15"/>
  <c r="A258" i="15"/>
  <c r="H136" i="15"/>
  <c r="E136" i="15"/>
  <c r="D256" i="3"/>
  <c r="B256" i="3"/>
  <c r="A257" i="3"/>
  <c r="H77" i="3" l="1"/>
  <c r="E77" i="3"/>
  <c r="B258" i="15"/>
  <c r="D258" i="15"/>
  <c r="A259" i="15"/>
  <c r="F136" i="15"/>
  <c r="G136" i="15" s="1"/>
  <c r="I136" i="15" s="1"/>
  <c r="C137" i="15" s="1"/>
  <c r="D257" i="3"/>
  <c r="B257" i="3"/>
  <c r="A258" i="3"/>
  <c r="F77" i="3" l="1"/>
  <c r="D259" i="15"/>
  <c r="A260" i="15"/>
  <c r="B259" i="15"/>
  <c r="H137" i="15"/>
  <c r="E137" i="15"/>
  <c r="D258" i="3"/>
  <c r="B258" i="3"/>
  <c r="A259" i="3"/>
  <c r="G77" i="3" l="1"/>
  <c r="D260" i="15"/>
  <c r="A261" i="15"/>
  <c r="B260" i="15"/>
  <c r="F137" i="15"/>
  <c r="G137" i="15" s="1"/>
  <c r="I137" i="15" s="1"/>
  <c r="C138" i="15" s="1"/>
  <c r="D259" i="3"/>
  <c r="B259" i="3"/>
  <c r="A260" i="3"/>
  <c r="I77" i="3" l="1"/>
  <c r="C78" i="3" s="1"/>
  <c r="B261" i="15"/>
  <c r="D261" i="15"/>
  <c r="A262" i="15"/>
  <c r="H138" i="15"/>
  <c r="E138" i="15"/>
  <c r="D260" i="3"/>
  <c r="B260" i="3"/>
  <c r="A261" i="3"/>
  <c r="H78" i="3" l="1"/>
  <c r="E78" i="3"/>
  <c r="B262" i="15"/>
  <c r="D262" i="15"/>
  <c r="A263" i="15"/>
  <c r="F138" i="15"/>
  <c r="G138" i="15" s="1"/>
  <c r="I138" i="15" s="1"/>
  <c r="C139" i="15" s="1"/>
  <c r="D261" i="3"/>
  <c r="B261" i="3"/>
  <c r="A262" i="3"/>
  <c r="F78" i="3" l="1"/>
  <c r="D263" i="15"/>
  <c r="B263" i="15"/>
  <c r="A264" i="15"/>
  <c r="H139" i="15"/>
  <c r="E139" i="15"/>
  <c r="B262" i="3"/>
  <c r="A263" i="3"/>
  <c r="D262" i="3"/>
  <c r="G78" i="3" l="1"/>
  <c r="B264" i="15"/>
  <c r="A265" i="15"/>
  <c r="D264" i="15"/>
  <c r="F139" i="15"/>
  <c r="G139" i="15" s="1"/>
  <c r="I139" i="15" s="1"/>
  <c r="C140" i="15" s="1"/>
  <c r="B263" i="3"/>
  <c r="A264" i="3"/>
  <c r="D263" i="3"/>
  <c r="I78" i="3" l="1"/>
  <c r="C79" i="3" s="1"/>
  <c r="D265" i="15"/>
  <c r="B265" i="15"/>
  <c r="A266" i="15"/>
  <c r="H140" i="15"/>
  <c r="E140" i="15"/>
  <c r="D264" i="3"/>
  <c r="B264" i="3"/>
  <c r="A265" i="3"/>
  <c r="E79" i="3" l="1"/>
  <c r="H79" i="3"/>
  <c r="B266" i="15"/>
  <c r="A267" i="15"/>
  <c r="D266" i="15"/>
  <c r="F140" i="15"/>
  <c r="G140" i="15" s="1"/>
  <c r="I140" i="15" s="1"/>
  <c r="C141" i="15" s="1"/>
  <c r="D265" i="3"/>
  <c r="B265" i="3"/>
  <c r="A266" i="3"/>
  <c r="F79" i="3" l="1"/>
  <c r="B267" i="15"/>
  <c r="D267" i="15"/>
  <c r="A268" i="15"/>
  <c r="H141" i="15"/>
  <c r="E141" i="15"/>
  <c r="D266" i="3"/>
  <c r="B266" i="3"/>
  <c r="A267" i="3"/>
  <c r="G79" i="3" l="1"/>
  <c r="D268" i="15"/>
  <c r="A269" i="15"/>
  <c r="B268" i="15"/>
  <c r="F141" i="15"/>
  <c r="G141" i="15" s="1"/>
  <c r="I141" i="15" s="1"/>
  <c r="C142" i="15" s="1"/>
  <c r="D267" i="3"/>
  <c r="B267" i="3"/>
  <c r="A268" i="3"/>
  <c r="I79" i="3" l="1"/>
  <c r="C80" i="3" s="1"/>
  <c r="D269" i="15"/>
  <c r="B269" i="15"/>
  <c r="A270" i="15"/>
  <c r="E142" i="15"/>
  <c r="H142" i="15"/>
  <c r="D268" i="3"/>
  <c r="B268" i="3"/>
  <c r="A269" i="3"/>
  <c r="E80" i="3" l="1"/>
  <c r="H80" i="3"/>
  <c r="D270" i="15"/>
  <c r="B270" i="15"/>
  <c r="A271" i="15"/>
  <c r="F142" i="15"/>
  <c r="G142" i="15" s="1"/>
  <c r="I142" i="15" s="1"/>
  <c r="C143" i="15" s="1"/>
  <c r="D269" i="3"/>
  <c r="B269" i="3"/>
  <c r="A270" i="3"/>
  <c r="F80" i="3" l="1"/>
  <c r="B271" i="15"/>
  <c r="A272" i="15"/>
  <c r="D271" i="15"/>
  <c r="H143" i="15"/>
  <c r="E143" i="15"/>
  <c r="B270" i="3"/>
  <c r="A271" i="3"/>
  <c r="D270" i="3"/>
  <c r="G80" i="3" l="1"/>
  <c r="D272" i="15"/>
  <c r="A273" i="15"/>
  <c r="B272" i="15"/>
  <c r="F143" i="15"/>
  <c r="G143" i="15" s="1"/>
  <c r="I143" i="15" s="1"/>
  <c r="C144" i="15" s="1"/>
  <c r="B271" i="3"/>
  <c r="A272" i="3"/>
  <c r="D271" i="3"/>
  <c r="I80" i="3" l="1"/>
  <c r="C81" i="3" s="1"/>
  <c r="A274" i="15"/>
  <c r="D273" i="15"/>
  <c r="B273" i="15"/>
  <c r="H144" i="15"/>
  <c r="E144" i="15"/>
  <c r="D272" i="3"/>
  <c r="B272" i="3"/>
  <c r="A273" i="3"/>
  <c r="E81" i="3" l="1"/>
  <c r="H81" i="3"/>
  <c r="B274" i="15"/>
  <c r="D274" i="15"/>
  <c r="A275" i="15"/>
  <c r="F144" i="15"/>
  <c r="G144" i="15" s="1"/>
  <c r="I144" i="15" s="1"/>
  <c r="C145" i="15" s="1"/>
  <c r="D273" i="3"/>
  <c r="B273" i="3"/>
  <c r="A274" i="3"/>
  <c r="F81" i="3" l="1"/>
  <c r="B275" i="15"/>
  <c r="A276" i="15"/>
  <c r="D275" i="15"/>
  <c r="H145" i="15"/>
  <c r="E145" i="15"/>
  <c r="D274" i="3"/>
  <c r="B274" i="3"/>
  <c r="A275" i="3"/>
  <c r="G81" i="3" l="1"/>
  <c r="B276" i="15"/>
  <c r="D276" i="15"/>
  <c r="A277" i="15"/>
  <c r="F145" i="15"/>
  <c r="G145" i="15" s="1"/>
  <c r="I145" i="15" s="1"/>
  <c r="C146" i="15" s="1"/>
  <c r="D275" i="3"/>
  <c r="B275" i="3"/>
  <c r="A276" i="3"/>
  <c r="I81" i="3" l="1"/>
  <c r="C82" i="3" s="1"/>
  <c r="D277" i="15"/>
  <c r="B277" i="15"/>
  <c r="A278" i="15"/>
  <c r="H146" i="15"/>
  <c r="E146" i="15"/>
  <c r="D276" i="3"/>
  <c r="B276" i="3"/>
  <c r="A277" i="3"/>
  <c r="H82" i="3" l="1"/>
  <c r="E82" i="3"/>
  <c r="B278" i="15"/>
  <c r="D278" i="15"/>
  <c r="A279" i="15"/>
  <c r="F146" i="15"/>
  <c r="G146" i="15" s="1"/>
  <c r="I146" i="15" s="1"/>
  <c r="C147" i="15" s="1"/>
  <c r="D277" i="3"/>
  <c r="B277" i="3"/>
  <c r="A278" i="3"/>
  <c r="F82" i="3" l="1"/>
  <c r="B279" i="15"/>
  <c r="A280" i="15"/>
  <c r="D279" i="15"/>
  <c r="H147" i="15"/>
  <c r="E147" i="15"/>
  <c r="B278" i="3"/>
  <c r="A279" i="3"/>
  <c r="D278" i="3"/>
  <c r="G82" i="3" l="1"/>
  <c r="B280" i="15"/>
  <c r="D280" i="15"/>
  <c r="A281" i="15"/>
  <c r="F147" i="15"/>
  <c r="G147" i="15" s="1"/>
  <c r="I147" i="15" s="1"/>
  <c r="C148" i="15" s="1"/>
  <c r="B279" i="3"/>
  <c r="A280" i="3"/>
  <c r="D279" i="3"/>
  <c r="I82" i="3" l="1"/>
  <c r="C83" i="3" s="1"/>
  <c r="D281" i="15"/>
  <c r="A282" i="15"/>
  <c r="B281" i="15"/>
  <c r="H148" i="15"/>
  <c r="E148" i="15"/>
  <c r="D280" i="3"/>
  <c r="B280" i="3"/>
  <c r="A281" i="3"/>
  <c r="E83" i="3" l="1"/>
  <c r="H83" i="3"/>
  <c r="B282" i="15"/>
  <c r="D282" i="15"/>
  <c r="A283" i="15"/>
  <c r="F148" i="15"/>
  <c r="G148" i="15" s="1"/>
  <c r="I148" i="15" s="1"/>
  <c r="C149" i="15" s="1"/>
  <c r="D281" i="3"/>
  <c r="B281" i="3"/>
  <c r="A282" i="3"/>
  <c r="F83" i="3" l="1"/>
  <c r="A284" i="15"/>
  <c r="B283" i="15"/>
  <c r="D283" i="15"/>
  <c r="H149" i="15"/>
  <c r="E149" i="15"/>
  <c r="D282" i="3"/>
  <c r="B282" i="3"/>
  <c r="A283" i="3"/>
  <c r="G83" i="3" l="1"/>
  <c r="B284" i="15"/>
  <c r="D284" i="15"/>
  <c r="A285" i="15"/>
  <c r="F149" i="15"/>
  <c r="G149" i="15" s="1"/>
  <c r="I149" i="15" s="1"/>
  <c r="C150" i="15" s="1"/>
  <c r="D283" i="3"/>
  <c r="B283" i="3"/>
  <c r="A284" i="3"/>
  <c r="I83" i="3" l="1"/>
  <c r="C84" i="3" s="1"/>
  <c r="B285" i="15"/>
  <c r="D285" i="15"/>
  <c r="A286" i="15"/>
  <c r="H150" i="15"/>
  <c r="E150" i="15"/>
  <c r="D284" i="3"/>
  <c r="B284" i="3"/>
  <c r="A285" i="3"/>
  <c r="E84" i="3" l="1"/>
  <c r="H84" i="3"/>
  <c r="D286" i="15"/>
  <c r="B286" i="15"/>
  <c r="A287" i="15"/>
  <c r="F150" i="15"/>
  <c r="G150" i="15" s="1"/>
  <c r="I150" i="15" s="1"/>
  <c r="C151" i="15" s="1"/>
  <c r="D285" i="3"/>
  <c r="B285" i="3"/>
  <c r="A286" i="3"/>
  <c r="F84" i="3" l="1"/>
  <c r="D287" i="15"/>
  <c r="B287" i="15"/>
  <c r="A288" i="15"/>
  <c r="E151" i="15"/>
  <c r="H151" i="15"/>
  <c r="B286" i="3"/>
  <c r="A287" i="3"/>
  <c r="D286" i="3"/>
  <c r="G84" i="3" l="1"/>
  <c r="D288" i="15"/>
  <c r="B288" i="15"/>
  <c r="A289" i="15"/>
  <c r="F151" i="15"/>
  <c r="G151" i="15" s="1"/>
  <c r="I151" i="15" s="1"/>
  <c r="C152" i="15" s="1"/>
  <c r="B287" i="3"/>
  <c r="A288" i="3"/>
  <c r="D287" i="3"/>
  <c r="I84" i="3" l="1"/>
  <c r="C85" i="3" s="1"/>
  <c r="D289" i="15"/>
  <c r="A290" i="15"/>
  <c r="B289" i="15"/>
  <c r="H152" i="15"/>
  <c r="E152" i="15"/>
  <c r="D288" i="3"/>
  <c r="B288" i="3"/>
  <c r="A289" i="3"/>
  <c r="H85" i="3" l="1"/>
  <c r="E85" i="3"/>
  <c r="D290" i="15"/>
  <c r="B290" i="15"/>
  <c r="A291" i="15"/>
  <c r="F152" i="15"/>
  <c r="G152" i="15" s="1"/>
  <c r="I152" i="15" s="1"/>
  <c r="C153" i="15" s="1"/>
  <c r="D289" i="3"/>
  <c r="B289" i="3"/>
  <c r="A290" i="3"/>
  <c r="F85" i="3" l="1"/>
  <c r="D291" i="15"/>
  <c r="A292" i="15"/>
  <c r="B291" i="15"/>
  <c r="H153" i="15"/>
  <c r="E153" i="15"/>
  <c r="D290" i="3"/>
  <c r="B290" i="3"/>
  <c r="A291" i="3"/>
  <c r="G85" i="3" l="1"/>
  <c r="D292" i="15"/>
  <c r="B292" i="15"/>
  <c r="A293" i="15"/>
  <c r="F153" i="15"/>
  <c r="G153" i="15" s="1"/>
  <c r="I153" i="15" s="1"/>
  <c r="C154" i="15" s="1"/>
  <c r="D291" i="3"/>
  <c r="B291" i="3"/>
  <c r="A292" i="3"/>
  <c r="I85" i="3" l="1"/>
  <c r="C86" i="3" s="1"/>
  <c r="B293" i="15"/>
  <c r="A294" i="15"/>
  <c r="D293" i="15"/>
  <c r="H154" i="15"/>
  <c r="E154" i="15"/>
  <c r="D292" i="3"/>
  <c r="B292" i="3"/>
  <c r="A293" i="3"/>
  <c r="H86" i="3" l="1"/>
  <c r="E86" i="3"/>
  <c r="B294" i="15"/>
  <c r="A295" i="15"/>
  <c r="D294" i="15"/>
  <c r="F154" i="15"/>
  <c r="G154" i="15" s="1"/>
  <c r="I154" i="15" s="1"/>
  <c r="C155" i="15" s="1"/>
  <c r="D293" i="3"/>
  <c r="B293" i="3"/>
  <c r="A294" i="3"/>
  <c r="F86" i="3" l="1"/>
  <c r="A296" i="15"/>
  <c r="D295" i="15"/>
  <c r="B295" i="15"/>
  <c r="E155" i="15"/>
  <c r="H155" i="15"/>
  <c r="B294" i="3"/>
  <c r="A295" i="3"/>
  <c r="D294" i="3"/>
  <c r="G86" i="3" l="1"/>
  <c r="D296" i="15"/>
  <c r="B296" i="15"/>
  <c r="A297" i="15"/>
  <c r="F155" i="15"/>
  <c r="G155" i="15" s="1"/>
  <c r="I155" i="15" s="1"/>
  <c r="C156" i="15" s="1"/>
  <c r="B295" i="3"/>
  <c r="A296" i="3"/>
  <c r="D295" i="3"/>
  <c r="I86" i="3" l="1"/>
  <c r="C87" i="3" s="1"/>
  <c r="B297" i="15"/>
  <c r="A298" i="15"/>
  <c r="D297" i="15"/>
  <c r="H156" i="15"/>
  <c r="E156" i="15"/>
  <c r="D296" i="3"/>
  <c r="B296" i="3"/>
  <c r="A297" i="3"/>
  <c r="E87" i="3" l="1"/>
  <c r="H87" i="3"/>
  <c r="D298" i="15"/>
  <c r="A299" i="15"/>
  <c r="B298" i="15"/>
  <c r="F156" i="15"/>
  <c r="G156" i="15" s="1"/>
  <c r="I156" i="15" s="1"/>
  <c r="C157" i="15" s="1"/>
  <c r="D297" i="3"/>
  <c r="B297" i="3"/>
  <c r="A298" i="3"/>
  <c r="F87" i="3" l="1"/>
  <c r="B299" i="15"/>
  <c r="A300" i="15"/>
  <c r="D299" i="15"/>
  <c r="H157" i="15"/>
  <c r="E157" i="15"/>
  <c r="D298" i="3"/>
  <c r="B298" i="3"/>
  <c r="A299" i="3"/>
  <c r="G87" i="3" l="1"/>
  <c r="B300" i="15"/>
  <c r="A301" i="15"/>
  <c r="D300" i="15"/>
  <c r="F157" i="15"/>
  <c r="G157" i="15" s="1"/>
  <c r="I157" i="15" s="1"/>
  <c r="C158" i="15" s="1"/>
  <c r="D299" i="3"/>
  <c r="B299" i="3"/>
  <c r="A300" i="3"/>
  <c r="I87" i="3" l="1"/>
  <c r="C88" i="3" s="1"/>
  <c r="B301" i="15"/>
  <c r="A302" i="15"/>
  <c r="D301" i="15"/>
  <c r="H158" i="15"/>
  <c r="E158" i="15"/>
  <c r="D300" i="3"/>
  <c r="B300" i="3"/>
  <c r="A301" i="3"/>
  <c r="H88" i="3" l="1"/>
  <c r="E88" i="3"/>
  <c r="B302" i="15"/>
  <c r="D302" i="15"/>
  <c r="A303" i="15"/>
  <c r="F158" i="15"/>
  <c r="G158" i="15" s="1"/>
  <c r="I158" i="15" s="1"/>
  <c r="C159" i="15" s="1"/>
  <c r="D301" i="3"/>
  <c r="B301" i="3"/>
  <c r="A302" i="3"/>
  <c r="F88" i="3" l="1"/>
  <c r="B303" i="15"/>
  <c r="A304" i="15"/>
  <c r="D303" i="15"/>
  <c r="H159" i="15"/>
  <c r="E159" i="15"/>
  <c r="B302" i="3"/>
  <c r="A303" i="3"/>
  <c r="D302" i="3"/>
  <c r="G88" i="3" l="1"/>
  <c r="B304" i="15"/>
  <c r="D304" i="15"/>
  <c r="A305" i="15"/>
  <c r="F159" i="15"/>
  <c r="G159" i="15" s="1"/>
  <c r="I159" i="15" s="1"/>
  <c r="C160" i="15" s="1"/>
  <c r="B303" i="3"/>
  <c r="A304" i="3"/>
  <c r="D303" i="3"/>
  <c r="I88" i="3" l="1"/>
  <c r="C89" i="3" s="1"/>
  <c r="D305" i="15"/>
  <c r="B305" i="15"/>
  <c r="A306" i="15"/>
  <c r="H160" i="15"/>
  <c r="E160" i="15"/>
  <c r="D304" i="3"/>
  <c r="B304" i="3"/>
  <c r="A305" i="3"/>
  <c r="E89" i="3" l="1"/>
  <c r="H89" i="3"/>
  <c r="B306" i="15"/>
  <c r="D306" i="15"/>
  <c r="A307" i="15"/>
  <c r="F160" i="15"/>
  <c r="G160" i="15" s="1"/>
  <c r="I160" i="15" s="1"/>
  <c r="C161" i="15" s="1"/>
  <c r="D305" i="3"/>
  <c r="B305" i="3"/>
  <c r="A306" i="3"/>
  <c r="F89" i="3" l="1"/>
  <c r="D307" i="15"/>
  <c r="A308" i="15"/>
  <c r="B307" i="15"/>
  <c r="H161" i="15"/>
  <c r="E161" i="15"/>
  <c r="D306" i="3"/>
  <c r="B306" i="3"/>
  <c r="A307" i="3"/>
  <c r="G89" i="3" l="1"/>
  <c r="B308" i="15"/>
  <c r="A309" i="15"/>
  <c r="D308" i="15"/>
  <c r="F161" i="15"/>
  <c r="G161" i="15" s="1"/>
  <c r="I161" i="15" s="1"/>
  <c r="C162" i="15" s="1"/>
  <c r="D307" i="3"/>
  <c r="B307" i="3"/>
  <c r="A308" i="3"/>
  <c r="I89" i="3" l="1"/>
  <c r="C90" i="3" s="1"/>
  <c r="B309" i="15"/>
  <c r="D309" i="15"/>
  <c r="A310" i="15"/>
  <c r="H162" i="15"/>
  <c r="E162" i="15"/>
  <c r="D308" i="3"/>
  <c r="B308" i="3"/>
  <c r="A309" i="3"/>
  <c r="E90" i="3" l="1"/>
  <c r="H90" i="3"/>
  <c r="D310" i="15"/>
  <c r="A311" i="15"/>
  <c r="B310" i="15"/>
  <c r="F162" i="15"/>
  <c r="G162" i="15" s="1"/>
  <c r="I162" i="15" s="1"/>
  <c r="C163" i="15" s="1"/>
  <c r="D309" i="3"/>
  <c r="B309" i="3"/>
  <c r="A310" i="3"/>
  <c r="F90" i="3" l="1"/>
  <c r="D311" i="15"/>
  <c r="B311" i="15"/>
  <c r="A312" i="15"/>
  <c r="E163" i="15"/>
  <c r="H163" i="15"/>
  <c r="B310" i="3"/>
  <c r="A311" i="3"/>
  <c r="D310" i="3"/>
  <c r="G90" i="3" l="1"/>
  <c r="D312" i="15"/>
  <c r="B312" i="15"/>
  <c r="A313" i="15"/>
  <c r="F163" i="15"/>
  <c r="G163" i="15" s="1"/>
  <c r="I163" i="15" s="1"/>
  <c r="C164" i="15" s="1"/>
  <c r="B311" i="3"/>
  <c r="A312" i="3"/>
  <c r="D311" i="3"/>
  <c r="I90" i="3" l="1"/>
  <c r="C91" i="3" s="1"/>
  <c r="D313" i="15"/>
  <c r="B313" i="15"/>
  <c r="A314" i="15"/>
  <c r="H164" i="15"/>
  <c r="E164" i="15"/>
  <c r="D312" i="3"/>
  <c r="B312" i="3"/>
  <c r="A313" i="3"/>
  <c r="E91" i="3" l="1"/>
  <c r="H91" i="3"/>
  <c r="B314" i="15"/>
  <c r="D314" i="15"/>
  <c r="A315" i="15"/>
  <c r="F164" i="15"/>
  <c r="G164" i="15" s="1"/>
  <c r="I164" i="15" s="1"/>
  <c r="C165" i="15" s="1"/>
  <c r="D313" i="3"/>
  <c r="B313" i="3"/>
  <c r="A314" i="3"/>
  <c r="F91" i="3" l="1"/>
  <c r="B315" i="15"/>
  <c r="D315" i="15"/>
  <c r="A316" i="15"/>
  <c r="H165" i="15"/>
  <c r="E165" i="15"/>
  <c r="D314" i="3"/>
  <c r="B314" i="3"/>
  <c r="A315" i="3"/>
  <c r="G91" i="3" l="1"/>
  <c r="D316" i="15"/>
  <c r="B316" i="15"/>
  <c r="A317" i="15"/>
  <c r="F165" i="15"/>
  <c r="G165" i="15" s="1"/>
  <c r="I165" i="15" s="1"/>
  <c r="C166" i="15" s="1"/>
  <c r="D315" i="3"/>
  <c r="B315" i="3"/>
  <c r="A316" i="3"/>
  <c r="I91" i="3" l="1"/>
  <c r="C92" i="3" s="1"/>
  <c r="D317" i="15"/>
  <c r="B317" i="15"/>
  <c r="A318" i="15"/>
  <c r="E166" i="15"/>
  <c r="H166" i="15"/>
  <c r="D316" i="3"/>
  <c r="B316" i="3"/>
  <c r="A317" i="3"/>
  <c r="E92" i="3" l="1"/>
  <c r="H92" i="3"/>
  <c r="B318" i="15"/>
  <c r="D318" i="15"/>
  <c r="A319" i="15"/>
  <c r="F166" i="15"/>
  <c r="G166" i="15" s="1"/>
  <c r="I166" i="15" s="1"/>
  <c r="C167" i="15" s="1"/>
  <c r="D317" i="3"/>
  <c r="B317" i="3"/>
  <c r="A318" i="3"/>
  <c r="F92" i="3" l="1"/>
  <c r="B319" i="15"/>
  <c r="D319" i="15"/>
  <c r="A320" i="15"/>
  <c r="E167" i="15"/>
  <c r="H167" i="15"/>
  <c r="B318" i="3"/>
  <c r="A319" i="3"/>
  <c r="D318" i="3"/>
  <c r="G92" i="3" l="1"/>
  <c r="D320" i="15"/>
  <c r="B320" i="15"/>
  <c r="A321" i="15"/>
  <c r="F167" i="15"/>
  <c r="G167" i="15" s="1"/>
  <c r="I167" i="15" s="1"/>
  <c r="C168" i="15" s="1"/>
  <c r="B319" i="3"/>
  <c r="A320" i="3"/>
  <c r="D319" i="3"/>
  <c r="I92" i="3" l="1"/>
  <c r="C93" i="3" s="1"/>
  <c r="D321" i="15"/>
  <c r="B321" i="15"/>
  <c r="A322" i="15"/>
  <c r="H168" i="15"/>
  <c r="E168" i="15"/>
  <c r="D320" i="3"/>
  <c r="B320" i="3"/>
  <c r="A321" i="3"/>
  <c r="H93" i="3" l="1"/>
  <c r="E93" i="3"/>
  <c r="D322" i="15"/>
  <c r="A323" i="15"/>
  <c r="B322" i="15"/>
  <c r="F168" i="15"/>
  <c r="G168" i="15" s="1"/>
  <c r="I168" i="15" s="1"/>
  <c r="C169" i="15" s="1"/>
  <c r="D321" i="3"/>
  <c r="B321" i="3"/>
  <c r="A322" i="3"/>
  <c r="F93" i="3" l="1"/>
  <c r="B323" i="15"/>
  <c r="D323" i="15"/>
  <c r="A324" i="15"/>
  <c r="H169" i="15"/>
  <c r="E169" i="15"/>
  <c r="D322" i="3"/>
  <c r="B322" i="3"/>
  <c r="A323" i="3"/>
  <c r="G93" i="3" l="1"/>
  <c r="B324" i="15"/>
  <c r="A325" i="15"/>
  <c r="D324" i="15"/>
  <c r="F169" i="15"/>
  <c r="G169" i="15" s="1"/>
  <c r="I169" i="15" s="1"/>
  <c r="C170" i="15" s="1"/>
  <c r="D323" i="3"/>
  <c r="B323" i="3"/>
  <c r="A324" i="3"/>
  <c r="I93" i="3" l="1"/>
  <c r="C94" i="3" s="1"/>
  <c r="D325" i="15"/>
  <c r="B325" i="15"/>
  <c r="A326" i="15"/>
  <c r="E170" i="15"/>
  <c r="H170" i="15"/>
  <c r="D324" i="3"/>
  <c r="B324" i="3"/>
  <c r="A325" i="3"/>
  <c r="E94" i="3" l="1"/>
  <c r="H94" i="3"/>
  <c r="B326" i="15"/>
  <c r="D326" i="15"/>
  <c r="A327" i="15"/>
  <c r="F170" i="15"/>
  <c r="G170" i="15" s="1"/>
  <c r="I170" i="15" s="1"/>
  <c r="C171" i="15" s="1"/>
  <c r="D325" i="3"/>
  <c r="B325" i="3"/>
  <c r="A326" i="3"/>
  <c r="F94" i="3" l="1"/>
  <c r="B327" i="15"/>
  <c r="D327" i="15"/>
  <c r="A328" i="15"/>
  <c r="H171" i="15"/>
  <c r="E171" i="15"/>
  <c r="B326" i="3"/>
  <c r="A327" i="3"/>
  <c r="D326" i="3"/>
  <c r="G94" i="3" l="1"/>
  <c r="B328" i="15"/>
  <c r="A329" i="15"/>
  <c r="D328" i="15"/>
  <c r="F171" i="15"/>
  <c r="G171" i="15" s="1"/>
  <c r="I171" i="15" s="1"/>
  <c r="C172" i="15" s="1"/>
  <c r="B327" i="3"/>
  <c r="A328" i="3"/>
  <c r="D327" i="3"/>
  <c r="I94" i="3" l="1"/>
  <c r="C95" i="3" s="1"/>
  <c r="B329" i="15"/>
  <c r="A330" i="15"/>
  <c r="D329" i="15"/>
  <c r="H172" i="15"/>
  <c r="E172" i="15"/>
  <c r="D328" i="3"/>
  <c r="B328" i="3"/>
  <c r="A329" i="3"/>
  <c r="E95" i="3" l="1"/>
  <c r="H95" i="3"/>
  <c r="B330" i="15"/>
  <c r="D330" i="15"/>
  <c r="A331" i="15"/>
  <c r="F172" i="15"/>
  <c r="G172" i="15" s="1"/>
  <c r="I172" i="15" s="1"/>
  <c r="C173" i="15" s="1"/>
  <c r="D329" i="3"/>
  <c r="B329" i="3"/>
  <c r="A330" i="3"/>
  <c r="F95" i="3" l="1"/>
  <c r="D331" i="15"/>
  <c r="A332" i="15"/>
  <c r="B331" i="15"/>
  <c r="H173" i="15"/>
  <c r="E173" i="15"/>
  <c r="D330" i="3"/>
  <c r="B330" i="3"/>
  <c r="A331" i="3"/>
  <c r="G95" i="3" l="1"/>
  <c r="D332" i="15"/>
  <c r="B332" i="15"/>
  <c r="A333" i="15"/>
  <c r="F173" i="15"/>
  <c r="G173" i="15" s="1"/>
  <c r="I173" i="15" s="1"/>
  <c r="C174" i="15" s="1"/>
  <c r="D331" i="3"/>
  <c r="B331" i="3"/>
  <c r="A332" i="3"/>
  <c r="I95" i="3" l="1"/>
  <c r="C96" i="3" s="1"/>
  <c r="D333" i="15"/>
  <c r="B333" i="15"/>
  <c r="A334" i="15"/>
  <c r="H174" i="15"/>
  <c r="E174" i="15"/>
  <c r="D332" i="3"/>
  <c r="B332" i="3"/>
  <c r="A333" i="3"/>
  <c r="E96" i="3" l="1"/>
  <c r="H96" i="3"/>
  <c r="B334" i="15"/>
  <c r="D334" i="15"/>
  <c r="A335" i="15"/>
  <c r="F174" i="15"/>
  <c r="G174" i="15" s="1"/>
  <c r="I174" i="15" s="1"/>
  <c r="C175" i="15" s="1"/>
  <c r="D333" i="3"/>
  <c r="B333" i="3"/>
  <c r="A334" i="3"/>
  <c r="F96" i="3" l="1"/>
  <c r="B335" i="15"/>
  <c r="D335" i="15"/>
  <c r="A336" i="15"/>
  <c r="H175" i="15"/>
  <c r="E175" i="15"/>
  <c r="B334" i="3"/>
  <c r="A335" i="3"/>
  <c r="D334" i="3"/>
  <c r="G96" i="3" l="1"/>
  <c r="B336" i="15"/>
  <c r="A337" i="15"/>
  <c r="D336" i="15"/>
  <c r="F175" i="15"/>
  <c r="G175" i="15" s="1"/>
  <c r="I175" i="15" s="1"/>
  <c r="C176" i="15" s="1"/>
  <c r="B335" i="3"/>
  <c r="A336" i="3"/>
  <c r="D335" i="3"/>
  <c r="I96" i="3" l="1"/>
  <c r="C97" i="3" s="1"/>
  <c r="D337" i="15"/>
  <c r="B337" i="15"/>
  <c r="A338" i="15"/>
  <c r="H176" i="15"/>
  <c r="E176" i="15"/>
  <c r="D336" i="3"/>
  <c r="B336" i="3"/>
  <c r="A337" i="3"/>
  <c r="E97" i="3" l="1"/>
  <c r="H97" i="3"/>
  <c r="D338" i="15"/>
  <c r="A339" i="15"/>
  <c r="B338" i="15"/>
  <c r="F176" i="15"/>
  <c r="G176" i="15" s="1"/>
  <c r="I176" i="15" s="1"/>
  <c r="C177" i="15" s="1"/>
  <c r="D337" i="3"/>
  <c r="B337" i="3"/>
  <c r="A338" i="3"/>
  <c r="F97" i="3" l="1"/>
  <c r="B339" i="15"/>
  <c r="D339" i="15"/>
  <c r="A340" i="15"/>
  <c r="H177" i="15"/>
  <c r="E177" i="15"/>
  <c r="D338" i="3"/>
  <c r="B338" i="3"/>
  <c r="A339" i="3"/>
  <c r="G97" i="3" l="1"/>
  <c r="D340" i="15"/>
  <c r="B340" i="15"/>
  <c r="A341" i="15"/>
  <c r="F177" i="15"/>
  <c r="G177" i="15" s="1"/>
  <c r="I177" i="15" s="1"/>
  <c r="C178" i="15" s="1"/>
  <c r="D339" i="3"/>
  <c r="B339" i="3"/>
  <c r="A340" i="3"/>
  <c r="I97" i="3" l="1"/>
  <c r="C98" i="3" s="1"/>
  <c r="D341" i="15"/>
  <c r="B341" i="15"/>
  <c r="A342" i="15"/>
  <c r="E178" i="15"/>
  <c r="H178" i="15"/>
  <c r="D340" i="3"/>
  <c r="B340" i="3"/>
  <c r="A341" i="3"/>
  <c r="H98" i="3" l="1"/>
  <c r="E98" i="3"/>
  <c r="B342" i="15"/>
  <c r="A343" i="15"/>
  <c r="D342" i="15"/>
  <c r="F178" i="15"/>
  <c r="G178" i="15" s="1"/>
  <c r="I178" i="15" s="1"/>
  <c r="C179" i="15" s="1"/>
  <c r="D341" i="3"/>
  <c r="B341" i="3"/>
  <c r="A342" i="3"/>
  <c r="F98" i="3" l="1"/>
  <c r="B343" i="15"/>
  <c r="D343" i="15"/>
  <c r="A344" i="15"/>
  <c r="E179" i="15"/>
  <c r="H179" i="15"/>
  <c r="B342" i="3"/>
  <c r="A343" i="3"/>
  <c r="D342" i="3"/>
  <c r="G98" i="3" l="1"/>
  <c r="D344" i="15"/>
  <c r="A345" i="15"/>
  <c r="B344" i="15"/>
  <c r="F179" i="15"/>
  <c r="G179" i="15" s="1"/>
  <c r="I179" i="15" s="1"/>
  <c r="C180" i="15" s="1"/>
  <c r="B343" i="3"/>
  <c r="A344" i="3"/>
  <c r="D343" i="3"/>
  <c r="I98" i="3" l="1"/>
  <c r="C99" i="3" s="1"/>
  <c r="D345" i="15"/>
  <c r="B345" i="15"/>
  <c r="A346" i="15"/>
  <c r="E180" i="15"/>
  <c r="H180" i="15"/>
  <c r="D344" i="3"/>
  <c r="B344" i="3"/>
  <c r="A345" i="3"/>
  <c r="E99" i="3" l="1"/>
  <c r="H99" i="3"/>
  <c r="B346" i="15"/>
  <c r="A347" i="15"/>
  <c r="D346" i="15"/>
  <c r="F180" i="15"/>
  <c r="G180" i="15" s="1"/>
  <c r="I180" i="15" s="1"/>
  <c r="C181" i="15" s="1"/>
  <c r="D345" i="3"/>
  <c r="B345" i="3"/>
  <c r="A346" i="3"/>
  <c r="F99" i="3" l="1"/>
  <c r="B347" i="15"/>
  <c r="D347" i="15"/>
  <c r="A348" i="15"/>
  <c r="H181" i="15"/>
  <c r="E181" i="15"/>
  <c r="D346" i="3"/>
  <c r="B346" i="3"/>
  <c r="A347" i="3"/>
  <c r="G99" i="3" l="1"/>
  <c r="D348" i="15"/>
  <c r="A349" i="15"/>
  <c r="B348" i="15"/>
  <c r="F181" i="15"/>
  <c r="G181" i="15" s="1"/>
  <c r="I181" i="15" s="1"/>
  <c r="C182" i="15" s="1"/>
  <c r="D347" i="3"/>
  <c r="B347" i="3"/>
  <c r="A348" i="3"/>
  <c r="I99" i="3" l="1"/>
  <c r="C100" i="3" s="1"/>
  <c r="D349" i="15"/>
  <c r="B349" i="15"/>
  <c r="A350" i="15"/>
  <c r="H182" i="15"/>
  <c r="E182" i="15"/>
  <c r="D348" i="3"/>
  <c r="B348" i="3"/>
  <c r="A349" i="3"/>
  <c r="E100" i="3" l="1"/>
  <c r="H100" i="3"/>
  <c r="B350" i="15"/>
  <c r="A351" i="15"/>
  <c r="D350" i="15"/>
  <c r="F182" i="15"/>
  <c r="G182" i="15" s="1"/>
  <c r="I182" i="15" s="1"/>
  <c r="C183" i="15" s="1"/>
  <c r="D349" i="3"/>
  <c r="B349" i="3"/>
  <c r="A350" i="3"/>
  <c r="F100" i="3" l="1"/>
  <c r="D351" i="15"/>
  <c r="A352" i="15"/>
  <c r="B351" i="15"/>
  <c r="H183" i="15"/>
  <c r="E183" i="15"/>
  <c r="B350" i="3"/>
  <c r="A351" i="3"/>
  <c r="D350" i="3"/>
  <c r="G100" i="3" l="1"/>
  <c r="B352" i="15"/>
  <c r="D352" i="15"/>
  <c r="A353" i="15"/>
  <c r="F183" i="15"/>
  <c r="G183" i="15" s="1"/>
  <c r="I183" i="15" s="1"/>
  <c r="C184" i="15" s="1"/>
  <c r="B351" i="3"/>
  <c r="A352" i="3"/>
  <c r="D351" i="3"/>
  <c r="I100" i="3" l="1"/>
  <c r="C101" i="3" s="1"/>
  <c r="D353" i="15"/>
  <c r="B353" i="15"/>
  <c r="A354" i="15"/>
  <c r="H184" i="15"/>
  <c r="E184" i="15"/>
  <c r="D352" i="3"/>
  <c r="B352" i="3"/>
  <c r="A353" i="3"/>
  <c r="H101" i="3" l="1"/>
  <c r="E101" i="3"/>
  <c r="D354" i="15"/>
  <c r="B354" i="15"/>
  <c r="A355" i="15"/>
  <c r="F184" i="15"/>
  <c r="G184" i="15" s="1"/>
  <c r="I184" i="15" s="1"/>
  <c r="C185" i="15" s="1"/>
  <c r="D353" i="3"/>
  <c r="B353" i="3"/>
  <c r="A354" i="3"/>
  <c r="F101" i="3" l="1"/>
  <c r="B355" i="15"/>
  <c r="D355" i="15"/>
  <c r="A356" i="15"/>
  <c r="H185" i="15"/>
  <c r="E185" i="15"/>
  <c r="D354" i="3"/>
  <c r="B354" i="3"/>
  <c r="A355" i="3"/>
  <c r="G101" i="3" l="1"/>
  <c r="D356" i="15"/>
  <c r="A357" i="15"/>
  <c r="B356" i="15"/>
  <c r="F185" i="15"/>
  <c r="G185" i="15" s="1"/>
  <c r="I185" i="15" s="1"/>
  <c r="C186" i="15" s="1"/>
  <c r="D355" i="3"/>
  <c r="B355" i="3"/>
  <c r="A356" i="3"/>
  <c r="I101" i="3" l="1"/>
  <c r="C102" i="3" s="1"/>
  <c r="D357" i="15"/>
  <c r="B357" i="15"/>
  <c r="A358" i="15"/>
  <c r="H186" i="15"/>
  <c r="E186" i="15"/>
  <c r="D356" i="3"/>
  <c r="B356" i="3"/>
  <c r="A357" i="3"/>
  <c r="E102" i="3" l="1"/>
  <c r="H102" i="3"/>
  <c r="D358" i="15"/>
  <c r="B358" i="15"/>
  <c r="A359" i="15"/>
  <c r="F186" i="15"/>
  <c r="G186" i="15" s="1"/>
  <c r="I186" i="15" s="1"/>
  <c r="C187" i="15" s="1"/>
  <c r="D357" i="3"/>
  <c r="B357" i="3"/>
  <c r="A358" i="3"/>
  <c r="F102" i="3" l="1"/>
  <c r="B359" i="15"/>
  <c r="D359" i="15"/>
  <c r="A360" i="15"/>
  <c r="H187" i="15"/>
  <c r="E187" i="15"/>
  <c r="B358" i="3"/>
  <c r="A359" i="3"/>
  <c r="D358" i="3"/>
  <c r="G102" i="3" l="1"/>
  <c r="D360" i="15"/>
  <c r="A361" i="15"/>
  <c r="B360" i="15"/>
  <c r="F187" i="15"/>
  <c r="G187" i="15" s="1"/>
  <c r="I187" i="15" s="1"/>
  <c r="C188" i="15" s="1"/>
  <c r="B359" i="3"/>
  <c r="A360" i="3"/>
  <c r="D359" i="3"/>
  <c r="I102" i="3" l="1"/>
  <c r="C103" i="3" s="1"/>
  <c r="D361" i="15"/>
  <c r="B361" i="15"/>
  <c r="A362" i="15"/>
  <c r="H188" i="15"/>
  <c r="E188" i="15"/>
  <c r="D360" i="3"/>
  <c r="B360" i="3"/>
  <c r="A361" i="3"/>
  <c r="H103" i="3" l="1"/>
  <c r="E103" i="3"/>
  <c r="B362" i="15"/>
  <c r="A363" i="15"/>
  <c r="D362" i="15"/>
  <c r="F188" i="15"/>
  <c r="G188" i="15" s="1"/>
  <c r="I188" i="15" s="1"/>
  <c r="C189" i="15" s="1"/>
  <c r="D361" i="3"/>
  <c r="B361" i="3"/>
  <c r="A362" i="3"/>
  <c r="F103" i="3" l="1"/>
  <c r="B363" i="15"/>
  <c r="D363" i="15"/>
  <c r="A364" i="15"/>
  <c r="H189" i="15"/>
  <c r="E189" i="15"/>
  <c r="D362" i="3"/>
  <c r="B362" i="3"/>
  <c r="A363" i="3"/>
  <c r="G103" i="3" l="1"/>
  <c r="D364" i="15"/>
  <c r="A365" i="15"/>
  <c r="B364" i="15"/>
  <c r="F189" i="15"/>
  <c r="G189" i="15" s="1"/>
  <c r="I189" i="15" s="1"/>
  <c r="C190" i="15" s="1"/>
  <c r="D363" i="3"/>
  <c r="B363" i="3"/>
  <c r="A364" i="3"/>
  <c r="I103" i="3" l="1"/>
  <c r="C104" i="3" s="1"/>
  <c r="D365" i="15"/>
  <c r="B365" i="15"/>
  <c r="A366" i="15"/>
  <c r="H190" i="15"/>
  <c r="E190" i="15"/>
  <c r="D364" i="3"/>
  <c r="B364" i="3"/>
  <c r="A365" i="3"/>
  <c r="H104" i="3" l="1"/>
  <c r="E104" i="3"/>
  <c r="D366" i="15"/>
  <c r="B366" i="15"/>
  <c r="A367" i="15"/>
  <c r="F190" i="15"/>
  <c r="G190" i="15" s="1"/>
  <c r="I190" i="15" s="1"/>
  <c r="C191" i="15" s="1"/>
  <c r="D365" i="3"/>
  <c r="B365" i="3"/>
  <c r="A366" i="3"/>
  <c r="F104" i="3" l="1"/>
  <c r="B367" i="15"/>
  <c r="D367" i="15"/>
  <c r="A368" i="15"/>
  <c r="H191" i="15"/>
  <c r="E191" i="15"/>
  <c r="B366" i="3"/>
  <c r="A367" i="3"/>
  <c r="D366" i="3"/>
  <c r="G104" i="3" l="1"/>
  <c r="D368" i="15"/>
  <c r="A369" i="15"/>
  <c r="B368" i="15"/>
  <c r="F191" i="15"/>
  <c r="G191" i="15" s="1"/>
  <c r="I191" i="15" s="1"/>
  <c r="C192" i="15" s="1"/>
  <c r="B367" i="3"/>
  <c r="A368" i="3"/>
  <c r="D367" i="3"/>
  <c r="I104" i="3" l="1"/>
  <c r="C105" i="3" s="1"/>
  <c r="D369" i="15"/>
  <c r="B369" i="15"/>
  <c r="A370" i="15"/>
  <c r="H192" i="15"/>
  <c r="E192" i="15"/>
  <c r="D368" i="3"/>
  <c r="B368" i="3"/>
  <c r="A369" i="3"/>
  <c r="H105" i="3" l="1"/>
  <c r="E105" i="3"/>
  <c r="D370" i="15"/>
  <c r="B370" i="15"/>
  <c r="A371" i="15"/>
  <c r="F192" i="15"/>
  <c r="G192" i="15" s="1"/>
  <c r="I192" i="15" s="1"/>
  <c r="C193" i="15" s="1"/>
  <c r="B369" i="3"/>
  <c r="A370" i="3"/>
  <c r="D369" i="3"/>
  <c r="F105" i="3" l="1"/>
  <c r="B371" i="15"/>
  <c r="D371" i="15"/>
  <c r="A372" i="15"/>
  <c r="E193" i="15"/>
  <c r="H193" i="15"/>
  <c r="D370" i="3"/>
  <c r="B370" i="3"/>
  <c r="A371" i="3"/>
  <c r="G105" i="3" l="1"/>
  <c r="B372" i="15"/>
  <c r="D372" i="15"/>
  <c r="A373" i="15"/>
  <c r="F193" i="15"/>
  <c r="G193" i="15" s="1"/>
  <c r="I193" i="15" s="1"/>
  <c r="C194" i="15" s="1"/>
  <c r="D371" i="3"/>
  <c r="A372" i="3"/>
  <c r="B371" i="3"/>
  <c r="I105" i="3" l="1"/>
  <c r="C106" i="3" s="1"/>
  <c r="D373" i="15"/>
  <c r="B373" i="15"/>
  <c r="A374" i="15"/>
  <c r="H194" i="15"/>
  <c r="E194" i="15"/>
  <c r="D372" i="3"/>
  <c r="B372" i="3"/>
  <c r="A373" i="3"/>
  <c r="H106" i="3" l="1"/>
  <c r="E106" i="3"/>
  <c r="B374" i="15"/>
  <c r="A375" i="15"/>
  <c r="D374" i="15"/>
  <c r="F194" i="15"/>
  <c r="G194" i="15" s="1"/>
  <c r="I194" i="15" s="1"/>
  <c r="C195" i="15" s="1"/>
  <c r="D373" i="3"/>
  <c r="B373" i="3"/>
  <c r="A374" i="3"/>
  <c r="F106" i="3" l="1"/>
  <c r="B375" i="15"/>
  <c r="D375" i="15"/>
  <c r="A376" i="15"/>
  <c r="E195" i="15"/>
  <c r="H195" i="15"/>
  <c r="B374" i="3"/>
  <c r="A375" i="3"/>
  <c r="D374" i="3"/>
  <c r="G106" i="3" l="1"/>
  <c r="D376" i="15"/>
  <c r="A377" i="15"/>
  <c r="B376" i="15"/>
  <c r="F195" i="15"/>
  <c r="G195" i="15" s="1"/>
  <c r="I195" i="15" s="1"/>
  <c r="C196" i="15" s="1"/>
  <c r="B375" i="3"/>
  <c r="A376" i="3"/>
  <c r="D375" i="3"/>
  <c r="I106" i="3" l="1"/>
  <c r="C107" i="3" s="1"/>
  <c r="D377" i="15"/>
  <c r="B377" i="15"/>
  <c r="H196" i="15"/>
  <c r="E196" i="15"/>
  <c r="D376" i="3"/>
  <c r="B376" i="3"/>
  <c r="A377" i="3"/>
  <c r="E107" i="3" l="1"/>
  <c r="H107" i="3"/>
  <c r="F196" i="15"/>
  <c r="G196" i="15" s="1"/>
  <c r="I196" i="15" s="1"/>
  <c r="C197" i="15" s="1"/>
  <c r="B377" i="3"/>
  <c r="D377" i="3"/>
  <c r="F107" i="3" l="1"/>
  <c r="H197" i="15"/>
  <c r="E197" i="15"/>
  <c r="G107" i="3" l="1"/>
  <c r="F197" i="15"/>
  <c r="G197" i="15" s="1"/>
  <c r="I197" i="15" s="1"/>
  <c r="C198" i="15" s="1"/>
  <c r="I107" i="3" l="1"/>
  <c r="C108" i="3" s="1"/>
  <c r="E198" i="15"/>
  <c r="H198" i="15"/>
  <c r="H108" i="3" l="1"/>
  <c r="E108" i="3"/>
  <c r="F198" i="15"/>
  <c r="G198" i="15" s="1"/>
  <c r="I198" i="15" s="1"/>
  <c r="C199" i="15" s="1"/>
  <c r="F108" i="3" l="1"/>
  <c r="H199" i="15"/>
  <c r="E199" i="15"/>
  <c r="G108" i="3" l="1"/>
  <c r="F199" i="15"/>
  <c r="G199" i="15" s="1"/>
  <c r="I199" i="15" s="1"/>
  <c r="C200" i="15" s="1"/>
  <c r="I108" i="3" l="1"/>
  <c r="C109" i="3" s="1"/>
  <c r="H200" i="15"/>
  <c r="E200" i="15"/>
  <c r="E109" i="3" l="1"/>
  <c r="H109" i="3"/>
  <c r="F200" i="15"/>
  <c r="G200" i="15" s="1"/>
  <c r="I200" i="15" s="1"/>
  <c r="C201" i="15" s="1"/>
  <c r="F109" i="3" l="1"/>
  <c r="E201" i="15"/>
  <c r="H201" i="15"/>
  <c r="G109" i="3" l="1"/>
  <c r="F201" i="15"/>
  <c r="G201" i="15" s="1"/>
  <c r="I201" i="15" s="1"/>
  <c r="C202" i="15" s="1"/>
  <c r="I109" i="3" l="1"/>
  <c r="C110" i="3" s="1"/>
  <c r="H202" i="15"/>
  <c r="E202" i="15"/>
  <c r="H110" i="3" l="1"/>
  <c r="E110" i="3"/>
  <c r="F202" i="15"/>
  <c r="G202" i="15" s="1"/>
  <c r="I202" i="15" s="1"/>
  <c r="C203" i="15" s="1"/>
  <c r="F110" i="3" l="1"/>
  <c r="H203" i="15"/>
  <c r="E203" i="15"/>
  <c r="G110" i="3" l="1"/>
  <c r="F203" i="15"/>
  <c r="G203" i="15" s="1"/>
  <c r="I203" i="15" s="1"/>
  <c r="C204" i="15" s="1"/>
  <c r="I110" i="3" l="1"/>
  <c r="C111" i="3" s="1"/>
  <c r="H204" i="15"/>
  <c r="E204" i="15"/>
  <c r="E111" i="3" l="1"/>
  <c r="H111" i="3"/>
  <c r="F204" i="15"/>
  <c r="G204" i="15" s="1"/>
  <c r="I204" i="15" s="1"/>
  <c r="C205" i="15" s="1"/>
  <c r="F111" i="3" l="1"/>
  <c r="H205" i="15"/>
  <c r="E205" i="15"/>
  <c r="G111" i="3" l="1"/>
  <c r="F205" i="15"/>
  <c r="G205" i="15" s="1"/>
  <c r="I205" i="15" s="1"/>
  <c r="C206" i="15" s="1"/>
  <c r="I111" i="3" l="1"/>
  <c r="C112" i="3" s="1"/>
  <c r="E206" i="15"/>
  <c r="H206" i="15"/>
  <c r="H112" i="3" l="1"/>
  <c r="E112" i="3"/>
  <c r="F206" i="15"/>
  <c r="G206" i="15" s="1"/>
  <c r="I206" i="15" s="1"/>
  <c r="C207" i="15" s="1"/>
  <c r="F112" i="3" l="1"/>
  <c r="H207" i="15"/>
  <c r="E207" i="15"/>
  <c r="G112" i="3" l="1"/>
  <c r="F207" i="15"/>
  <c r="G207" i="15" s="1"/>
  <c r="I207" i="15" s="1"/>
  <c r="C208" i="15" s="1"/>
  <c r="I112" i="3" l="1"/>
  <c r="C113" i="3" s="1"/>
  <c r="H208" i="15"/>
  <c r="E208" i="15"/>
  <c r="H113" i="3" l="1"/>
  <c r="E113" i="3"/>
  <c r="F208" i="15"/>
  <c r="G208" i="15" s="1"/>
  <c r="I208" i="15" s="1"/>
  <c r="C209" i="15" s="1"/>
  <c r="F113" i="3" l="1"/>
  <c r="E209" i="15"/>
  <c r="H209" i="15"/>
  <c r="G113" i="3" l="1"/>
  <c r="F209" i="15"/>
  <c r="G209" i="15" s="1"/>
  <c r="I209" i="15" s="1"/>
  <c r="C210" i="15" s="1"/>
  <c r="I113" i="3" l="1"/>
  <c r="C114" i="3" s="1"/>
  <c r="E210" i="15"/>
  <c r="H210" i="15"/>
  <c r="H114" i="3" l="1"/>
  <c r="E114" i="3"/>
  <c r="F210" i="15"/>
  <c r="G210" i="15" s="1"/>
  <c r="I210" i="15" s="1"/>
  <c r="C211" i="15" s="1"/>
  <c r="F114" i="3" l="1"/>
  <c r="H211" i="15"/>
  <c r="E211" i="15"/>
  <c r="G114" i="3" l="1"/>
  <c r="F211" i="15"/>
  <c r="G211" i="15" s="1"/>
  <c r="I211" i="15" s="1"/>
  <c r="C212" i="15" s="1"/>
  <c r="I114" i="3" l="1"/>
  <c r="C115" i="3" s="1"/>
  <c r="H212" i="15"/>
  <c r="E212" i="15"/>
  <c r="H115" i="3" l="1"/>
  <c r="E115" i="3"/>
  <c r="F212" i="15"/>
  <c r="G212" i="15" s="1"/>
  <c r="I212" i="15" s="1"/>
  <c r="C213" i="15" s="1"/>
  <c r="F115" i="3" l="1"/>
  <c r="H213" i="15"/>
  <c r="E213" i="15"/>
  <c r="G115" i="3" l="1"/>
  <c r="F213" i="15"/>
  <c r="G213" i="15" s="1"/>
  <c r="I213" i="15" s="1"/>
  <c r="C214" i="15" s="1"/>
  <c r="I115" i="3" l="1"/>
  <c r="C116" i="3" s="1"/>
  <c r="H214" i="15"/>
  <c r="E214" i="15"/>
  <c r="H116" i="3" l="1"/>
  <c r="E116" i="3"/>
  <c r="F214" i="15"/>
  <c r="G214" i="15" s="1"/>
  <c r="I214" i="15" s="1"/>
  <c r="C215" i="15" s="1"/>
  <c r="F116" i="3" l="1"/>
  <c r="E215" i="15"/>
  <c r="H215" i="15"/>
  <c r="G116" i="3" l="1"/>
  <c r="F215" i="15"/>
  <c r="G215" i="15" s="1"/>
  <c r="I215" i="15" s="1"/>
  <c r="C216" i="15" s="1"/>
  <c r="I116" i="3" l="1"/>
  <c r="C117" i="3" s="1"/>
  <c r="H216" i="15"/>
  <c r="E216" i="15"/>
  <c r="H117" i="3" l="1"/>
  <c r="E117" i="3"/>
  <c r="F216" i="15"/>
  <c r="G216" i="15" s="1"/>
  <c r="I216" i="15" s="1"/>
  <c r="C217" i="15" s="1"/>
  <c r="F117" i="3" l="1"/>
  <c r="H217" i="15"/>
  <c r="E217" i="15"/>
  <c r="G117" i="3" l="1"/>
  <c r="F217" i="15"/>
  <c r="G217" i="15" s="1"/>
  <c r="I217" i="15" s="1"/>
  <c r="C218" i="15" s="1"/>
  <c r="I117" i="3" l="1"/>
  <c r="C118" i="3" s="1"/>
  <c r="H218" i="15"/>
  <c r="E218" i="15"/>
  <c r="H118" i="3" l="1"/>
  <c r="E118" i="3"/>
  <c r="F218" i="15"/>
  <c r="G218" i="15" s="1"/>
  <c r="I218" i="15" s="1"/>
  <c r="C219" i="15" s="1"/>
  <c r="F118" i="3" l="1"/>
  <c r="H219" i="15"/>
  <c r="E219" i="15"/>
  <c r="G118" i="3" l="1"/>
  <c r="F219" i="15"/>
  <c r="G219" i="15" s="1"/>
  <c r="I219" i="15" s="1"/>
  <c r="C220" i="15" s="1"/>
  <c r="I118" i="3" l="1"/>
  <c r="C119" i="3" s="1"/>
  <c r="E220" i="15"/>
  <c r="H220" i="15"/>
  <c r="E119" i="3" l="1"/>
  <c r="H119" i="3"/>
  <c r="F220" i="15"/>
  <c r="G220" i="15" s="1"/>
  <c r="I220" i="15" s="1"/>
  <c r="C221" i="15" s="1"/>
  <c r="F119" i="3" l="1"/>
  <c r="E221" i="15"/>
  <c r="H221" i="15"/>
  <c r="G119" i="3" l="1"/>
  <c r="F221" i="15"/>
  <c r="G221" i="15" s="1"/>
  <c r="I221" i="15" s="1"/>
  <c r="C222" i="15" s="1"/>
  <c r="I119" i="3" l="1"/>
  <c r="C120" i="3" s="1"/>
  <c r="H222" i="15"/>
  <c r="E222" i="15"/>
  <c r="H120" i="3" l="1"/>
  <c r="E120" i="3"/>
  <c r="F222" i="15"/>
  <c r="G222" i="15" s="1"/>
  <c r="I222" i="15" s="1"/>
  <c r="C223" i="15" s="1"/>
  <c r="F120" i="3" l="1"/>
  <c r="H223" i="15"/>
  <c r="E223" i="15"/>
  <c r="G120" i="3" l="1"/>
  <c r="F223" i="15"/>
  <c r="G223" i="15" s="1"/>
  <c r="I223" i="15" s="1"/>
  <c r="C224" i="15" s="1"/>
  <c r="I120" i="3" l="1"/>
  <c r="C121" i="3" s="1"/>
  <c r="E224" i="15"/>
  <c r="H224" i="15"/>
  <c r="H121" i="3" l="1"/>
  <c r="E121" i="3"/>
  <c r="F224" i="15"/>
  <c r="G224" i="15" s="1"/>
  <c r="I224" i="15" s="1"/>
  <c r="C225" i="15" s="1"/>
  <c r="F121" i="3" l="1"/>
  <c r="E225" i="15"/>
  <c r="H225" i="15"/>
  <c r="G121" i="3" l="1"/>
  <c r="F225" i="15"/>
  <c r="G225" i="15" s="1"/>
  <c r="I225" i="15" s="1"/>
  <c r="C226" i="15" s="1"/>
  <c r="I121" i="3" l="1"/>
  <c r="C122" i="3" s="1"/>
  <c r="H226" i="15"/>
  <c r="E226" i="15"/>
  <c r="E122" i="3" l="1"/>
  <c r="H122" i="3"/>
  <c r="F226" i="15"/>
  <c r="G226" i="15" s="1"/>
  <c r="I226" i="15" s="1"/>
  <c r="C227" i="15" s="1"/>
  <c r="F122" i="3" l="1"/>
  <c r="E227" i="15"/>
  <c r="H227" i="15"/>
  <c r="G122" i="3" l="1"/>
  <c r="F227" i="15"/>
  <c r="G227" i="15" s="1"/>
  <c r="I227" i="15" s="1"/>
  <c r="C228" i="15" s="1"/>
  <c r="I122" i="3" l="1"/>
  <c r="C123" i="3" s="1"/>
  <c r="H228" i="15"/>
  <c r="E228" i="15"/>
  <c r="H123" i="3" l="1"/>
  <c r="E123" i="3"/>
  <c r="F228" i="15"/>
  <c r="G228" i="15" s="1"/>
  <c r="I228" i="15" s="1"/>
  <c r="C229" i="15" s="1"/>
  <c r="F123" i="3" l="1"/>
  <c r="H229" i="15"/>
  <c r="E229" i="15"/>
  <c r="G123" i="3" l="1"/>
  <c r="F229" i="15"/>
  <c r="G229" i="15" s="1"/>
  <c r="I229" i="15" s="1"/>
  <c r="C230" i="15" s="1"/>
  <c r="I123" i="3" l="1"/>
  <c r="C124" i="3" s="1"/>
  <c r="H230" i="15"/>
  <c r="E230" i="15"/>
  <c r="H124" i="3" l="1"/>
  <c r="E124" i="3"/>
  <c r="F230" i="15"/>
  <c r="G230" i="15" s="1"/>
  <c r="I230" i="15" s="1"/>
  <c r="C231" i="15" s="1"/>
  <c r="F124" i="3" l="1"/>
  <c r="H231" i="15"/>
  <c r="E231" i="15"/>
  <c r="G124" i="3" l="1"/>
  <c r="F231" i="15"/>
  <c r="G231" i="15" s="1"/>
  <c r="I231" i="15" s="1"/>
  <c r="C232" i="15" s="1"/>
  <c r="I124" i="3" l="1"/>
  <c r="C125" i="3" s="1"/>
  <c r="H232" i="15"/>
  <c r="E232" i="15"/>
  <c r="H125" i="3" l="1"/>
  <c r="E125" i="3"/>
  <c r="F232" i="15"/>
  <c r="G232" i="15" s="1"/>
  <c r="I232" i="15" s="1"/>
  <c r="C233" i="15" s="1"/>
  <c r="F125" i="3" l="1"/>
  <c r="E233" i="15"/>
  <c r="H233" i="15"/>
  <c r="G125" i="3" l="1"/>
  <c r="F233" i="15"/>
  <c r="G233" i="15" s="1"/>
  <c r="I233" i="15" s="1"/>
  <c r="C234" i="15" s="1"/>
  <c r="I125" i="3" l="1"/>
  <c r="C126" i="3" s="1"/>
  <c r="E234" i="15"/>
  <c r="H234" i="15"/>
  <c r="H126" i="3" l="1"/>
  <c r="E126" i="3"/>
  <c r="F234" i="15"/>
  <c r="G234" i="15" s="1"/>
  <c r="I234" i="15" s="1"/>
  <c r="C235" i="15" s="1"/>
  <c r="F126" i="3" l="1"/>
  <c r="H235" i="15"/>
  <c r="E235" i="15"/>
  <c r="G126" i="3" l="1"/>
  <c r="F235" i="15"/>
  <c r="G235" i="15" s="1"/>
  <c r="I235" i="15" s="1"/>
  <c r="C236" i="15" s="1"/>
  <c r="I126" i="3" l="1"/>
  <c r="C127" i="3" s="1"/>
  <c r="H236" i="15"/>
  <c r="E236" i="15"/>
  <c r="E127" i="3" l="1"/>
  <c r="H127" i="3"/>
  <c r="F236" i="15"/>
  <c r="G236" i="15" s="1"/>
  <c r="I236" i="15" s="1"/>
  <c r="C237" i="15" s="1"/>
  <c r="F127" i="3" l="1"/>
  <c r="H237" i="15"/>
  <c r="E237" i="15"/>
  <c r="G127" i="3" l="1"/>
  <c r="F237" i="15"/>
  <c r="G237" i="15" s="1"/>
  <c r="I237" i="15" s="1"/>
  <c r="C238" i="15" s="1"/>
  <c r="I127" i="3" l="1"/>
  <c r="C128" i="3" s="1"/>
  <c r="E238" i="15"/>
  <c r="H238" i="15"/>
  <c r="E128" i="3" l="1"/>
  <c r="H128" i="3"/>
  <c r="F238" i="15"/>
  <c r="G238" i="15" s="1"/>
  <c r="I238" i="15" s="1"/>
  <c r="C239" i="15" s="1"/>
  <c r="F128" i="3" l="1"/>
  <c r="H239" i="15"/>
  <c r="E239" i="15"/>
  <c r="G128" i="3" l="1"/>
  <c r="F239" i="15"/>
  <c r="G239" i="15" s="1"/>
  <c r="I239" i="15" s="1"/>
  <c r="C240" i="15" s="1"/>
  <c r="I128" i="3" l="1"/>
  <c r="C129" i="3" s="1"/>
  <c r="E240" i="15"/>
  <c r="H240" i="15"/>
  <c r="E129" i="3" l="1"/>
  <c r="H129" i="3"/>
  <c r="F240" i="15"/>
  <c r="G240" i="15" s="1"/>
  <c r="I240" i="15" s="1"/>
  <c r="C241" i="15" s="1"/>
  <c r="F129" i="3" l="1"/>
  <c r="H241" i="15"/>
  <c r="E241" i="15"/>
  <c r="G129" i="3" l="1"/>
  <c r="F241" i="15"/>
  <c r="G241" i="15" s="1"/>
  <c r="I241" i="15" s="1"/>
  <c r="C242" i="15" s="1"/>
  <c r="I129" i="3" l="1"/>
  <c r="C130" i="3" s="1"/>
  <c r="H242" i="15"/>
  <c r="E242" i="15"/>
  <c r="H130" i="3" l="1"/>
  <c r="E130" i="3"/>
  <c r="F242" i="15"/>
  <c r="G242" i="15" s="1"/>
  <c r="I242" i="15" s="1"/>
  <c r="C243" i="15" s="1"/>
  <c r="F130" i="3" l="1"/>
  <c r="E243" i="15"/>
  <c r="H243" i="15"/>
  <c r="G130" i="3" l="1"/>
  <c r="F243" i="15"/>
  <c r="G243" i="15" s="1"/>
  <c r="I243" i="15" s="1"/>
  <c r="C244" i="15" s="1"/>
  <c r="I130" i="3" l="1"/>
  <c r="C131" i="3" s="1"/>
  <c r="H244" i="15"/>
  <c r="E244" i="15"/>
  <c r="H131" i="3" l="1"/>
  <c r="E131" i="3"/>
  <c r="F244" i="15"/>
  <c r="G244" i="15" s="1"/>
  <c r="I244" i="15" s="1"/>
  <c r="C245" i="15" s="1"/>
  <c r="F131" i="3" l="1"/>
  <c r="H245" i="15"/>
  <c r="E245" i="15"/>
  <c r="G131" i="3" l="1"/>
  <c r="F245" i="15"/>
  <c r="G245" i="15" s="1"/>
  <c r="I245" i="15" s="1"/>
  <c r="C246" i="15" s="1"/>
  <c r="I131" i="3" l="1"/>
  <c r="C132" i="3" s="1"/>
  <c r="H246" i="15"/>
  <c r="E246" i="15"/>
  <c r="E132" i="3" l="1"/>
  <c r="H132" i="3"/>
  <c r="F246" i="15"/>
  <c r="G246" i="15" s="1"/>
  <c r="I246" i="15" s="1"/>
  <c r="C247" i="15" s="1"/>
  <c r="F132" i="3" l="1"/>
  <c r="E247" i="15"/>
  <c r="H247" i="15"/>
  <c r="G132" i="3" l="1"/>
  <c r="F247" i="15"/>
  <c r="G247" i="15" s="1"/>
  <c r="I247" i="15" s="1"/>
  <c r="C248" i="15" s="1"/>
  <c r="I132" i="3" l="1"/>
  <c r="C133" i="3" s="1"/>
  <c r="H248" i="15"/>
  <c r="E248" i="15"/>
  <c r="E133" i="3" l="1"/>
  <c r="H133" i="3"/>
  <c r="F248" i="15"/>
  <c r="G248" i="15" s="1"/>
  <c r="I248" i="15" s="1"/>
  <c r="C249" i="15" s="1"/>
  <c r="F133" i="3" l="1"/>
  <c r="E249" i="15"/>
  <c r="H249" i="15"/>
  <c r="G133" i="3" l="1"/>
  <c r="F249" i="15"/>
  <c r="G249" i="15" s="1"/>
  <c r="I249" i="15" s="1"/>
  <c r="C250" i="15" s="1"/>
  <c r="I133" i="3" l="1"/>
  <c r="C134" i="3" s="1"/>
  <c r="H250" i="15"/>
  <c r="E250" i="15"/>
  <c r="E134" i="3" l="1"/>
  <c r="H134" i="3"/>
  <c r="F250" i="15"/>
  <c r="G250" i="15" s="1"/>
  <c r="I250" i="15" s="1"/>
  <c r="C251" i="15" s="1"/>
  <c r="F134" i="3" l="1"/>
  <c r="H251" i="15"/>
  <c r="E251" i="15"/>
  <c r="G134" i="3" l="1"/>
  <c r="F251" i="15"/>
  <c r="G251" i="15" s="1"/>
  <c r="I251" i="15" s="1"/>
  <c r="C252" i="15" s="1"/>
  <c r="I134" i="3" l="1"/>
  <c r="C135" i="3" s="1"/>
  <c r="H252" i="15"/>
  <c r="E252" i="15"/>
  <c r="E135" i="3" l="1"/>
  <c r="H135" i="3"/>
  <c r="F252" i="15"/>
  <c r="G252" i="15" s="1"/>
  <c r="I252" i="15" s="1"/>
  <c r="C253" i="15" s="1"/>
  <c r="F135" i="3" l="1"/>
  <c r="H253" i="15"/>
  <c r="E253" i="15"/>
  <c r="G135" i="3" l="1"/>
  <c r="F253" i="15"/>
  <c r="G253" i="15" s="1"/>
  <c r="I253" i="15" s="1"/>
  <c r="C254" i="15" s="1"/>
  <c r="I135" i="3" l="1"/>
  <c r="C136" i="3" s="1"/>
  <c r="H254" i="15"/>
  <c r="E254" i="15"/>
  <c r="H136" i="3" l="1"/>
  <c r="E136" i="3"/>
  <c r="F254" i="15"/>
  <c r="G254" i="15" s="1"/>
  <c r="I254" i="15" s="1"/>
  <c r="C255" i="15" s="1"/>
  <c r="F136" i="3" l="1"/>
  <c r="H255" i="15"/>
  <c r="E255" i="15"/>
  <c r="G136" i="3" l="1"/>
  <c r="F255" i="15"/>
  <c r="G255" i="15" s="1"/>
  <c r="I255" i="15" s="1"/>
  <c r="C256" i="15" s="1"/>
  <c r="I136" i="3" l="1"/>
  <c r="C137" i="3" s="1"/>
  <c r="H256" i="15"/>
  <c r="E256" i="15"/>
  <c r="H137" i="3" l="1"/>
  <c r="E137" i="3"/>
  <c r="F256" i="15"/>
  <c r="G256" i="15" s="1"/>
  <c r="I256" i="15" s="1"/>
  <c r="C257" i="15" s="1"/>
  <c r="F137" i="3" l="1"/>
  <c r="E257" i="15"/>
  <c r="H257" i="15"/>
  <c r="G137" i="3" l="1"/>
  <c r="F257" i="15"/>
  <c r="G257" i="15" s="1"/>
  <c r="I257" i="15" s="1"/>
  <c r="C258" i="15" s="1"/>
  <c r="I137" i="3" l="1"/>
  <c r="C138" i="3" s="1"/>
  <c r="H258" i="15"/>
  <c r="E258" i="15"/>
  <c r="H138" i="3" l="1"/>
  <c r="E138" i="3"/>
  <c r="F258" i="15"/>
  <c r="G258" i="15" s="1"/>
  <c r="I258" i="15" s="1"/>
  <c r="C259" i="15" s="1"/>
  <c r="F138" i="3" l="1"/>
  <c r="H259" i="15"/>
  <c r="E259" i="15"/>
  <c r="G138" i="3" l="1"/>
  <c r="F259" i="15"/>
  <c r="G259" i="15" s="1"/>
  <c r="I259" i="15" s="1"/>
  <c r="C260" i="15" s="1"/>
  <c r="I138" i="3" l="1"/>
  <c r="C139" i="3" s="1"/>
  <c r="H260" i="15"/>
  <c r="E260" i="15"/>
  <c r="E139" i="3" l="1"/>
  <c r="H139" i="3"/>
  <c r="F260" i="15"/>
  <c r="G260" i="15" s="1"/>
  <c r="I260" i="15" s="1"/>
  <c r="C261" i="15" s="1"/>
  <c r="F139" i="3" l="1"/>
  <c r="H261" i="15"/>
  <c r="E261" i="15"/>
  <c r="G139" i="3" l="1"/>
  <c r="F261" i="15"/>
  <c r="G261" i="15" s="1"/>
  <c r="I261" i="15" s="1"/>
  <c r="C262" i="15" s="1"/>
  <c r="I139" i="3" l="1"/>
  <c r="C140" i="3" s="1"/>
  <c r="H262" i="15"/>
  <c r="E262" i="15"/>
  <c r="H140" i="3" l="1"/>
  <c r="E140" i="3"/>
  <c r="F262" i="15"/>
  <c r="G262" i="15" s="1"/>
  <c r="I262" i="15" s="1"/>
  <c r="C263" i="15" s="1"/>
  <c r="F140" i="3" l="1"/>
  <c r="E263" i="15"/>
  <c r="H263" i="15"/>
  <c r="G140" i="3" l="1"/>
  <c r="F263" i="15"/>
  <c r="G263" i="15" s="1"/>
  <c r="I263" i="15" s="1"/>
  <c r="C264" i="15" s="1"/>
  <c r="I140" i="3" l="1"/>
  <c r="C141" i="3" s="1"/>
  <c r="H264" i="15"/>
  <c r="E264" i="15"/>
  <c r="H141" i="3" l="1"/>
  <c r="E141" i="3"/>
  <c r="F264" i="15"/>
  <c r="G264" i="15" s="1"/>
  <c r="I264" i="15" s="1"/>
  <c r="C265" i="15" s="1"/>
  <c r="F141" i="3" l="1"/>
  <c r="E265" i="15"/>
  <c r="H265" i="15"/>
  <c r="G141" i="3" l="1"/>
  <c r="F265" i="15"/>
  <c r="G265" i="15" s="1"/>
  <c r="I265" i="15" s="1"/>
  <c r="C266" i="15" s="1"/>
  <c r="I141" i="3" l="1"/>
  <c r="C142" i="3" s="1"/>
  <c r="H266" i="15"/>
  <c r="E266" i="15"/>
  <c r="E142" i="3" l="1"/>
  <c r="H142" i="3"/>
  <c r="F266" i="15"/>
  <c r="G266" i="15" s="1"/>
  <c r="I266" i="15" s="1"/>
  <c r="C267" i="15" s="1"/>
  <c r="F142" i="3" l="1"/>
  <c r="E267" i="15"/>
  <c r="H267" i="15"/>
  <c r="G142" i="3" l="1"/>
  <c r="F267" i="15"/>
  <c r="G267" i="15" s="1"/>
  <c r="I267" i="15" s="1"/>
  <c r="C268" i="15" s="1"/>
  <c r="I142" i="3" l="1"/>
  <c r="C143" i="3" s="1"/>
  <c r="H268" i="15"/>
  <c r="E268" i="15"/>
  <c r="E143" i="3" l="1"/>
  <c r="H143" i="3"/>
  <c r="F268" i="15"/>
  <c r="G268" i="15" s="1"/>
  <c r="I268" i="15" s="1"/>
  <c r="C269" i="15" s="1"/>
  <c r="F143" i="3" l="1"/>
  <c r="H269" i="15"/>
  <c r="E269" i="15"/>
  <c r="G143" i="3" l="1"/>
  <c r="F269" i="15"/>
  <c r="G269" i="15" s="1"/>
  <c r="I269" i="15" s="1"/>
  <c r="C270" i="15" s="1"/>
  <c r="I143" i="3" l="1"/>
  <c r="C144" i="3" s="1"/>
  <c r="H270" i="15"/>
  <c r="E270" i="15"/>
  <c r="H144" i="3" l="1"/>
  <c r="E144" i="3"/>
  <c r="F270" i="15"/>
  <c r="G270" i="15" s="1"/>
  <c r="I270" i="15" s="1"/>
  <c r="C271" i="15" s="1"/>
  <c r="F144" i="3" l="1"/>
  <c r="H271" i="15"/>
  <c r="E271" i="15"/>
  <c r="G144" i="3" l="1"/>
  <c r="F271" i="15"/>
  <c r="G271" i="15" s="1"/>
  <c r="I271" i="15" s="1"/>
  <c r="C272" i="15" s="1"/>
  <c r="I144" i="3" l="1"/>
  <c r="C145" i="3" s="1"/>
  <c r="H272" i="15"/>
  <c r="E272" i="15"/>
  <c r="H145" i="3" l="1"/>
  <c r="E145" i="3"/>
  <c r="F272" i="15"/>
  <c r="G272" i="15" s="1"/>
  <c r="I272" i="15" s="1"/>
  <c r="C273" i="15" s="1"/>
  <c r="F145" i="3" l="1"/>
  <c r="H273" i="15"/>
  <c r="E273" i="15"/>
  <c r="G145" i="3" l="1"/>
  <c r="F273" i="15"/>
  <c r="G273" i="15" s="1"/>
  <c r="I273" i="15" s="1"/>
  <c r="C274" i="15" s="1"/>
  <c r="I145" i="3" l="1"/>
  <c r="C146" i="3" s="1"/>
  <c r="H274" i="15"/>
  <c r="E274" i="15"/>
  <c r="H146" i="3" l="1"/>
  <c r="E146" i="3"/>
  <c r="F274" i="15"/>
  <c r="G274" i="15" s="1"/>
  <c r="I274" i="15" s="1"/>
  <c r="C275" i="15" s="1"/>
  <c r="F146" i="3" l="1"/>
  <c r="E275" i="15"/>
  <c r="H275" i="15"/>
  <c r="G146" i="3" l="1"/>
  <c r="F275" i="15"/>
  <c r="G275" i="15" s="1"/>
  <c r="I275" i="15" s="1"/>
  <c r="C276" i="15" s="1"/>
  <c r="I146" i="3" l="1"/>
  <c r="C147" i="3" s="1"/>
  <c r="H276" i="15"/>
  <c r="E276" i="15"/>
  <c r="E147" i="3" l="1"/>
  <c r="H147" i="3"/>
  <c r="F276" i="15"/>
  <c r="G276" i="15" s="1"/>
  <c r="I276" i="15" s="1"/>
  <c r="C277" i="15" s="1"/>
  <c r="F147" i="3" l="1"/>
  <c r="H277" i="15"/>
  <c r="E277" i="15"/>
  <c r="G147" i="3" l="1"/>
  <c r="F277" i="15"/>
  <c r="G277" i="15" s="1"/>
  <c r="I277" i="15" s="1"/>
  <c r="C278" i="15" s="1"/>
  <c r="I147" i="3" l="1"/>
  <c r="C148" i="3" s="1"/>
  <c r="H278" i="15"/>
  <c r="E278" i="15"/>
  <c r="H148" i="3" l="1"/>
  <c r="E148" i="3"/>
  <c r="F278" i="15"/>
  <c r="G278" i="15" s="1"/>
  <c r="I278" i="15" s="1"/>
  <c r="C279" i="15" s="1"/>
  <c r="F148" i="3" l="1"/>
  <c r="E279" i="15"/>
  <c r="H279" i="15"/>
  <c r="G148" i="3" l="1"/>
  <c r="F279" i="15"/>
  <c r="G279" i="15" s="1"/>
  <c r="I279" i="15" s="1"/>
  <c r="C280" i="15" s="1"/>
  <c r="I148" i="3" l="1"/>
  <c r="C149" i="3" s="1"/>
  <c r="H280" i="15"/>
  <c r="E280" i="15"/>
  <c r="E149" i="3" l="1"/>
  <c r="H149" i="3"/>
  <c r="F280" i="15"/>
  <c r="G280" i="15" s="1"/>
  <c r="I280" i="15" s="1"/>
  <c r="C281" i="15" s="1"/>
  <c r="F149" i="3" l="1"/>
  <c r="E281" i="15"/>
  <c r="H281" i="15"/>
  <c r="G149" i="3" l="1"/>
  <c r="F281" i="15"/>
  <c r="G281" i="15" s="1"/>
  <c r="I281" i="15" s="1"/>
  <c r="C282" i="15" s="1"/>
  <c r="I149" i="3" l="1"/>
  <c r="C150" i="3" s="1"/>
  <c r="E282" i="15"/>
  <c r="H282" i="15"/>
  <c r="H150" i="3" l="1"/>
  <c r="E150" i="3"/>
  <c r="F282" i="15"/>
  <c r="G282" i="15" s="1"/>
  <c r="I282" i="15" s="1"/>
  <c r="C283" i="15" s="1"/>
  <c r="F150" i="3" l="1"/>
  <c r="H283" i="15"/>
  <c r="E283" i="15"/>
  <c r="G150" i="3" l="1"/>
  <c r="F283" i="15"/>
  <c r="G283" i="15" s="1"/>
  <c r="I283" i="15" s="1"/>
  <c r="C284" i="15" s="1"/>
  <c r="I150" i="3" l="1"/>
  <c r="C151" i="3" s="1"/>
  <c r="H284" i="15"/>
  <c r="E284" i="15"/>
  <c r="H151" i="3" l="1"/>
  <c r="E151" i="3"/>
  <c r="F284" i="15"/>
  <c r="G284" i="15" s="1"/>
  <c r="I284" i="15" s="1"/>
  <c r="C285" i="15" s="1"/>
  <c r="F151" i="3" l="1"/>
  <c r="H285" i="15"/>
  <c r="E285" i="15"/>
  <c r="G151" i="3" l="1"/>
  <c r="F285" i="15"/>
  <c r="G285" i="15" s="1"/>
  <c r="I285" i="15" s="1"/>
  <c r="C286" i="15" s="1"/>
  <c r="I151" i="3" l="1"/>
  <c r="C152" i="3" s="1"/>
  <c r="H286" i="15"/>
  <c r="E286" i="15"/>
  <c r="H152" i="3" l="1"/>
  <c r="E152" i="3"/>
  <c r="F286" i="15"/>
  <c r="G286" i="15" s="1"/>
  <c r="I286" i="15" s="1"/>
  <c r="C287" i="15" s="1"/>
  <c r="F152" i="3" l="1"/>
  <c r="H287" i="15"/>
  <c r="E287" i="15"/>
  <c r="G152" i="3" l="1"/>
  <c r="F287" i="15"/>
  <c r="G287" i="15" s="1"/>
  <c r="I287" i="15" s="1"/>
  <c r="C288" i="15" s="1"/>
  <c r="I152" i="3" l="1"/>
  <c r="C153" i="3" s="1"/>
  <c r="H288" i="15"/>
  <c r="E288" i="15"/>
  <c r="H153" i="3" l="1"/>
  <c r="E153" i="3"/>
  <c r="F288" i="15"/>
  <c r="G288" i="15" s="1"/>
  <c r="I288" i="15" s="1"/>
  <c r="C289" i="15" s="1"/>
  <c r="F153" i="3" l="1"/>
  <c r="E289" i="15"/>
  <c r="H289" i="15"/>
  <c r="G153" i="3" l="1"/>
  <c r="F289" i="15"/>
  <c r="G289" i="15" s="1"/>
  <c r="I289" i="15" s="1"/>
  <c r="C290" i="15" s="1"/>
  <c r="I153" i="3" l="1"/>
  <c r="C154" i="3" s="1"/>
  <c r="H290" i="15"/>
  <c r="E290" i="15"/>
  <c r="H154" i="3" l="1"/>
  <c r="E154" i="3"/>
  <c r="F290" i="15"/>
  <c r="G290" i="15" s="1"/>
  <c r="I290" i="15" s="1"/>
  <c r="C291" i="15" s="1"/>
  <c r="F154" i="3" l="1"/>
  <c r="H291" i="15"/>
  <c r="E291" i="15"/>
  <c r="G154" i="3" l="1"/>
  <c r="F291" i="15"/>
  <c r="G291" i="15" s="1"/>
  <c r="I291" i="15" s="1"/>
  <c r="C292" i="15" s="1"/>
  <c r="I154" i="3" l="1"/>
  <c r="C155" i="3" s="1"/>
  <c r="H292" i="15"/>
  <c r="E292" i="15"/>
  <c r="E155" i="3" l="1"/>
  <c r="H155" i="3"/>
  <c r="F292" i="15"/>
  <c r="G292" i="15" s="1"/>
  <c r="I292" i="15" s="1"/>
  <c r="C293" i="15" s="1"/>
  <c r="F155" i="3" l="1"/>
  <c r="H293" i="15"/>
  <c r="E293" i="15"/>
  <c r="G155" i="3" l="1"/>
  <c r="F293" i="15"/>
  <c r="G293" i="15" s="1"/>
  <c r="I293" i="15" s="1"/>
  <c r="C294" i="15" s="1"/>
  <c r="I155" i="3" l="1"/>
  <c r="C156" i="3" s="1"/>
  <c r="H294" i="15"/>
  <c r="E294" i="15"/>
  <c r="E156" i="3" l="1"/>
  <c r="H156" i="3"/>
  <c r="F294" i="15"/>
  <c r="G294" i="15" s="1"/>
  <c r="I294" i="15" s="1"/>
  <c r="C295" i="15" s="1"/>
  <c r="F156" i="3" l="1"/>
  <c r="E295" i="15"/>
  <c r="H295" i="15"/>
  <c r="G156" i="3" l="1"/>
  <c r="F295" i="15"/>
  <c r="G295" i="15" s="1"/>
  <c r="I295" i="15" s="1"/>
  <c r="C296" i="15" s="1"/>
  <c r="I156" i="3" l="1"/>
  <c r="C157" i="3" s="1"/>
  <c r="E296" i="15"/>
  <c r="H296" i="15"/>
  <c r="H157" i="3" l="1"/>
  <c r="E157" i="3"/>
  <c r="F296" i="15"/>
  <c r="G296" i="15" s="1"/>
  <c r="I296" i="15" s="1"/>
  <c r="C297" i="15" s="1"/>
  <c r="F157" i="3" l="1"/>
  <c r="H297" i="15"/>
  <c r="E297" i="15"/>
  <c r="G157" i="3" l="1"/>
  <c r="F297" i="15"/>
  <c r="G297" i="15" s="1"/>
  <c r="I297" i="15" s="1"/>
  <c r="C298" i="15" s="1"/>
  <c r="I157" i="3" l="1"/>
  <c r="C158" i="3" s="1"/>
  <c r="H298" i="15"/>
  <c r="E298" i="15"/>
  <c r="H158" i="3" l="1"/>
  <c r="E158" i="3"/>
  <c r="F298" i="15"/>
  <c r="G298" i="15" s="1"/>
  <c r="I298" i="15" s="1"/>
  <c r="C299" i="15" s="1"/>
  <c r="F158" i="3" l="1"/>
  <c r="H299" i="15"/>
  <c r="E299" i="15"/>
  <c r="G158" i="3" l="1"/>
  <c r="F299" i="15"/>
  <c r="G299" i="15" s="1"/>
  <c r="I299" i="15" s="1"/>
  <c r="C300" i="15" s="1"/>
  <c r="I158" i="3" l="1"/>
  <c r="C159" i="3" s="1"/>
  <c r="H300" i="15"/>
  <c r="E300" i="15"/>
  <c r="H159" i="3" l="1"/>
  <c r="E159" i="3"/>
  <c r="F300" i="15"/>
  <c r="G300" i="15" s="1"/>
  <c r="I300" i="15" s="1"/>
  <c r="C301" i="15" s="1"/>
  <c r="F159" i="3" l="1"/>
  <c r="E301" i="15"/>
  <c r="H301" i="15"/>
  <c r="G159" i="3" l="1"/>
  <c r="F301" i="15"/>
  <c r="G301" i="15" s="1"/>
  <c r="I301" i="15" s="1"/>
  <c r="C302" i="15" s="1"/>
  <c r="I159" i="3" l="1"/>
  <c r="C160" i="3" s="1"/>
  <c r="H302" i="15"/>
  <c r="E302" i="15"/>
  <c r="E160" i="3" l="1"/>
  <c r="H160" i="3"/>
  <c r="F302" i="15"/>
  <c r="G302" i="15" s="1"/>
  <c r="I302" i="15" s="1"/>
  <c r="C303" i="15" s="1"/>
  <c r="F160" i="3" l="1"/>
  <c r="H303" i="15"/>
  <c r="E303" i="15"/>
  <c r="G160" i="3" l="1"/>
  <c r="F303" i="15"/>
  <c r="G303" i="15" s="1"/>
  <c r="I303" i="15" s="1"/>
  <c r="C304" i="15" s="1"/>
  <c r="I160" i="3" l="1"/>
  <c r="C161" i="3" s="1"/>
  <c r="H304" i="15"/>
  <c r="E304" i="15"/>
  <c r="H161" i="3" l="1"/>
  <c r="E161" i="3"/>
  <c r="F304" i="15"/>
  <c r="G304" i="15" s="1"/>
  <c r="I304" i="15" s="1"/>
  <c r="C305" i="15" s="1"/>
  <c r="F161" i="3" l="1"/>
  <c r="H305" i="15"/>
  <c r="E305" i="15"/>
  <c r="G161" i="3" l="1"/>
  <c r="F305" i="15"/>
  <c r="G305" i="15" s="1"/>
  <c r="I305" i="15" s="1"/>
  <c r="C306" i="15" s="1"/>
  <c r="I161" i="3" l="1"/>
  <c r="C162" i="3" s="1"/>
  <c r="E306" i="15"/>
  <c r="H306" i="15"/>
  <c r="E162" i="3" l="1"/>
  <c r="H162" i="3"/>
  <c r="F306" i="15"/>
  <c r="G306" i="15" s="1"/>
  <c r="I306" i="15" s="1"/>
  <c r="C307" i="15" s="1"/>
  <c r="F162" i="3" l="1"/>
  <c r="H307" i="15"/>
  <c r="E307" i="15"/>
  <c r="G162" i="3" l="1"/>
  <c r="F307" i="15"/>
  <c r="G307" i="15" s="1"/>
  <c r="I307" i="15" s="1"/>
  <c r="C308" i="15" s="1"/>
  <c r="I162" i="3" l="1"/>
  <c r="C163" i="3" s="1"/>
  <c r="H308" i="15"/>
  <c r="E308" i="15"/>
  <c r="E163" i="3" l="1"/>
  <c r="H163" i="3"/>
  <c r="F308" i="15"/>
  <c r="G308" i="15" s="1"/>
  <c r="I308" i="15" s="1"/>
  <c r="C309" i="15" s="1"/>
  <c r="F163" i="3" l="1"/>
  <c r="H309" i="15"/>
  <c r="E309" i="15"/>
  <c r="G163" i="3" l="1"/>
  <c r="F309" i="15"/>
  <c r="G309" i="15" s="1"/>
  <c r="I309" i="15" s="1"/>
  <c r="C310" i="15" s="1"/>
  <c r="I163" i="3" l="1"/>
  <c r="C164" i="3" s="1"/>
  <c r="E310" i="15"/>
  <c r="H310" i="15"/>
  <c r="E164" i="3" l="1"/>
  <c r="H164" i="3"/>
  <c r="F310" i="15"/>
  <c r="G310" i="15" s="1"/>
  <c r="I310" i="15" s="1"/>
  <c r="C311" i="15" s="1"/>
  <c r="F164" i="3" l="1"/>
  <c r="H311" i="15"/>
  <c r="E311" i="15"/>
  <c r="G164" i="3" l="1"/>
  <c r="F311" i="15"/>
  <c r="G311" i="15" s="1"/>
  <c r="I311" i="15" s="1"/>
  <c r="C312" i="15" s="1"/>
  <c r="I164" i="3" l="1"/>
  <c r="C165" i="3" s="1"/>
  <c r="H312" i="15"/>
  <c r="E312" i="15"/>
  <c r="H165" i="3" l="1"/>
  <c r="E165" i="3"/>
  <c r="F312" i="15"/>
  <c r="G312" i="15" s="1"/>
  <c r="I312" i="15" s="1"/>
  <c r="C313" i="15" s="1"/>
  <c r="F165" i="3" l="1"/>
  <c r="H313" i="15"/>
  <c r="E313" i="15"/>
  <c r="G165" i="3" l="1"/>
  <c r="F313" i="15"/>
  <c r="G313" i="15" s="1"/>
  <c r="I313" i="15" s="1"/>
  <c r="C314" i="15" s="1"/>
  <c r="I165" i="3" l="1"/>
  <c r="C166" i="3" s="1"/>
  <c r="H314" i="15"/>
  <c r="E314" i="15"/>
  <c r="H166" i="3" l="1"/>
  <c r="E166" i="3"/>
  <c r="F314" i="15"/>
  <c r="G314" i="15" s="1"/>
  <c r="I314" i="15" s="1"/>
  <c r="C315" i="15" s="1"/>
  <c r="F166" i="3" l="1"/>
  <c r="H315" i="15"/>
  <c r="E315" i="15"/>
  <c r="G166" i="3" l="1"/>
  <c r="F315" i="15"/>
  <c r="G315" i="15" s="1"/>
  <c r="I315" i="15" s="1"/>
  <c r="C316" i="15" s="1"/>
  <c r="I166" i="3" l="1"/>
  <c r="C167" i="3" s="1"/>
  <c r="H316" i="15"/>
  <c r="E316" i="15"/>
  <c r="E167" i="3" l="1"/>
  <c r="H167" i="3"/>
  <c r="F316" i="15"/>
  <c r="G316" i="15" s="1"/>
  <c r="I316" i="15" s="1"/>
  <c r="C317" i="15" s="1"/>
  <c r="F167" i="3" l="1"/>
  <c r="H317" i="15"/>
  <c r="E317" i="15"/>
  <c r="G167" i="3" l="1"/>
  <c r="F317" i="15"/>
  <c r="G317" i="15" s="1"/>
  <c r="I317" i="15" s="1"/>
  <c r="C318" i="15" s="1"/>
  <c r="I167" i="3" l="1"/>
  <c r="C168" i="3" s="1"/>
  <c r="H318" i="15"/>
  <c r="E318" i="15"/>
  <c r="E168" i="3" l="1"/>
  <c r="H168" i="3"/>
  <c r="F318" i="15"/>
  <c r="G318" i="15" s="1"/>
  <c r="I318" i="15" s="1"/>
  <c r="C319" i="15" s="1"/>
  <c r="F168" i="3" l="1"/>
  <c r="H319" i="15"/>
  <c r="E319" i="15"/>
  <c r="G168" i="3" l="1"/>
  <c r="F319" i="15"/>
  <c r="G319" i="15" s="1"/>
  <c r="I319" i="15" s="1"/>
  <c r="C320" i="15" s="1"/>
  <c r="I168" i="3" l="1"/>
  <c r="C169" i="3" s="1"/>
  <c r="H320" i="15"/>
  <c r="E320" i="15"/>
  <c r="H169" i="3" l="1"/>
  <c r="E169" i="3"/>
  <c r="F320" i="15"/>
  <c r="G320" i="15" s="1"/>
  <c r="I320" i="15" s="1"/>
  <c r="C321" i="15" s="1"/>
  <c r="F169" i="3" l="1"/>
  <c r="E321" i="15"/>
  <c r="H321" i="15"/>
  <c r="G169" i="3" l="1"/>
  <c r="F321" i="15"/>
  <c r="G321" i="15" s="1"/>
  <c r="I321" i="15" s="1"/>
  <c r="C322" i="15" s="1"/>
  <c r="I169" i="3" l="1"/>
  <c r="C170" i="3" s="1"/>
  <c r="H322" i="15"/>
  <c r="E322" i="15"/>
  <c r="E170" i="3" l="1"/>
  <c r="H170" i="3"/>
  <c r="F322" i="15"/>
  <c r="G322" i="15" s="1"/>
  <c r="I322" i="15" s="1"/>
  <c r="C323" i="15" s="1"/>
  <c r="F170" i="3" l="1"/>
  <c r="H323" i="15"/>
  <c r="E323" i="15"/>
  <c r="G170" i="3" l="1"/>
  <c r="F323" i="15"/>
  <c r="G323" i="15" s="1"/>
  <c r="I323" i="15" s="1"/>
  <c r="C324" i="15" s="1"/>
  <c r="I170" i="3" l="1"/>
  <c r="C171" i="3" s="1"/>
  <c r="H324" i="15"/>
  <c r="E324" i="15"/>
  <c r="E171" i="3" l="1"/>
  <c r="H171" i="3"/>
  <c r="F324" i="15"/>
  <c r="G324" i="15" s="1"/>
  <c r="I324" i="15" s="1"/>
  <c r="C325" i="15" s="1"/>
  <c r="F171" i="3" l="1"/>
  <c r="H325" i="15"/>
  <c r="E325" i="15"/>
  <c r="G171" i="3" l="1"/>
  <c r="F325" i="15"/>
  <c r="G325" i="15" s="1"/>
  <c r="I325" i="15" s="1"/>
  <c r="C326" i="15" s="1"/>
  <c r="I171" i="3" l="1"/>
  <c r="C172" i="3" s="1"/>
  <c r="E326" i="15"/>
  <c r="H326" i="15"/>
  <c r="H172" i="3" l="1"/>
  <c r="E172" i="3"/>
  <c r="F326" i="15"/>
  <c r="G326" i="15" s="1"/>
  <c r="I326" i="15" s="1"/>
  <c r="C327" i="15" s="1"/>
  <c r="F172" i="3" l="1"/>
  <c r="H327" i="15"/>
  <c r="E327" i="15"/>
  <c r="G172" i="3" l="1"/>
  <c r="F327" i="15"/>
  <c r="G327" i="15" s="1"/>
  <c r="I327" i="15" s="1"/>
  <c r="C328" i="15" s="1"/>
  <c r="I172" i="3" l="1"/>
  <c r="C173" i="3" s="1"/>
  <c r="H328" i="15"/>
  <c r="E328" i="15"/>
  <c r="H173" i="3" l="1"/>
  <c r="E173" i="3"/>
  <c r="F328" i="15"/>
  <c r="G328" i="15" s="1"/>
  <c r="I328" i="15" s="1"/>
  <c r="C329" i="15" s="1"/>
  <c r="F173" i="3" l="1"/>
  <c r="H329" i="15"/>
  <c r="E329" i="15"/>
  <c r="G173" i="3" l="1"/>
  <c r="F329" i="15"/>
  <c r="G329" i="15" s="1"/>
  <c r="I329" i="15" s="1"/>
  <c r="C330" i="15" s="1"/>
  <c r="I173" i="3" l="1"/>
  <c r="C174" i="3" s="1"/>
  <c r="H330" i="15"/>
  <c r="E330" i="15"/>
  <c r="E174" i="3" l="1"/>
  <c r="H174" i="3"/>
  <c r="F330" i="15"/>
  <c r="G330" i="15" s="1"/>
  <c r="I330" i="15" s="1"/>
  <c r="C331" i="15" s="1"/>
  <c r="F174" i="3" l="1"/>
  <c r="H331" i="15"/>
  <c r="E331" i="15"/>
  <c r="G174" i="3" l="1"/>
  <c r="F331" i="15"/>
  <c r="G331" i="15" s="1"/>
  <c r="I331" i="15" s="1"/>
  <c r="C332" i="15" s="1"/>
  <c r="I174" i="3" l="1"/>
  <c r="C175" i="3" s="1"/>
  <c r="H332" i="15"/>
  <c r="E332" i="15"/>
  <c r="H175" i="3" l="1"/>
  <c r="E175" i="3"/>
  <c r="F332" i="15"/>
  <c r="G332" i="15" s="1"/>
  <c r="I332" i="15" s="1"/>
  <c r="C333" i="15" s="1"/>
  <c r="F175" i="3" l="1"/>
  <c r="H333" i="15"/>
  <c r="E333" i="15"/>
  <c r="G175" i="3" l="1"/>
  <c r="F333" i="15"/>
  <c r="G333" i="15" s="1"/>
  <c r="I333" i="15" s="1"/>
  <c r="C334" i="15" s="1"/>
  <c r="I175" i="3" l="1"/>
  <c r="C176" i="3" s="1"/>
  <c r="H334" i="15"/>
  <c r="E334" i="15"/>
  <c r="H176" i="3" l="1"/>
  <c r="E176" i="3"/>
  <c r="F334" i="15"/>
  <c r="G334" i="15" s="1"/>
  <c r="I334" i="15" s="1"/>
  <c r="C335" i="15" s="1"/>
  <c r="F176" i="3" l="1"/>
  <c r="H335" i="15"/>
  <c r="E335" i="15"/>
  <c r="G176" i="3" l="1"/>
  <c r="F335" i="15"/>
  <c r="G335" i="15" s="1"/>
  <c r="I335" i="15" s="1"/>
  <c r="C336" i="15" s="1"/>
  <c r="I176" i="3" l="1"/>
  <c r="C177" i="3" s="1"/>
  <c r="E336" i="15"/>
  <c r="H336" i="15"/>
  <c r="H177" i="3" l="1"/>
  <c r="E177" i="3"/>
  <c r="F336" i="15"/>
  <c r="G336" i="15" s="1"/>
  <c r="I336" i="15" s="1"/>
  <c r="C337" i="15" s="1"/>
  <c r="F177" i="3" l="1"/>
  <c r="H337" i="15"/>
  <c r="E337" i="15"/>
  <c r="G177" i="3" l="1"/>
  <c r="F337" i="15"/>
  <c r="G337" i="15" s="1"/>
  <c r="I337" i="15" s="1"/>
  <c r="C338" i="15" s="1"/>
  <c r="I177" i="3" l="1"/>
  <c r="C178" i="3" s="1"/>
  <c r="H338" i="15"/>
  <c r="E338" i="15"/>
  <c r="H178" i="3" l="1"/>
  <c r="E178" i="3"/>
  <c r="F338" i="15"/>
  <c r="G338" i="15" s="1"/>
  <c r="I338" i="15" s="1"/>
  <c r="C339" i="15" s="1"/>
  <c r="F178" i="3" l="1"/>
  <c r="E339" i="15"/>
  <c r="H339" i="15"/>
  <c r="G178" i="3" l="1"/>
  <c r="F339" i="15"/>
  <c r="G339" i="15" s="1"/>
  <c r="I339" i="15" s="1"/>
  <c r="C340" i="15" s="1"/>
  <c r="I178" i="3" l="1"/>
  <c r="C179" i="3" s="1"/>
  <c r="H340" i="15"/>
  <c r="E340" i="15"/>
  <c r="E179" i="3" l="1"/>
  <c r="H179" i="3"/>
  <c r="F340" i="15"/>
  <c r="G340" i="15" s="1"/>
  <c r="I340" i="15" s="1"/>
  <c r="C341" i="15" s="1"/>
  <c r="F179" i="3" l="1"/>
  <c r="H341" i="15"/>
  <c r="E341" i="15"/>
  <c r="G179" i="3" l="1"/>
  <c r="F341" i="15"/>
  <c r="G341" i="15" s="1"/>
  <c r="I341" i="15" s="1"/>
  <c r="C342" i="15" s="1"/>
  <c r="I179" i="3" l="1"/>
  <c r="C180" i="3" s="1"/>
  <c r="E342" i="15"/>
  <c r="H342" i="15"/>
  <c r="E180" i="3" l="1"/>
  <c r="H180" i="3"/>
  <c r="F342" i="15"/>
  <c r="G342" i="15" s="1"/>
  <c r="I342" i="15" s="1"/>
  <c r="C343" i="15" s="1"/>
  <c r="F180" i="3" l="1"/>
  <c r="H343" i="15"/>
  <c r="E343" i="15"/>
  <c r="G180" i="3" l="1"/>
  <c r="F343" i="15"/>
  <c r="G343" i="15" s="1"/>
  <c r="I343" i="15" s="1"/>
  <c r="C344" i="15" s="1"/>
  <c r="I180" i="3" l="1"/>
  <c r="C181" i="3" s="1"/>
  <c r="H344" i="15"/>
  <c r="E344" i="15"/>
  <c r="H181" i="3" l="1"/>
  <c r="E181" i="3"/>
  <c r="F344" i="15"/>
  <c r="G344" i="15" s="1"/>
  <c r="I344" i="15" s="1"/>
  <c r="C345" i="15" s="1"/>
  <c r="F181" i="3" l="1"/>
  <c r="H345" i="15"/>
  <c r="E345" i="15"/>
  <c r="G181" i="3" l="1"/>
  <c r="F345" i="15"/>
  <c r="G345" i="15" s="1"/>
  <c r="I345" i="15" s="1"/>
  <c r="C346" i="15" s="1"/>
  <c r="I181" i="3" l="1"/>
  <c r="C182" i="3" s="1"/>
  <c r="E346" i="15"/>
  <c r="H346" i="15"/>
  <c r="H182" i="3" l="1"/>
  <c r="E182" i="3"/>
  <c r="F346" i="15"/>
  <c r="G346" i="15" s="1"/>
  <c r="I346" i="15" s="1"/>
  <c r="C347" i="15" s="1"/>
  <c r="F182" i="3" l="1"/>
  <c r="H347" i="15"/>
  <c r="E347" i="15"/>
  <c r="G182" i="3" l="1"/>
  <c r="F347" i="15"/>
  <c r="G347" i="15" s="1"/>
  <c r="I347" i="15" s="1"/>
  <c r="C348" i="15" s="1"/>
  <c r="I182" i="3" l="1"/>
  <c r="C183" i="3" s="1"/>
  <c r="H348" i="15"/>
  <c r="E348" i="15"/>
  <c r="E183" i="3" l="1"/>
  <c r="H183" i="3"/>
  <c r="F348" i="15"/>
  <c r="G348" i="15" s="1"/>
  <c r="I348" i="15" s="1"/>
  <c r="C349" i="15" s="1"/>
  <c r="F183" i="3" l="1"/>
  <c r="H349" i="15"/>
  <c r="E349" i="15"/>
  <c r="G183" i="3" l="1"/>
  <c r="F349" i="15"/>
  <c r="G349" i="15" s="1"/>
  <c r="I349" i="15" s="1"/>
  <c r="C350" i="15" s="1"/>
  <c r="I183" i="3" l="1"/>
  <c r="C184" i="3" s="1"/>
  <c r="E350" i="15"/>
  <c r="H350" i="15"/>
  <c r="H184" i="3" l="1"/>
  <c r="E184" i="3"/>
  <c r="F350" i="15"/>
  <c r="G350" i="15" s="1"/>
  <c r="I350" i="15" s="1"/>
  <c r="C351" i="15" s="1"/>
  <c r="F184" i="3" l="1"/>
  <c r="E351" i="15"/>
  <c r="H351" i="15"/>
  <c r="G184" i="3" l="1"/>
  <c r="F351" i="15"/>
  <c r="G351" i="15" s="1"/>
  <c r="I351" i="15" s="1"/>
  <c r="C352" i="15" s="1"/>
  <c r="I184" i="3" l="1"/>
  <c r="C185" i="3" s="1"/>
  <c r="H352" i="15"/>
  <c r="E352" i="15"/>
  <c r="H185" i="3" l="1"/>
  <c r="E185" i="3"/>
  <c r="F352" i="15"/>
  <c r="G352" i="15" s="1"/>
  <c r="I352" i="15" s="1"/>
  <c r="C353" i="15" s="1"/>
  <c r="F185" i="3" l="1"/>
  <c r="E353" i="15"/>
  <c r="H353" i="15"/>
  <c r="G185" i="3" l="1"/>
  <c r="F353" i="15"/>
  <c r="G353" i="15" s="1"/>
  <c r="I353" i="15" s="1"/>
  <c r="C354" i="15" s="1"/>
  <c r="I185" i="3" l="1"/>
  <c r="C186" i="3" s="1"/>
  <c r="H354" i="15"/>
  <c r="E354" i="15"/>
  <c r="E186" i="3" l="1"/>
  <c r="H186" i="3"/>
  <c r="F354" i="15"/>
  <c r="G354" i="15" s="1"/>
  <c r="I354" i="15" s="1"/>
  <c r="C355" i="15" s="1"/>
  <c r="F186" i="3" l="1"/>
  <c r="H355" i="15"/>
  <c r="E355" i="15"/>
  <c r="G186" i="3" l="1"/>
  <c r="F355" i="15"/>
  <c r="G355" i="15" s="1"/>
  <c r="I355" i="15" s="1"/>
  <c r="C356" i="15" s="1"/>
  <c r="I186" i="3" l="1"/>
  <c r="C187" i="3" s="1"/>
  <c r="H356" i="15"/>
  <c r="E356" i="15"/>
  <c r="H187" i="3" l="1"/>
  <c r="E187" i="3"/>
  <c r="F356" i="15"/>
  <c r="G356" i="15" s="1"/>
  <c r="I356" i="15" s="1"/>
  <c r="C357" i="15" s="1"/>
  <c r="F187" i="3" l="1"/>
  <c r="H357" i="15"/>
  <c r="E357" i="15"/>
  <c r="G187" i="3" l="1"/>
  <c r="F357" i="15"/>
  <c r="G357" i="15" s="1"/>
  <c r="I357" i="15" s="1"/>
  <c r="C358" i="15" s="1"/>
  <c r="I187" i="3" l="1"/>
  <c r="C188" i="3" s="1"/>
  <c r="H358" i="15"/>
  <c r="E358" i="15"/>
  <c r="E188" i="3" l="1"/>
  <c r="H188" i="3"/>
  <c r="F358" i="15"/>
  <c r="G358" i="15" s="1"/>
  <c r="I358" i="15" s="1"/>
  <c r="C359" i="15" s="1"/>
  <c r="F188" i="3" l="1"/>
  <c r="H359" i="15"/>
  <c r="E359" i="15"/>
  <c r="G188" i="3" l="1"/>
  <c r="F359" i="15"/>
  <c r="G359" i="15" s="1"/>
  <c r="I359" i="15" s="1"/>
  <c r="C360" i="15" s="1"/>
  <c r="I188" i="3" l="1"/>
  <c r="C189" i="3" s="1"/>
  <c r="H360" i="15"/>
  <c r="E360" i="15"/>
  <c r="H189" i="3" l="1"/>
  <c r="E189" i="3"/>
  <c r="F360" i="15"/>
  <c r="G360" i="15" s="1"/>
  <c r="I360" i="15" s="1"/>
  <c r="C361" i="15" s="1"/>
  <c r="F189" i="3" l="1"/>
  <c r="H361" i="15"/>
  <c r="E361" i="15"/>
  <c r="G189" i="3" l="1"/>
  <c r="F361" i="15"/>
  <c r="G361" i="15" s="1"/>
  <c r="I361" i="15" s="1"/>
  <c r="C362" i="15" s="1"/>
  <c r="I189" i="3" l="1"/>
  <c r="C190" i="3" s="1"/>
  <c r="H362" i="15"/>
  <c r="E362" i="15"/>
  <c r="E190" i="3" l="1"/>
  <c r="H190" i="3"/>
  <c r="F362" i="15"/>
  <c r="G362" i="15" s="1"/>
  <c r="I362" i="15" s="1"/>
  <c r="C363" i="15" s="1"/>
  <c r="F190" i="3" l="1"/>
  <c r="H363" i="15"/>
  <c r="E363" i="15"/>
  <c r="G190" i="3" l="1"/>
  <c r="F363" i="15"/>
  <c r="G363" i="15" s="1"/>
  <c r="I363" i="15" s="1"/>
  <c r="C364" i="15" s="1"/>
  <c r="I190" i="3" l="1"/>
  <c r="C191" i="3" s="1"/>
  <c r="H364" i="15"/>
  <c r="E364" i="15"/>
  <c r="E191" i="3" l="1"/>
  <c r="H191" i="3"/>
  <c r="F364" i="15"/>
  <c r="G364" i="15" s="1"/>
  <c r="I364" i="15" s="1"/>
  <c r="C365" i="15" s="1"/>
  <c r="F191" i="3" l="1"/>
  <c r="H365" i="15"/>
  <c r="E365" i="15"/>
  <c r="G191" i="3" l="1"/>
  <c r="F365" i="15"/>
  <c r="G365" i="15" s="1"/>
  <c r="I365" i="15" s="1"/>
  <c r="C366" i="15" s="1"/>
  <c r="I191" i="3" l="1"/>
  <c r="C192" i="3" s="1"/>
  <c r="H366" i="15"/>
  <c r="E366" i="15"/>
  <c r="H192" i="3" l="1"/>
  <c r="E192" i="3"/>
  <c r="F366" i="15"/>
  <c r="G366" i="15" s="1"/>
  <c r="I366" i="15" s="1"/>
  <c r="C367" i="15" s="1"/>
  <c r="F192" i="3" l="1"/>
  <c r="H367" i="15"/>
  <c r="E367" i="15"/>
  <c r="G192" i="3" l="1"/>
  <c r="F367" i="15"/>
  <c r="G367" i="15" s="1"/>
  <c r="I367" i="15" s="1"/>
  <c r="C368" i="15" s="1"/>
  <c r="I192" i="3" l="1"/>
  <c r="C193" i="3" s="1"/>
  <c r="H368" i="15"/>
  <c r="E368" i="15"/>
  <c r="H193" i="3" l="1"/>
  <c r="E193" i="3"/>
  <c r="F368" i="15"/>
  <c r="G368" i="15" s="1"/>
  <c r="I368" i="15" s="1"/>
  <c r="C369" i="15" s="1"/>
  <c r="F193" i="3" l="1"/>
  <c r="H369" i="15"/>
  <c r="E369" i="15"/>
  <c r="G193" i="3" l="1"/>
  <c r="F369" i="15"/>
  <c r="G369" i="15" s="1"/>
  <c r="I369" i="15" s="1"/>
  <c r="C370" i="15" s="1"/>
  <c r="I193" i="3" l="1"/>
  <c r="C194" i="3" s="1"/>
  <c r="H370" i="15"/>
  <c r="E370" i="15"/>
  <c r="E194" i="3" l="1"/>
  <c r="H194" i="3"/>
  <c r="F370" i="15"/>
  <c r="G370" i="15" s="1"/>
  <c r="I370" i="15" s="1"/>
  <c r="C371" i="15" s="1"/>
  <c r="F194" i="3" l="1"/>
  <c r="H371" i="15"/>
  <c r="E371" i="15"/>
  <c r="G194" i="3" l="1"/>
  <c r="F371" i="15"/>
  <c r="G371" i="15" s="1"/>
  <c r="I371" i="15" s="1"/>
  <c r="C372" i="15" s="1"/>
  <c r="I194" i="3" l="1"/>
  <c r="C195" i="3" s="1"/>
  <c r="H372" i="15"/>
  <c r="E372" i="15"/>
  <c r="E195" i="3" l="1"/>
  <c r="H195" i="3"/>
  <c r="F372" i="15"/>
  <c r="G372" i="15" s="1"/>
  <c r="I372" i="15" s="1"/>
  <c r="C373" i="15" s="1"/>
  <c r="F195" i="3" l="1"/>
  <c r="H373" i="15"/>
  <c r="E373" i="15"/>
  <c r="G195" i="3" l="1"/>
  <c r="F373" i="15"/>
  <c r="G373" i="15" s="1"/>
  <c r="I373" i="15" s="1"/>
  <c r="C374" i="15" s="1"/>
  <c r="I195" i="3" l="1"/>
  <c r="C196" i="3" s="1"/>
  <c r="E374" i="15"/>
  <c r="H374" i="15"/>
  <c r="E196" i="3" l="1"/>
  <c r="H196" i="3"/>
  <c r="F374" i="15"/>
  <c r="G374" i="15" s="1"/>
  <c r="I374" i="15" s="1"/>
  <c r="C375" i="15" s="1"/>
  <c r="F196" i="3" l="1"/>
  <c r="H375" i="15"/>
  <c r="E375" i="15"/>
  <c r="G196" i="3" l="1"/>
  <c r="F375" i="15"/>
  <c r="G375" i="15" s="1"/>
  <c r="I375" i="15" s="1"/>
  <c r="C376" i="15" s="1"/>
  <c r="I196" i="3" l="1"/>
  <c r="C197" i="3" s="1"/>
  <c r="H376" i="15"/>
  <c r="E376" i="15"/>
  <c r="H197" i="3" l="1"/>
  <c r="E197" i="3"/>
  <c r="F376" i="15"/>
  <c r="G376" i="15" s="1"/>
  <c r="I376" i="15" s="1"/>
  <c r="C377" i="15" s="1"/>
  <c r="F197" i="3" l="1"/>
  <c r="H377" i="15"/>
  <c r="H10" i="15" s="1"/>
  <c r="E377" i="15"/>
  <c r="H9" i="15" s="1"/>
  <c r="G197" i="3" l="1"/>
  <c r="F377" i="15"/>
  <c r="G377" i="15" s="1"/>
  <c r="I377" i="15"/>
  <c r="H8" i="15" s="1"/>
  <c r="I197" i="3" l="1"/>
  <c r="C198" i="3" s="1"/>
  <c r="H198" i="3" l="1"/>
  <c r="E198" i="3"/>
  <c r="F198" i="3" l="1"/>
  <c r="G198" i="3" l="1"/>
  <c r="I198" i="3" l="1"/>
  <c r="C199" i="3" s="1"/>
  <c r="H7" i="12"/>
  <c r="C18" i="12"/>
  <c r="A18" i="12"/>
  <c r="H6" i="12"/>
  <c r="D2" i="22" s="1"/>
  <c r="D5" i="22" l="1"/>
  <c r="E199" i="3"/>
  <c r="H199" i="3"/>
  <c r="H18" i="12"/>
  <c r="B18" i="12"/>
  <c r="D18" i="12"/>
  <c r="E18" i="12" s="1"/>
  <c r="D2" i="16"/>
  <c r="D5" i="16" s="1"/>
  <c r="A19" i="12"/>
  <c r="D7" i="22" l="1"/>
  <c r="F199" i="3"/>
  <c r="F18" i="12"/>
  <c r="G18" i="12" s="1"/>
  <c r="I18" i="12" s="1"/>
  <c r="D6" i="16"/>
  <c r="B19" i="12"/>
  <c r="D19" i="12"/>
  <c r="A20" i="12"/>
  <c r="B30" i="22" l="1"/>
  <c r="G199" i="3"/>
  <c r="C19" i="12"/>
  <c r="D20" i="12"/>
  <c r="B20" i="12"/>
  <c r="A21" i="12"/>
  <c r="I199" i="3" l="1"/>
  <c r="C200" i="3" s="1"/>
  <c r="D21" i="12"/>
  <c r="B21" i="12"/>
  <c r="A22" i="12"/>
  <c r="E19" i="12"/>
  <c r="H19" i="12"/>
  <c r="E200" i="3" l="1"/>
  <c r="H200" i="3"/>
  <c r="F19" i="12"/>
  <c r="G19" i="12" s="1"/>
  <c r="I19" i="12" s="1"/>
  <c r="D22" i="12"/>
  <c r="B22" i="12"/>
  <c r="A23" i="12"/>
  <c r="F200" i="3" l="1"/>
  <c r="C20" i="12"/>
  <c r="B23" i="12"/>
  <c r="D23" i="12"/>
  <c r="A24" i="12"/>
  <c r="G200" i="3" l="1"/>
  <c r="B24" i="12"/>
  <c r="D24" i="12"/>
  <c r="A25" i="12"/>
  <c r="H20" i="12"/>
  <c r="E20" i="12"/>
  <c r="I200" i="3" l="1"/>
  <c r="C201" i="3" s="1"/>
  <c r="B25" i="12"/>
  <c r="D25" i="12"/>
  <c r="A26" i="12"/>
  <c r="F20" i="12"/>
  <c r="G20" i="12" s="1"/>
  <c r="I20" i="12" s="1"/>
  <c r="H201" i="3" l="1"/>
  <c r="E201" i="3"/>
  <c r="C21" i="12"/>
  <c r="B26" i="12"/>
  <c r="D26" i="12"/>
  <c r="A27" i="12"/>
  <c r="F201" i="3" l="1"/>
  <c r="H21" i="12"/>
  <c r="E21" i="12"/>
  <c r="D27" i="12"/>
  <c r="B27" i="12"/>
  <c r="A28" i="12"/>
  <c r="G201" i="3" l="1"/>
  <c r="B28" i="12"/>
  <c r="D28" i="12"/>
  <c r="A29" i="12"/>
  <c r="F21" i="12"/>
  <c r="G21" i="12" s="1"/>
  <c r="I21" i="12" s="1"/>
  <c r="I201" i="3" l="1"/>
  <c r="C202" i="3" s="1"/>
  <c r="C22" i="12"/>
  <c r="D29" i="12"/>
  <c r="B29" i="12"/>
  <c r="A30" i="12"/>
  <c r="E202" i="3" l="1"/>
  <c r="H202" i="3"/>
  <c r="D30" i="12"/>
  <c r="B30" i="12"/>
  <c r="A31" i="12"/>
  <c r="H22" i="12"/>
  <c r="E22" i="12"/>
  <c r="F202" i="3" l="1"/>
  <c r="F22" i="12"/>
  <c r="G22" i="12" s="1"/>
  <c r="I22" i="12" s="1"/>
  <c r="C23" i="12" s="1"/>
  <c r="D31" i="12"/>
  <c r="B31" i="12"/>
  <c r="A32" i="12"/>
  <c r="G202" i="3" l="1"/>
  <c r="H23" i="12"/>
  <c r="E23" i="12"/>
  <c r="D32" i="12"/>
  <c r="B32" i="12"/>
  <c r="A33" i="12"/>
  <c r="I202" i="3" l="1"/>
  <c r="C203" i="3" s="1"/>
  <c r="D33" i="12"/>
  <c r="B33" i="12"/>
  <c r="A34" i="12"/>
  <c r="F23" i="12"/>
  <c r="G23" i="12" s="1"/>
  <c r="I23" i="12" s="1"/>
  <c r="C24" i="12" s="1"/>
  <c r="H203" i="3" l="1"/>
  <c r="E203" i="3"/>
  <c r="H24" i="12"/>
  <c r="E24" i="12"/>
  <c r="B34" i="12"/>
  <c r="D34" i="12"/>
  <c r="A35" i="12"/>
  <c r="F203" i="3" l="1"/>
  <c r="F24" i="12"/>
  <c r="G24" i="12" s="1"/>
  <c r="I24" i="12" s="1"/>
  <c r="C25" i="12" s="1"/>
  <c r="B35" i="12"/>
  <c r="D35" i="12"/>
  <c r="A36" i="12"/>
  <c r="G203" i="3" l="1"/>
  <c r="H25" i="12"/>
  <c r="E25" i="12"/>
  <c r="D36" i="12"/>
  <c r="B36" i="12"/>
  <c r="A37" i="12"/>
  <c r="I203" i="3" l="1"/>
  <c r="C204" i="3" s="1"/>
  <c r="B37" i="12"/>
  <c r="D37" i="12"/>
  <c r="A38" i="12"/>
  <c r="F25" i="12"/>
  <c r="G25" i="12" s="1"/>
  <c r="I25" i="12" s="1"/>
  <c r="C26" i="12" s="1"/>
  <c r="H204" i="3" l="1"/>
  <c r="E204" i="3"/>
  <c r="H26" i="12"/>
  <c r="E26" i="12"/>
  <c r="D38" i="12"/>
  <c r="B38" i="12"/>
  <c r="A39" i="12"/>
  <c r="F204" i="3" l="1"/>
  <c r="B39" i="12"/>
  <c r="D39" i="12"/>
  <c r="A40" i="12"/>
  <c r="F26" i="12"/>
  <c r="G26" i="12" s="1"/>
  <c r="I26" i="12" s="1"/>
  <c r="C27" i="12" s="1"/>
  <c r="G204" i="3" l="1"/>
  <c r="H27" i="12"/>
  <c r="E27" i="12"/>
  <c r="D40" i="12"/>
  <c r="B40" i="12"/>
  <c r="A41" i="12"/>
  <c r="I204" i="3" l="1"/>
  <c r="C205" i="3" s="1"/>
  <c r="D41" i="12"/>
  <c r="B41" i="12"/>
  <c r="A42" i="12"/>
  <c r="F27" i="12"/>
  <c r="G27" i="12" s="1"/>
  <c r="I27" i="12" s="1"/>
  <c r="C28" i="12" s="1"/>
  <c r="E205" i="3" l="1"/>
  <c r="H205" i="3"/>
  <c r="H28" i="12"/>
  <c r="E28" i="12"/>
  <c r="D42" i="12"/>
  <c r="B42" i="12"/>
  <c r="A43" i="12"/>
  <c r="F205" i="3" l="1"/>
  <c r="B43" i="12"/>
  <c r="D43" i="12"/>
  <c r="A44" i="12"/>
  <c r="F28" i="12"/>
  <c r="G28" i="12" s="1"/>
  <c r="I28" i="12" s="1"/>
  <c r="C29" i="12" s="1"/>
  <c r="G205" i="3" l="1"/>
  <c r="E29" i="12"/>
  <c r="H29" i="12"/>
  <c r="D44" i="12"/>
  <c r="B44" i="12"/>
  <c r="A45" i="12"/>
  <c r="I205" i="3" l="1"/>
  <c r="C206" i="3" s="1"/>
  <c r="F29" i="12"/>
  <c r="G29" i="12" s="1"/>
  <c r="I29" i="12" s="1"/>
  <c r="C30" i="12" s="1"/>
  <c r="D45" i="12"/>
  <c r="B45" i="12"/>
  <c r="A46" i="12"/>
  <c r="H206" i="3" l="1"/>
  <c r="E206" i="3"/>
  <c r="H30" i="12"/>
  <c r="E30" i="12"/>
  <c r="B46" i="12"/>
  <c r="D46" i="12"/>
  <c r="A47" i="12"/>
  <c r="F206" i="3" l="1"/>
  <c r="B47" i="12"/>
  <c r="D47" i="12"/>
  <c r="A48" i="12"/>
  <c r="F30" i="12"/>
  <c r="G30" i="12" s="1"/>
  <c r="I30" i="12" s="1"/>
  <c r="C31" i="12" s="1"/>
  <c r="G206" i="3" l="1"/>
  <c r="E31" i="12"/>
  <c r="H31" i="12"/>
  <c r="B48" i="12"/>
  <c r="D48" i="12"/>
  <c r="A49" i="12"/>
  <c r="I206" i="3" l="1"/>
  <c r="C207" i="3" s="1"/>
  <c r="D49" i="12"/>
  <c r="B49" i="12"/>
  <c r="A50" i="12"/>
  <c r="F31" i="12"/>
  <c r="G31" i="12" s="1"/>
  <c r="I31" i="12" s="1"/>
  <c r="C32" i="12" s="1"/>
  <c r="H207" i="3" l="1"/>
  <c r="E207" i="3"/>
  <c r="H32" i="12"/>
  <c r="E32" i="12"/>
  <c r="B50" i="12"/>
  <c r="D50" i="12"/>
  <c r="A51" i="12"/>
  <c r="F207" i="3" l="1"/>
  <c r="B51" i="12"/>
  <c r="D51" i="12"/>
  <c r="A52" i="12"/>
  <c r="F32" i="12"/>
  <c r="G32" i="12" s="1"/>
  <c r="I32" i="12" s="1"/>
  <c r="C33" i="12" s="1"/>
  <c r="G207" i="3" l="1"/>
  <c r="D52" i="12"/>
  <c r="B52" i="12"/>
  <c r="A53" i="12"/>
  <c r="H33" i="12"/>
  <c r="E33" i="12"/>
  <c r="I207" i="3" l="1"/>
  <c r="C208" i="3" s="1"/>
  <c r="D53" i="12"/>
  <c r="B53" i="12"/>
  <c r="A54" i="12"/>
  <c r="F33" i="12"/>
  <c r="G33" i="12" s="1"/>
  <c r="I33" i="12" s="1"/>
  <c r="C34" i="12" s="1"/>
  <c r="H208" i="3" l="1"/>
  <c r="E208" i="3"/>
  <c r="H34" i="12"/>
  <c r="E34" i="12"/>
  <c r="B54" i="12"/>
  <c r="D54" i="12"/>
  <c r="A55" i="12"/>
  <c r="F208" i="3" l="1"/>
  <c r="F34" i="12"/>
  <c r="G34" i="12" s="1"/>
  <c r="I34" i="12" s="1"/>
  <c r="C35" i="12" s="1"/>
  <c r="D55" i="12"/>
  <c r="B55" i="12"/>
  <c r="A56" i="12"/>
  <c r="G208" i="3" l="1"/>
  <c r="D56" i="12"/>
  <c r="B56" i="12"/>
  <c r="A57" i="12"/>
  <c r="H35" i="12"/>
  <c r="E35" i="12"/>
  <c r="I208" i="3" l="1"/>
  <c r="C209" i="3" s="1"/>
  <c r="F35" i="12"/>
  <c r="G35" i="12" s="1"/>
  <c r="I35" i="12" s="1"/>
  <c r="C36" i="12" s="1"/>
  <c r="B57" i="12"/>
  <c r="D57" i="12"/>
  <c r="A58" i="12"/>
  <c r="E209" i="3" l="1"/>
  <c r="H209" i="3"/>
  <c r="B58" i="12"/>
  <c r="D58" i="12"/>
  <c r="A59" i="12"/>
  <c r="H36" i="12"/>
  <c r="E36" i="12"/>
  <c r="F209" i="3" l="1"/>
  <c r="F36" i="12"/>
  <c r="G36" i="12" s="1"/>
  <c r="I36" i="12" s="1"/>
  <c r="C37" i="12" s="1"/>
  <c r="B59" i="12"/>
  <c r="D59" i="12"/>
  <c r="A60" i="12"/>
  <c r="G209" i="3" l="1"/>
  <c r="B60" i="12"/>
  <c r="D60" i="12"/>
  <c r="A61" i="12"/>
  <c r="H37" i="12"/>
  <c r="E37" i="12"/>
  <c r="I209" i="3" l="1"/>
  <c r="C210" i="3" s="1"/>
  <c r="F37" i="12"/>
  <c r="G37" i="12" s="1"/>
  <c r="I37" i="12" s="1"/>
  <c r="C38" i="12" s="1"/>
  <c r="D61" i="12"/>
  <c r="B61" i="12"/>
  <c r="A62" i="12"/>
  <c r="E210" i="3" l="1"/>
  <c r="H210" i="3"/>
  <c r="H38" i="12"/>
  <c r="E38" i="12"/>
  <c r="B62" i="12"/>
  <c r="D62" i="12"/>
  <c r="A63" i="12"/>
  <c r="F210" i="3" l="1"/>
  <c r="F38" i="12"/>
  <c r="G38" i="12" s="1"/>
  <c r="I38" i="12" s="1"/>
  <c r="C39" i="12" s="1"/>
  <c r="D63" i="12"/>
  <c r="B63" i="12"/>
  <c r="A64" i="12"/>
  <c r="G210" i="3" l="1"/>
  <c r="H39" i="12"/>
  <c r="E39" i="12"/>
  <c r="B64" i="12"/>
  <c r="D64" i="12"/>
  <c r="A65" i="12"/>
  <c r="I210" i="3" l="1"/>
  <c r="C211" i="3" s="1"/>
  <c r="B65" i="12"/>
  <c r="D65" i="12"/>
  <c r="A66" i="12"/>
  <c r="F39" i="12"/>
  <c r="G39" i="12" s="1"/>
  <c r="I39" i="12" s="1"/>
  <c r="C40" i="12" s="1"/>
  <c r="H211" i="3" l="1"/>
  <c r="E211" i="3"/>
  <c r="H40" i="12"/>
  <c r="E40" i="12"/>
  <c r="B66" i="12"/>
  <c r="D66" i="12"/>
  <c r="A67" i="12"/>
  <c r="F211" i="3" l="1"/>
  <c r="B67" i="12"/>
  <c r="D67" i="12"/>
  <c r="A68" i="12"/>
  <c r="F40" i="12"/>
  <c r="G40" i="12" s="1"/>
  <c r="I40" i="12" s="1"/>
  <c r="C41" i="12" s="1"/>
  <c r="G211" i="3" l="1"/>
  <c r="H41" i="12"/>
  <c r="E41" i="12"/>
  <c r="B68" i="12"/>
  <c r="D68" i="12"/>
  <c r="A69" i="12"/>
  <c r="I211" i="3" l="1"/>
  <c r="C212" i="3" s="1"/>
  <c r="F41" i="12"/>
  <c r="G41" i="12" s="1"/>
  <c r="I41" i="12" s="1"/>
  <c r="C42" i="12" s="1"/>
  <c r="D69" i="12"/>
  <c r="B69" i="12"/>
  <c r="A70" i="12"/>
  <c r="H212" i="3" l="1"/>
  <c r="E212" i="3"/>
  <c r="H42" i="12"/>
  <c r="E42" i="12"/>
  <c r="B70" i="12"/>
  <c r="D70" i="12"/>
  <c r="A71" i="12"/>
  <c r="F212" i="3" l="1"/>
  <c r="F42" i="12"/>
  <c r="G42" i="12" s="1"/>
  <c r="I42" i="12" s="1"/>
  <c r="C43" i="12" s="1"/>
  <c r="D71" i="12"/>
  <c r="B71" i="12"/>
  <c r="A72" i="12"/>
  <c r="G212" i="3" l="1"/>
  <c r="H43" i="12"/>
  <c r="E43" i="12"/>
  <c r="B72" i="12"/>
  <c r="D72" i="12"/>
  <c r="A73" i="12"/>
  <c r="I212" i="3" l="1"/>
  <c r="C213" i="3" s="1"/>
  <c r="B73" i="12"/>
  <c r="D73" i="12"/>
  <c r="A74" i="12"/>
  <c r="F43" i="12"/>
  <c r="G43" i="12" s="1"/>
  <c r="I43" i="12" s="1"/>
  <c r="C44" i="12" s="1"/>
  <c r="E213" i="3" l="1"/>
  <c r="H213" i="3"/>
  <c r="H44" i="12"/>
  <c r="E44" i="12"/>
  <c r="B74" i="12"/>
  <c r="D74" i="12"/>
  <c r="A75" i="12"/>
  <c r="F213" i="3" l="1"/>
  <c r="F44" i="12"/>
  <c r="G44" i="12" s="1"/>
  <c r="I44" i="12" s="1"/>
  <c r="C45" i="12" s="1"/>
  <c r="B75" i="12"/>
  <c r="D75" i="12"/>
  <c r="A76" i="12"/>
  <c r="G213" i="3" l="1"/>
  <c r="H45" i="12"/>
  <c r="E45" i="12"/>
  <c r="B76" i="12"/>
  <c r="D76" i="12"/>
  <c r="A77" i="12"/>
  <c r="I213" i="3" l="1"/>
  <c r="C214" i="3" s="1"/>
  <c r="F45" i="12"/>
  <c r="G45" i="12" s="1"/>
  <c r="I45" i="12" s="1"/>
  <c r="C46" i="12" s="1"/>
  <c r="D77" i="12"/>
  <c r="B77" i="12"/>
  <c r="A78" i="12"/>
  <c r="E214" i="3" l="1"/>
  <c r="H214" i="3"/>
  <c r="H46" i="12"/>
  <c r="E46" i="12"/>
  <c r="B78" i="12"/>
  <c r="D78" i="12"/>
  <c r="A79" i="12"/>
  <c r="F214" i="3" l="1"/>
  <c r="F46" i="12"/>
  <c r="G46" i="12" s="1"/>
  <c r="I46" i="12" s="1"/>
  <c r="C47" i="12" s="1"/>
  <c r="B79" i="12"/>
  <c r="D79" i="12"/>
  <c r="A80" i="12"/>
  <c r="G214" i="3" l="1"/>
  <c r="H47" i="12"/>
  <c r="E47" i="12"/>
  <c r="D80" i="12"/>
  <c r="B80" i="12"/>
  <c r="A81" i="12"/>
  <c r="I214" i="3" l="1"/>
  <c r="C215" i="3" s="1"/>
  <c r="D81" i="12"/>
  <c r="B81" i="12"/>
  <c r="A82" i="12"/>
  <c r="F47" i="12"/>
  <c r="G47" i="12" s="1"/>
  <c r="I47" i="12" s="1"/>
  <c r="C48" i="12" s="1"/>
  <c r="E215" i="3" l="1"/>
  <c r="H215" i="3"/>
  <c r="H48" i="12"/>
  <c r="E48" i="12"/>
  <c r="B82" i="12"/>
  <c r="D82" i="12"/>
  <c r="A83" i="12"/>
  <c r="F215" i="3" l="1"/>
  <c r="F48" i="12"/>
  <c r="G48" i="12" s="1"/>
  <c r="I48" i="12" s="1"/>
  <c r="C49" i="12" s="1"/>
  <c r="D83" i="12"/>
  <c r="B83" i="12"/>
  <c r="A84" i="12"/>
  <c r="G215" i="3" l="1"/>
  <c r="H49" i="12"/>
  <c r="E49" i="12"/>
  <c r="D84" i="12"/>
  <c r="B84" i="12"/>
  <c r="A85" i="12"/>
  <c r="I215" i="3" l="1"/>
  <c r="C216" i="3" s="1"/>
  <c r="B85" i="12"/>
  <c r="D85" i="12"/>
  <c r="A86" i="12"/>
  <c r="F49" i="12"/>
  <c r="G49" i="12" s="1"/>
  <c r="I49" i="12" s="1"/>
  <c r="C50" i="12" s="1"/>
  <c r="E216" i="3" l="1"/>
  <c r="H216" i="3"/>
  <c r="H50" i="12"/>
  <c r="E50" i="12"/>
  <c r="D86" i="12"/>
  <c r="B86" i="12"/>
  <c r="A87" i="12"/>
  <c r="F216" i="3" l="1"/>
  <c r="D87" i="12"/>
  <c r="B87" i="12"/>
  <c r="A88" i="12"/>
  <c r="F50" i="12"/>
  <c r="G50" i="12" s="1"/>
  <c r="I50" i="12" s="1"/>
  <c r="C51" i="12" s="1"/>
  <c r="G216" i="3" l="1"/>
  <c r="H51" i="12"/>
  <c r="E51" i="12"/>
  <c r="B88" i="12"/>
  <c r="D88" i="12"/>
  <c r="A89" i="12"/>
  <c r="I216" i="3" l="1"/>
  <c r="C217" i="3" s="1"/>
  <c r="B89" i="12"/>
  <c r="D89" i="12"/>
  <c r="A90" i="12"/>
  <c r="F51" i="12"/>
  <c r="G51" i="12" s="1"/>
  <c r="I51" i="12" s="1"/>
  <c r="C52" i="12" s="1"/>
  <c r="H217" i="3" l="1"/>
  <c r="E217" i="3"/>
  <c r="H52" i="12"/>
  <c r="E52" i="12"/>
  <c r="D90" i="12"/>
  <c r="B90" i="12"/>
  <c r="A91" i="12"/>
  <c r="F217" i="3" l="1"/>
  <c r="B91" i="12"/>
  <c r="D91" i="12"/>
  <c r="A92" i="12"/>
  <c r="F52" i="12"/>
  <c r="G52" i="12" s="1"/>
  <c r="I52" i="12" s="1"/>
  <c r="C53" i="12" s="1"/>
  <c r="G217" i="3" l="1"/>
  <c r="H53" i="12"/>
  <c r="E53" i="12"/>
  <c r="B92" i="12"/>
  <c r="D92" i="12"/>
  <c r="A93" i="12"/>
  <c r="I217" i="3" l="1"/>
  <c r="C218" i="3" s="1"/>
  <c r="B93" i="12"/>
  <c r="D93" i="12"/>
  <c r="A94" i="12"/>
  <c r="F53" i="12"/>
  <c r="G53" i="12" s="1"/>
  <c r="I53" i="12" s="1"/>
  <c r="C54" i="12" s="1"/>
  <c r="H218" i="3" l="1"/>
  <c r="E218" i="3"/>
  <c r="H54" i="12"/>
  <c r="E54" i="12"/>
  <c r="D94" i="12"/>
  <c r="B94" i="12"/>
  <c r="A95" i="12"/>
  <c r="F218" i="3" l="1"/>
  <c r="D95" i="12"/>
  <c r="B95" i="12"/>
  <c r="A96" i="12"/>
  <c r="F54" i="12"/>
  <c r="G54" i="12" s="1"/>
  <c r="I54" i="12" s="1"/>
  <c r="C55" i="12" s="1"/>
  <c r="G218" i="3" l="1"/>
  <c r="H55" i="12"/>
  <c r="E55" i="12"/>
  <c r="D96" i="12"/>
  <c r="B96" i="12"/>
  <c r="A97" i="12"/>
  <c r="I218" i="3" l="1"/>
  <c r="C219" i="3" s="1"/>
  <c r="F55" i="12"/>
  <c r="G55" i="12" s="1"/>
  <c r="I55" i="12" s="1"/>
  <c r="C56" i="12" s="1"/>
  <c r="D97" i="12"/>
  <c r="B97" i="12"/>
  <c r="A98" i="12"/>
  <c r="H219" i="3" l="1"/>
  <c r="E219" i="3"/>
  <c r="H56" i="12"/>
  <c r="E56" i="12"/>
  <c r="D98" i="12"/>
  <c r="B98" i="12"/>
  <c r="A99" i="12"/>
  <c r="F219" i="3" l="1"/>
  <c r="D99" i="12"/>
  <c r="B99" i="12"/>
  <c r="A100" i="12"/>
  <c r="F56" i="12"/>
  <c r="G56" i="12" s="1"/>
  <c r="I56" i="12" s="1"/>
  <c r="C57" i="12" s="1"/>
  <c r="G219" i="3" l="1"/>
  <c r="H57" i="12"/>
  <c r="E57" i="12"/>
  <c r="B100" i="12"/>
  <c r="D100" i="12"/>
  <c r="A101" i="12"/>
  <c r="I219" i="3" l="1"/>
  <c r="C220" i="3" s="1"/>
  <c r="F57" i="12"/>
  <c r="G57" i="12" s="1"/>
  <c r="I57" i="12" s="1"/>
  <c r="C58" i="12" s="1"/>
  <c r="D101" i="12"/>
  <c r="B101" i="12"/>
  <c r="A102" i="12"/>
  <c r="E220" i="3" l="1"/>
  <c r="H220" i="3"/>
  <c r="H58" i="12"/>
  <c r="E58" i="12"/>
  <c r="B102" i="12"/>
  <c r="D102" i="12"/>
  <c r="A103" i="12"/>
  <c r="F220" i="3" l="1"/>
  <c r="B103" i="12"/>
  <c r="D103" i="12"/>
  <c r="A104" i="12"/>
  <c r="F58" i="12"/>
  <c r="G58" i="12" s="1"/>
  <c r="I58" i="12" s="1"/>
  <c r="C59" i="12" s="1"/>
  <c r="G220" i="3" l="1"/>
  <c r="H59" i="12"/>
  <c r="E59" i="12"/>
  <c r="D104" i="12"/>
  <c r="B104" i="12"/>
  <c r="A105" i="12"/>
  <c r="I220" i="3" l="1"/>
  <c r="C221" i="3" s="1"/>
  <c r="F59" i="12"/>
  <c r="G59" i="12" s="1"/>
  <c r="I59" i="12" s="1"/>
  <c r="C60" i="12" s="1"/>
  <c r="B105" i="12"/>
  <c r="D105" i="12"/>
  <c r="A106" i="12"/>
  <c r="H221" i="3" l="1"/>
  <c r="E221" i="3"/>
  <c r="H60" i="12"/>
  <c r="E60" i="12"/>
  <c r="B106" i="12"/>
  <c r="D106" i="12"/>
  <c r="A107" i="12"/>
  <c r="F221" i="3" l="1"/>
  <c r="B107" i="12"/>
  <c r="D107" i="12"/>
  <c r="A108" i="12"/>
  <c r="F60" i="12"/>
  <c r="G60" i="12" s="1"/>
  <c r="I60" i="12" s="1"/>
  <c r="C61" i="12" s="1"/>
  <c r="G221" i="3" l="1"/>
  <c r="H61" i="12"/>
  <c r="E61" i="12"/>
  <c r="D108" i="12"/>
  <c r="B108" i="12"/>
  <c r="A109" i="12"/>
  <c r="I221" i="3" l="1"/>
  <c r="C222" i="3" s="1"/>
  <c r="B109" i="12"/>
  <c r="D109" i="12"/>
  <c r="A110" i="12"/>
  <c r="F61" i="12"/>
  <c r="G61" i="12" s="1"/>
  <c r="I61" i="12" s="1"/>
  <c r="C62" i="12" s="1"/>
  <c r="E222" i="3" l="1"/>
  <c r="H222" i="3"/>
  <c r="E62" i="12"/>
  <c r="H62" i="12"/>
  <c r="D110" i="12"/>
  <c r="B110" i="12"/>
  <c r="A111" i="12"/>
  <c r="F222" i="3" l="1"/>
  <c r="D111" i="12"/>
  <c r="B111" i="12"/>
  <c r="A112" i="12"/>
  <c r="F62" i="12"/>
  <c r="G62" i="12" s="1"/>
  <c r="I62" i="12" s="1"/>
  <c r="C63" i="12" s="1"/>
  <c r="G222" i="3" l="1"/>
  <c r="H63" i="12"/>
  <c r="E63" i="12"/>
  <c r="D112" i="12"/>
  <c r="B112" i="12"/>
  <c r="A113" i="12"/>
  <c r="I222" i="3" l="1"/>
  <c r="C223" i="3" s="1"/>
  <c r="B113" i="12"/>
  <c r="D113" i="12"/>
  <c r="A114" i="12"/>
  <c r="F63" i="12"/>
  <c r="G63" i="12" s="1"/>
  <c r="I63" i="12" s="1"/>
  <c r="C64" i="12" s="1"/>
  <c r="E223" i="3" l="1"/>
  <c r="H223" i="3"/>
  <c r="H64" i="12"/>
  <c r="E64" i="12"/>
  <c r="B114" i="12"/>
  <c r="D114" i="12"/>
  <c r="A115" i="12"/>
  <c r="F223" i="3" l="1"/>
  <c r="B115" i="12"/>
  <c r="D115" i="12"/>
  <c r="A116" i="12"/>
  <c r="F64" i="12"/>
  <c r="G64" i="12" s="1"/>
  <c r="I64" i="12" s="1"/>
  <c r="C65" i="12" s="1"/>
  <c r="G223" i="3" l="1"/>
  <c r="H65" i="12"/>
  <c r="E65" i="12"/>
  <c r="D116" i="12"/>
  <c r="B116" i="12"/>
  <c r="A117" i="12"/>
  <c r="I223" i="3" l="1"/>
  <c r="C224" i="3" s="1"/>
  <c r="B117" i="12"/>
  <c r="D117" i="12"/>
  <c r="A118" i="12"/>
  <c r="F65" i="12"/>
  <c r="G65" i="12" s="1"/>
  <c r="I65" i="12" s="1"/>
  <c r="C66" i="12" s="1"/>
  <c r="E224" i="3" l="1"/>
  <c r="H224" i="3"/>
  <c r="E66" i="12"/>
  <c r="H66" i="12"/>
  <c r="B118" i="12"/>
  <c r="D118" i="12"/>
  <c r="A119" i="12"/>
  <c r="F224" i="3" l="1"/>
  <c r="B119" i="12"/>
  <c r="D119" i="12"/>
  <c r="A120" i="12"/>
  <c r="F66" i="12"/>
  <c r="G66" i="12" s="1"/>
  <c r="I66" i="12" s="1"/>
  <c r="C67" i="12" s="1"/>
  <c r="G224" i="3" l="1"/>
  <c r="H67" i="12"/>
  <c r="E67" i="12"/>
  <c r="B120" i="12"/>
  <c r="D120" i="12"/>
  <c r="A121" i="12"/>
  <c r="I224" i="3" l="1"/>
  <c r="C225" i="3" s="1"/>
  <c r="F67" i="12"/>
  <c r="G67" i="12" s="1"/>
  <c r="I67" i="12" s="1"/>
  <c r="C68" i="12" s="1"/>
  <c r="B121" i="12"/>
  <c r="D121" i="12"/>
  <c r="A122" i="12"/>
  <c r="E225" i="3" l="1"/>
  <c r="H225" i="3"/>
  <c r="H68" i="12"/>
  <c r="E68" i="12"/>
  <c r="B122" i="12"/>
  <c r="D122" i="12"/>
  <c r="A123" i="12"/>
  <c r="F225" i="3" l="1"/>
  <c r="D123" i="12"/>
  <c r="B123" i="12"/>
  <c r="A124" i="12"/>
  <c r="F68" i="12"/>
  <c r="G68" i="12" s="1"/>
  <c r="I68" i="12" s="1"/>
  <c r="C69" i="12" s="1"/>
  <c r="G225" i="3" l="1"/>
  <c r="H69" i="12"/>
  <c r="E69" i="12"/>
  <c r="B124" i="12"/>
  <c r="D124" i="12"/>
  <c r="A125" i="12"/>
  <c r="I225" i="3" l="1"/>
  <c r="C226" i="3" s="1"/>
  <c r="F69" i="12"/>
  <c r="G69" i="12" s="1"/>
  <c r="I69" i="12" s="1"/>
  <c r="C70" i="12" s="1"/>
  <c r="D125" i="12"/>
  <c r="B125" i="12"/>
  <c r="A126" i="12"/>
  <c r="E226" i="3" l="1"/>
  <c r="H226" i="3"/>
  <c r="H70" i="12"/>
  <c r="E70" i="12"/>
  <c r="B126" i="12"/>
  <c r="D126" i="12"/>
  <c r="A127" i="12"/>
  <c r="F226" i="3" l="1"/>
  <c r="D127" i="12"/>
  <c r="B127" i="12"/>
  <c r="A128" i="12"/>
  <c r="F70" i="12"/>
  <c r="G70" i="12" s="1"/>
  <c r="I70" i="12" s="1"/>
  <c r="C71" i="12" s="1"/>
  <c r="G226" i="3" l="1"/>
  <c r="E71" i="12"/>
  <c r="H71" i="12"/>
  <c r="B128" i="12"/>
  <c r="D128" i="12"/>
  <c r="A129" i="12"/>
  <c r="I226" i="3" l="1"/>
  <c r="C227" i="3" s="1"/>
  <c r="D129" i="12"/>
  <c r="B129" i="12"/>
  <c r="A130" i="12"/>
  <c r="F71" i="12"/>
  <c r="G71" i="12" s="1"/>
  <c r="I71" i="12" s="1"/>
  <c r="C72" i="12" s="1"/>
  <c r="H227" i="3" l="1"/>
  <c r="E227" i="3"/>
  <c r="H72" i="12"/>
  <c r="E72" i="12"/>
  <c r="B130" i="12"/>
  <c r="D130" i="12"/>
  <c r="A131" i="12"/>
  <c r="F227" i="3" l="1"/>
  <c r="D131" i="12"/>
  <c r="B131" i="12"/>
  <c r="A132" i="12"/>
  <c r="F72" i="12"/>
  <c r="G72" i="12" s="1"/>
  <c r="I72" i="12" s="1"/>
  <c r="C73" i="12" s="1"/>
  <c r="G227" i="3" l="1"/>
  <c r="H73" i="12"/>
  <c r="E73" i="12"/>
  <c r="D132" i="12"/>
  <c r="B132" i="12"/>
  <c r="A133" i="12"/>
  <c r="I227" i="3" l="1"/>
  <c r="C228" i="3" s="1"/>
  <c r="B133" i="12"/>
  <c r="D133" i="12"/>
  <c r="A134" i="12"/>
  <c r="F73" i="12"/>
  <c r="G73" i="12" s="1"/>
  <c r="I73" i="12" s="1"/>
  <c r="C74" i="12" s="1"/>
  <c r="H228" i="3" l="1"/>
  <c r="E228" i="3"/>
  <c r="H74" i="12"/>
  <c r="E74" i="12"/>
  <c r="B134" i="12"/>
  <c r="D134" i="12"/>
  <c r="A135" i="12"/>
  <c r="F228" i="3" l="1"/>
  <c r="F74" i="12"/>
  <c r="G74" i="12" s="1"/>
  <c r="I74" i="12" s="1"/>
  <c r="C75" i="12" s="1"/>
  <c r="B135" i="12"/>
  <c r="D135" i="12"/>
  <c r="A136" i="12"/>
  <c r="G228" i="3" l="1"/>
  <c r="H75" i="12"/>
  <c r="E75" i="12"/>
  <c r="D136" i="12"/>
  <c r="B136" i="12"/>
  <c r="A137" i="12"/>
  <c r="I228" i="3" l="1"/>
  <c r="C229" i="3" s="1"/>
  <c r="F75" i="12"/>
  <c r="G75" i="12" s="1"/>
  <c r="I75" i="12" s="1"/>
  <c r="C76" i="12" s="1"/>
  <c r="B137" i="12"/>
  <c r="D137" i="12"/>
  <c r="A138" i="12"/>
  <c r="H229" i="3" l="1"/>
  <c r="E229" i="3"/>
  <c r="E76" i="12"/>
  <c r="H76" i="12"/>
  <c r="D138" i="12"/>
  <c r="B138" i="12"/>
  <c r="A139" i="12"/>
  <c r="F229" i="3" l="1"/>
  <c r="B139" i="12"/>
  <c r="D139" i="12"/>
  <c r="A140" i="12"/>
  <c r="F76" i="12"/>
  <c r="G76" i="12" s="1"/>
  <c r="I76" i="12" s="1"/>
  <c r="C77" i="12" s="1"/>
  <c r="G229" i="3" l="1"/>
  <c r="H77" i="12"/>
  <c r="E77" i="12"/>
  <c r="D140" i="12"/>
  <c r="B140" i="12"/>
  <c r="A141" i="12"/>
  <c r="I229" i="3" l="1"/>
  <c r="C230" i="3" s="1"/>
  <c r="F77" i="12"/>
  <c r="G77" i="12" s="1"/>
  <c r="I77" i="12" s="1"/>
  <c r="C78" i="12" s="1"/>
  <c r="D141" i="12"/>
  <c r="B141" i="12"/>
  <c r="A142" i="12"/>
  <c r="H230" i="3" l="1"/>
  <c r="E230" i="3"/>
  <c r="D142" i="12"/>
  <c r="B142" i="12"/>
  <c r="A143" i="12"/>
  <c r="E78" i="12"/>
  <c r="H78" i="12"/>
  <c r="F230" i="3" l="1"/>
  <c r="F78" i="12"/>
  <c r="G78" i="12" s="1"/>
  <c r="I78" i="12" s="1"/>
  <c r="C79" i="12" s="1"/>
  <c r="D143" i="12"/>
  <c r="B143" i="12"/>
  <c r="A144" i="12"/>
  <c r="G230" i="3" l="1"/>
  <c r="H79" i="12"/>
  <c r="E79" i="12"/>
  <c r="D144" i="12"/>
  <c r="B144" i="12"/>
  <c r="A145" i="12"/>
  <c r="I230" i="3" l="1"/>
  <c r="C231" i="3" s="1"/>
  <c r="F79" i="12"/>
  <c r="G79" i="12" s="1"/>
  <c r="I79" i="12" s="1"/>
  <c r="C80" i="12" s="1"/>
  <c r="B145" i="12"/>
  <c r="D145" i="12"/>
  <c r="A146" i="12"/>
  <c r="H231" i="3" l="1"/>
  <c r="E231" i="3"/>
  <c r="H80" i="12"/>
  <c r="E80" i="12"/>
  <c r="B146" i="12"/>
  <c r="D146" i="12"/>
  <c r="A147" i="12"/>
  <c r="F231" i="3" l="1"/>
  <c r="F80" i="12"/>
  <c r="G80" i="12" s="1"/>
  <c r="I80" i="12" s="1"/>
  <c r="C81" i="12" s="1"/>
  <c r="B147" i="12"/>
  <c r="D147" i="12"/>
  <c r="A148" i="12"/>
  <c r="G231" i="3" l="1"/>
  <c r="H81" i="12"/>
  <c r="E81" i="12"/>
  <c r="B148" i="12"/>
  <c r="D148" i="12"/>
  <c r="A149" i="12"/>
  <c r="I231" i="3" l="1"/>
  <c r="C232" i="3" s="1"/>
  <c r="D149" i="12"/>
  <c r="B149" i="12"/>
  <c r="A150" i="12"/>
  <c r="F81" i="12"/>
  <c r="G81" i="12" s="1"/>
  <c r="I81" i="12" s="1"/>
  <c r="C82" i="12" s="1"/>
  <c r="E232" i="3" l="1"/>
  <c r="H232" i="3"/>
  <c r="H82" i="12"/>
  <c r="E82" i="12"/>
  <c r="D150" i="12"/>
  <c r="B150" i="12"/>
  <c r="A151" i="12"/>
  <c r="F232" i="3" l="1"/>
  <c r="F82" i="12"/>
  <c r="G82" i="12" s="1"/>
  <c r="I82" i="12" s="1"/>
  <c r="C83" i="12" s="1"/>
  <c r="B151" i="12"/>
  <c r="D151" i="12"/>
  <c r="A152" i="12"/>
  <c r="G232" i="3" l="1"/>
  <c r="H83" i="12"/>
  <c r="E83" i="12"/>
  <c r="D152" i="12"/>
  <c r="B152" i="12"/>
  <c r="A153" i="12"/>
  <c r="I232" i="3" l="1"/>
  <c r="C233" i="3" s="1"/>
  <c r="D153" i="12"/>
  <c r="B153" i="12"/>
  <c r="A154" i="12"/>
  <c r="F83" i="12"/>
  <c r="G83" i="12" s="1"/>
  <c r="I83" i="12" s="1"/>
  <c r="C84" i="12" s="1"/>
  <c r="H233" i="3" l="1"/>
  <c r="E233" i="3"/>
  <c r="H84" i="12"/>
  <c r="E84" i="12"/>
  <c r="B154" i="12"/>
  <c r="D154" i="12"/>
  <c r="A155" i="12"/>
  <c r="F233" i="3" l="1"/>
  <c r="B155" i="12"/>
  <c r="D155" i="12"/>
  <c r="A156" i="12"/>
  <c r="F84" i="12"/>
  <c r="G84" i="12" s="1"/>
  <c r="I84" i="12" s="1"/>
  <c r="C85" i="12" s="1"/>
  <c r="G233" i="3" l="1"/>
  <c r="H85" i="12"/>
  <c r="E85" i="12"/>
  <c r="D156" i="12"/>
  <c r="B156" i="12"/>
  <c r="A157" i="12"/>
  <c r="I233" i="3" l="1"/>
  <c r="C234" i="3" s="1"/>
  <c r="F85" i="12"/>
  <c r="G85" i="12" s="1"/>
  <c r="I85" i="12" s="1"/>
  <c r="C86" i="12" s="1"/>
  <c r="D157" i="12"/>
  <c r="B157" i="12"/>
  <c r="A158" i="12"/>
  <c r="E234" i="3" l="1"/>
  <c r="H234" i="3"/>
  <c r="H86" i="12"/>
  <c r="E86" i="12"/>
  <c r="D158" i="12"/>
  <c r="B158" i="12"/>
  <c r="A159" i="12"/>
  <c r="F234" i="3" l="1"/>
  <c r="F86" i="12"/>
  <c r="G86" i="12" s="1"/>
  <c r="I86" i="12" s="1"/>
  <c r="C87" i="12" s="1"/>
  <c r="B159" i="12"/>
  <c r="D159" i="12"/>
  <c r="A160" i="12"/>
  <c r="G234" i="3" l="1"/>
  <c r="H87" i="12"/>
  <c r="E87" i="12"/>
  <c r="D160" i="12"/>
  <c r="B160" i="12"/>
  <c r="A161" i="12"/>
  <c r="I234" i="3" l="1"/>
  <c r="C235" i="3" s="1"/>
  <c r="B161" i="12"/>
  <c r="D161" i="12"/>
  <c r="A162" i="12"/>
  <c r="F87" i="12"/>
  <c r="G87" i="12" s="1"/>
  <c r="I87" i="12" s="1"/>
  <c r="C88" i="12" s="1"/>
  <c r="H235" i="3" l="1"/>
  <c r="E235" i="3"/>
  <c r="H88" i="12"/>
  <c r="E88" i="12"/>
  <c r="B162" i="12"/>
  <c r="D162" i="12"/>
  <c r="A163" i="12"/>
  <c r="F235" i="3" l="1"/>
  <c r="F88" i="12"/>
  <c r="G88" i="12" s="1"/>
  <c r="I88" i="12" s="1"/>
  <c r="C89" i="12" s="1"/>
  <c r="B163" i="12"/>
  <c r="D163" i="12"/>
  <c r="A164" i="12"/>
  <c r="G235" i="3" l="1"/>
  <c r="H89" i="12"/>
  <c r="E89" i="12"/>
  <c r="D164" i="12"/>
  <c r="B164" i="12"/>
  <c r="A165" i="12"/>
  <c r="I235" i="3" l="1"/>
  <c r="C236" i="3" s="1"/>
  <c r="B165" i="12"/>
  <c r="D165" i="12"/>
  <c r="A166" i="12"/>
  <c r="F89" i="12"/>
  <c r="G89" i="12" s="1"/>
  <c r="I89" i="12" s="1"/>
  <c r="C90" i="12" s="1"/>
  <c r="H236" i="3" l="1"/>
  <c r="E236" i="3"/>
  <c r="B166" i="12"/>
  <c r="D166" i="12"/>
  <c r="A167" i="12"/>
  <c r="H90" i="12"/>
  <c r="E90" i="12"/>
  <c r="F236" i="3" l="1"/>
  <c r="D167" i="12"/>
  <c r="B167" i="12"/>
  <c r="A168" i="12"/>
  <c r="F90" i="12"/>
  <c r="G90" i="12" s="1"/>
  <c r="I90" i="12" s="1"/>
  <c r="C91" i="12" s="1"/>
  <c r="G236" i="3" l="1"/>
  <c r="B168" i="12"/>
  <c r="D168" i="12"/>
  <c r="A169" i="12"/>
  <c r="H91" i="12"/>
  <c r="E91" i="12"/>
  <c r="I236" i="3" l="1"/>
  <c r="C237" i="3" s="1"/>
  <c r="D169" i="12"/>
  <c r="B169" i="12"/>
  <c r="A170" i="12"/>
  <c r="F91" i="12"/>
  <c r="G91" i="12" s="1"/>
  <c r="I91" i="12" s="1"/>
  <c r="C92" i="12" s="1"/>
  <c r="H237" i="3" l="1"/>
  <c r="E237" i="3"/>
  <c r="H92" i="12"/>
  <c r="E92" i="12"/>
  <c r="D170" i="12"/>
  <c r="B170" i="12"/>
  <c r="A171" i="12"/>
  <c r="F237" i="3" l="1"/>
  <c r="F92" i="12"/>
  <c r="G92" i="12" s="1"/>
  <c r="I92" i="12" s="1"/>
  <c r="C93" i="12" s="1"/>
  <c r="D171" i="12"/>
  <c r="B171" i="12"/>
  <c r="A172" i="12"/>
  <c r="G237" i="3" l="1"/>
  <c r="H93" i="12"/>
  <c r="E93" i="12"/>
  <c r="B172" i="12"/>
  <c r="D172" i="12"/>
  <c r="A173" i="12"/>
  <c r="I237" i="3" l="1"/>
  <c r="C238" i="3" s="1"/>
  <c r="D173" i="12"/>
  <c r="B173" i="12"/>
  <c r="A174" i="12"/>
  <c r="F93" i="12"/>
  <c r="G93" i="12" s="1"/>
  <c r="I93" i="12" s="1"/>
  <c r="C94" i="12" s="1"/>
  <c r="H238" i="3" l="1"/>
  <c r="E238" i="3"/>
  <c r="H94" i="12"/>
  <c r="E94" i="12"/>
  <c r="D174" i="12"/>
  <c r="B174" i="12"/>
  <c r="A175" i="12"/>
  <c r="F238" i="3" l="1"/>
  <c r="D175" i="12"/>
  <c r="B175" i="12"/>
  <c r="A176" i="12"/>
  <c r="F94" i="12"/>
  <c r="G94" i="12" s="1"/>
  <c r="I94" i="12" s="1"/>
  <c r="C95" i="12" s="1"/>
  <c r="G238" i="3" l="1"/>
  <c r="H95" i="12"/>
  <c r="E95" i="12"/>
  <c r="D176" i="12"/>
  <c r="B176" i="12"/>
  <c r="A177" i="12"/>
  <c r="I238" i="3" l="1"/>
  <c r="C239" i="3" s="1"/>
  <c r="D177" i="12"/>
  <c r="B177" i="12"/>
  <c r="A178" i="12"/>
  <c r="F95" i="12"/>
  <c r="G95" i="12" s="1"/>
  <c r="I95" i="12" s="1"/>
  <c r="C96" i="12" s="1"/>
  <c r="E239" i="3" l="1"/>
  <c r="H239" i="3"/>
  <c r="H96" i="12"/>
  <c r="E96" i="12"/>
  <c r="B178" i="12"/>
  <c r="D178" i="12"/>
  <c r="A179" i="12"/>
  <c r="F239" i="3" l="1"/>
  <c r="D179" i="12"/>
  <c r="B179" i="12"/>
  <c r="A180" i="12"/>
  <c r="F96" i="12"/>
  <c r="G96" i="12" s="1"/>
  <c r="I96" i="12" s="1"/>
  <c r="C97" i="12" s="1"/>
  <c r="G239" i="3" l="1"/>
  <c r="E97" i="12"/>
  <c r="H97" i="12"/>
  <c r="D180" i="12"/>
  <c r="B180" i="12"/>
  <c r="A181" i="12"/>
  <c r="I239" i="3" l="1"/>
  <c r="C240" i="3" s="1"/>
  <c r="D181" i="12"/>
  <c r="B181" i="12"/>
  <c r="A182" i="12"/>
  <c r="F97" i="12"/>
  <c r="G97" i="12" s="1"/>
  <c r="I97" i="12" s="1"/>
  <c r="C98" i="12" s="1"/>
  <c r="H240" i="3" l="1"/>
  <c r="E240" i="3"/>
  <c r="H98" i="12"/>
  <c r="E98" i="12"/>
  <c r="B182" i="12"/>
  <c r="D182" i="12"/>
  <c r="A183" i="12"/>
  <c r="F240" i="3" l="1"/>
  <c r="F98" i="12"/>
  <c r="G98" i="12" s="1"/>
  <c r="I98" i="12" s="1"/>
  <c r="C99" i="12" s="1"/>
  <c r="B183" i="12"/>
  <c r="D183" i="12"/>
  <c r="A184" i="12"/>
  <c r="G240" i="3" l="1"/>
  <c r="H99" i="12"/>
  <c r="E99" i="12"/>
  <c r="B184" i="12"/>
  <c r="D184" i="12"/>
  <c r="A185" i="12"/>
  <c r="I240" i="3" l="1"/>
  <c r="C241" i="3" s="1"/>
  <c r="F99" i="12"/>
  <c r="G99" i="12" s="1"/>
  <c r="I99" i="12" s="1"/>
  <c r="C100" i="12" s="1"/>
  <c r="D185" i="12"/>
  <c r="B185" i="12"/>
  <c r="A186" i="12"/>
  <c r="H241" i="3" l="1"/>
  <c r="E241" i="3"/>
  <c r="H100" i="12"/>
  <c r="E100" i="12"/>
  <c r="D186" i="12"/>
  <c r="B186" i="12"/>
  <c r="A187" i="12"/>
  <c r="F241" i="3" l="1"/>
  <c r="D187" i="12"/>
  <c r="B187" i="12"/>
  <c r="A188" i="12"/>
  <c r="F100" i="12"/>
  <c r="G100" i="12" s="1"/>
  <c r="I100" i="12" s="1"/>
  <c r="C101" i="12" s="1"/>
  <c r="G241" i="3" l="1"/>
  <c r="H101" i="12"/>
  <c r="E101" i="12"/>
  <c r="D188" i="12"/>
  <c r="B188" i="12"/>
  <c r="A189" i="12"/>
  <c r="I241" i="3" l="1"/>
  <c r="C242" i="3" s="1"/>
  <c r="D189" i="12"/>
  <c r="B189" i="12"/>
  <c r="A190" i="12"/>
  <c r="F101" i="12"/>
  <c r="G101" i="12" s="1"/>
  <c r="I101" i="12" s="1"/>
  <c r="C102" i="12" s="1"/>
  <c r="H242" i="3" l="1"/>
  <c r="E242" i="3"/>
  <c r="E102" i="12"/>
  <c r="H102" i="12"/>
  <c r="B190" i="12"/>
  <c r="D190" i="12"/>
  <c r="A191" i="12"/>
  <c r="F242" i="3" l="1"/>
  <c r="D191" i="12"/>
  <c r="B191" i="12"/>
  <c r="A192" i="12"/>
  <c r="F102" i="12"/>
  <c r="G102" i="12" s="1"/>
  <c r="I102" i="12" s="1"/>
  <c r="C103" i="12" s="1"/>
  <c r="G242" i="3" l="1"/>
  <c r="B192" i="12"/>
  <c r="D192" i="12"/>
  <c r="A193" i="12"/>
  <c r="H103" i="12"/>
  <c r="E103" i="12"/>
  <c r="I242" i="3" l="1"/>
  <c r="C243" i="3" s="1"/>
  <c r="D193" i="12"/>
  <c r="B193" i="12"/>
  <c r="A194" i="12"/>
  <c r="F103" i="12"/>
  <c r="G103" i="12" s="1"/>
  <c r="I103" i="12" s="1"/>
  <c r="C104" i="12" s="1"/>
  <c r="H243" i="3" l="1"/>
  <c r="E243" i="3"/>
  <c r="H104" i="12"/>
  <c r="E104" i="12"/>
  <c r="B194" i="12"/>
  <c r="D194" i="12"/>
  <c r="A195" i="12"/>
  <c r="F243" i="3" l="1"/>
  <c r="D195" i="12"/>
  <c r="B195" i="12"/>
  <c r="A196" i="12"/>
  <c r="F104" i="12"/>
  <c r="G104" i="12" s="1"/>
  <c r="I104" i="12" s="1"/>
  <c r="C105" i="12" s="1"/>
  <c r="G243" i="3" l="1"/>
  <c r="H105" i="12"/>
  <c r="E105" i="12"/>
  <c r="D196" i="12"/>
  <c r="B196" i="12"/>
  <c r="A197" i="12"/>
  <c r="I243" i="3" l="1"/>
  <c r="C244" i="3" s="1"/>
  <c r="B197" i="12"/>
  <c r="D197" i="12"/>
  <c r="A198" i="12"/>
  <c r="F105" i="12"/>
  <c r="G105" i="12" s="1"/>
  <c r="I105" i="12" s="1"/>
  <c r="C106" i="12" s="1"/>
  <c r="E244" i="3" l="1"/>
  <c r="H244" i="3"/>
  <c r="H106" i="12"/>
  <c r="E106" i="12"/>
  <c r="D198" i="12"/>
  <c r="B198" i="12"/>
  <c r="A199" i="12"/>
  <c r="F244" i="3" l="1"/>
  <c r="B199" i="12"/>
  <c r="D199" i="12"/>
  <c r="A200" i="12"/>
  <c r="F106" i="12"/>
  <c r="G106" i="12" s="1"/>
  <c r="I106" i="12" s="1"/>
  <c r="C107" i="12" s="1"/>
  <c r="G244" i="3" l="1"/>
  <c r="H107" i="12"/>
  <c r="E107" i="12"/>
  <c r="D200" i="12"/>
  <c r="B200" i="12"/>
  <c r="A201" i="12"/>
  <c r="I244" i="3" l="1"/>
  <c r="C245" i="3" s="1"/>
  <c r="F107" i="12"/>
  <c r="G107" i="12" s="1"/>
  <c r="I107" i="12" s="1"/>
  <c r="C108" i="12" s="1"/>
  <c r="D201" i="12"/>
  <c r="B201" i="12"/>
  <c r="A202" i="12"/>
  <c r="H245" i="3" l="1"/>
  <c r="E245" i="3"/>
  <c r="E108" i="12"/>
  <c r="H108" i="12"/>
  <c r="D202" i="12"/>
  <c r="B202" i="12"/>
  <c r="A203" i="12"/>
  <c r="F245" i="3" l="1"/>
  <c r="F108" i="12"/>
  <c r="G108" i="12" s="1"/>
  <c r="I108" i="12" s="1"/>
  <c r="C109" i="12" s="1"/>
  <c r="B203" i="12"/>
  <c r="D203" i="12"/>
  <c r="A204" i="12"/>
  <c r="G245" i="3" l="1"/>
  <c r="H109" i="12"/>
  <c r="E109" i="12"/>
  <c r="D204" i="12"/>
  <c r="B204" i="12"/>
  <c r="A205" i="12"/>
  <c r="I245" i="3" l="1"/>
  <c r="C246" i="3" s="1"/>
  <c r="F109" i="12"/>
  <c r="G109" i="12" s="1"/>
  <c r="I109" i="12" s="1"/>
  <c r="C110" i="12" s="1"/>
  <c r="D205" i="12"/>
  <c r="B205" i="12"/>
  <c r="A206" i="12"/>
  <c r="H246" i="3" l="1"/>
  <c r="E246" i="3"/>
  <c r="E110" i="12"/>
  <c r="H110" i="12"/>
  <c r="B206" i="12"/>
  <c r="D206" i="12"/>
  <c r="A207" i="12"/>
  <c r="F246" i="3" l="1"/>
  <c r="B207" i="12"/>
  <c r="D207" i="12"/>
  <c r="A208" i="12"/>
  <c r="F110" i="12"/>
  <c r="G110" i="12" s="1"/>
  <c r="I110" i="12" s="1"/>
  <c r="C111" i="12" s="1"/>
  <c r="G246" i="3" l="1"/>
  <c r="H111" i="12"/>
  <c r="E111" i="12"/>
  <c r="B208" i="12"/>
  <c r="D208" i="12"/>
  <c r="A209" i="12"/>
  <c r="I246" i="3" l="1"/>
  <c r="C247" i="3" s="1"/>
  <c r="F111" i="12"/>
  <c r="G111" i="12" s="1"/>
  <c r="I111" i="12" s="1"/>
  <c r="C112" i="12" s="1"/>
  <c r="B209" i="12"/>
  <c r="D209" i="12"/>
  <c r="A210" i="12"/>
  <c r="E247" i="3" l="1"/>
  <c r="H247" i="3"/>
  <c r="H112" i="12"/>
  <c r="E112" i="12"/>
  <c r="D210" i="12"/>
  <c r="B210" i="12"/>
  <c r="A211" i="12"/>
  <c r="F247" i="3" l="1"/>
  <c r="F112" i="12"/>
  <c r="G112" i="12" s="1"/>
  <c r="I112" i="12" s="1"/>
  <c r="C113" i="12" s="1"/>
  <c r="D211" i="12"/>
  <c r="B211" i="12"/>
  <c r="A212" i="12"/>
  <c r="G247" i="3" l="1"/>
  <c r="H113" i="12"/>
  <c r="E113" i="12"/>
  <c r="B212" i="12"/>
  <c r="D212" i="12"/>
  <c r="A213" i="12"/>
  <c r="I247" i="3" l="1"/>
  <c r="C248" i="3" s="1"/>
  <c r="B213" i="12"/>
  <c r="D213" i="12"/>
  <c r="A214" i="12"/>
  <c r="F113" i="12"/>
  <c r="G113" i="12" s="1"/>
  <c r="I113" i="12" s="1"/>
  <c r="C114" i="12" s="1"/>
  <c r="E248" i="3" l="1"/>
  <c r="H248" i="3"/>
  <c r="H114" i="12"/>
  <c r="E114" i="12"/>
  <c r="D214" i="12"/>
  <c r="B214" i="12"/>
  <c r="A215" i="12"/>
  <c r="F248" i="3" l="1"/>
  <c r="F114" i="12"/>
  <c r="G114" i="12" s="1"/>
  <c r="I114" i="12" s="1"/>
  <c r="C115" i="12" s="1"/>
  <c r="B215" i="12"/>
  <c r="D215" i="12"/>
  <c r="A216" i="12"/>
  <c r="G248" i="3" l="1"/>
  <c r="H115" i="12"/>
  <c r="E115" i="12"/>
  <c r="D216" i="12"/>
  <c r="B216" i="12"/>
  <c r="A217" i="12"/>
  <c r="I248" i="3" l="1"/>
  <c r="C249" i="3" s="1"/>
  <c r="B217" i="12"/>
  <c r="D217" i="12"/>
  <c r="A218" i="12"/>
  <c r="F115" i="12"/>
  <c r="G115" i="12" s="1"/>
  <c r="I115" i="12" s="1"/>
  <c r="C116" i="12" s="1"/>
  <c r="H249" i="3" l="1"/>
  <c r="E249" i="3"/>
  <c r="H116" i="12"/>
  <c r="E116" i="12"/>
  <c r="D218" i="12"/>
  <c r="B218" i="12"/>
  <c r="A219" i="12"/>
  <c r="F249" i="3" l="1"/>
  <c r="D219" i="12"/>
  <c r="B219" i="12"/>
  <c r="A220" i="12"/>
  <c r="F116" i="12"/>
  <c r="G116" i="12" s="1"/>
  <c r="I116" i="12" s="1"/>
  <c r="C117" i="12" s="1"/>
  <c r="G249" i="3" l="1"/>
  <c r="H117" i="12"/>
  <c r="E117" i="12"/>
  <c r="D220" i="12"/>
  <c r="B220" i="12"/>
  <c r="A221" i="12"/>
  <c r="I249" i="3" l="1"/>
  <c r="C250" i="3" s="1"/>
  <c r="B221" i="12"/>
  <c r="D221" i="12"/>
  <c r="A222" i="12"/>
  <c r="F117" i="12"/>
  <c r="G117" i="12" s="1"/>
  <c r="I117" i="12" s="1"/>
  <c r="C118" i="12" s="1"/>
  <c r="H250" i="3" l="1"/>
  <c r="E250" i="3"/>
  <c r="D222" i="12"/>
  <c r="B222" i="12"/>
  <c r="A223" i="12"/>
  <c r="H118" i="12"/>
  <c r="E118" i="12"/>
  <c r="F250" i="3" l="1"/>
  <c r="F118" i="12"/>
  <c r="G118" i="12" s="1"/>
  <c r="I118" i="12" s="1"/>
  <c r="C119" i="12" s="1"/>
  <c r="D223" i="12"/>
  <c r="B223" i="12"/>
  <c r="A224" i="12"/>
  <c r="G250" i="3" l="1"/>
  <c r="H119" i="12"/>
  <c r="E119" i="12"/>
  <c r="D224" i="12"/>
  <c r="B224" i="12"/>
  <c r="A225" i="12"/>
  <c r="I250" i="3" l="1"/>
  <c r="C251" i="3" s="1"/>
  <c r="B225" i="12"/>
  <c r="D225" i="12"/>
  <c r="A226" i="12"/>
  <c r="F119" i="12"/>
  <c r="G119" i="12" s="1"/>
  <c r="I119" i="12" s="1"/>
  <c r="C120" i="12" s="1"/>
  <c r="E251" i="3" l="1"/>
  <c r="H251" i="3"/>
  <c r="H120" i="12"/>
  <c r="E120" i="12"/>
  <c r="D226" i="12"/>
  <c r="B226" i="12"/>
  <c r="A227" i="12"/>
  <c r="F251" i="3" l="1"/>
  <c r="F120" i="12"/>
  <c r="G120" i="12" s="1"/>
  <c r="I120" i="12" s="1"/>
  <c r="C121" i="12" s="1"/>
  <c r="B227" i="12"/>
  <c r="D227" i="12"/>
  <c r="A228" i="12"/>
  <c r="G251" i="3" l="1"/>
  <c r="H121" i="12"/>
  <c r="E121" i="12"/>
  <c r="B228" i="12"/>
  <c r="D228" i="12"/>
  <c r="A229" i="12"/>
  <c r="I251" i="3" l="1"/>
  <c r="C252" i="3" s="1"/>
  <c r="B229" i="12"/>
  <c r="D229" i="12"/>
  <c r="A230" i="12"/>
  <c r="F121" i="12"/>
  <c r="G121" i="12" s="1"/>
  <c r="I121" i="12" s="1"/>
  <c r="C122" i="12" s="1"/>
  <c r="E252" i="3" l="1"/>
  <c r="H252" i="3"/>
  <c r="H122" i="12"/>
  <c r="E122" i="12"/>
  <c r="B230" i="12"/>
  <c r="D230" i="12"/>
  <c r="A231" i="12"/>
  <c r="F252" i="3" l="1"/>
  <c r="F122" i="12"/>
  <c r="G122" i="12" s="1"/>
  <c r="I122" i="12" s="1"/>
  <c r="C123" i="12" s="1"/>
  <c r="B231" i="12"/>
  <c r="D231" i="12"/>
  <c r="A232" i="12"/>
  <c r="G252" i="3" l="1"/>
  <c r="H123" i="12"/>
  <c r="E123" i="12"/>
  <c r="D232" i="12"/>
  <c r="B232" i="12"/>
  <c r="A233" i="12"/>
  <c r="I252" i="3" l="1"/>
  <c r="C253" i="3" s="1"/>
  <c r="F123" i="12"/>
  <c r="G123" i="12" s="1"/>
  <c r="I123" i="12" s="1"/>
  <c r="C124" i="12" s="1"/>
  <c r="D233" i="12"/>
  <c r="B233" i="12"/>
  <c r="A234" i="12"/>
  <c r="H253" i="3" l="1"/>
  <c r="E253" i="3"/>
  <c r="H124" i="12"/>
  <c r="E124" i="12"/>
  <c r="B234" i="12"/>
  <c r="D234" i="12"/>
  <c r="A235" i="12"/>
  <c r="F253" i="3" l="1"/>
  <c r="F124" i="12"/>
  <c r="G124" i="12" s="1"/>
  <c r="I124" i="12" s="1"/>
  <c r="C125" i="12" s="1"/>
  <c r="D235" i="12"/>
  <c r="B235" i="12"/>
  <c r="A236" i="12"/>
  <c r="G253" i="3" l="1"/>
  <c r="H125" i="12"/>
  <c r="E125" i="12"/>
  <c r="D236" i="12"/>
  <c r="B236" i="12"/>
  <c r="A237" i="12"/>
  <c r="I253" i="3" l="1"/>
  <c r="C254" i="3" s="1"/>
  <c r="F125" i="12"/>
  <c r="G125" i="12" s="1"/>
  <c r="I125" i="12" s="1"/>
  <c r="C126" i="12" s="1"/>
  <c r="B237" i="12"/>
  <c r="D237" i="12"/>
  <c r="A238" i="12"/>
  <c r="E254" i="3" l="1"/>
  <c r="H254" i="3"/>
  <c r="E126" i="12"/>
  <c r="H126" i="12"/>
  <c r="D238" i="12"/>
  <c r="B238" i="12"/>
  <c r="A239" i="12"/>
  <c r="F254" i="3" l="1"/>
  <c r="B239" i="12"/>
  <c r="D239" i="12"/>
  <c r="A240" i="12"/>
  <c r="F126" i="12"/>
  <c r="G126" i="12" s="1"/>
  <c r="I126" i="12" s="1"/>
  <c r="C127" i="12" s="1"/>
  <c r="G254" i="3" l="1"/>
  <c r="H127" i="12"/>
  <c r="E127" i="12"/>
  <c r="D240" i="12"/>
  <c r="B240" i="12"/>
  <c r="A241" i="12"/>
  <c r="I254" i="3" l="1"/>
  <c r="C255" i="3" s="1"/>
  <c r="F127" i="12"/>
  <c r="G127" i="12" s="1"/>
  <c r="I127" i="12" s="1"/>
  <c r="C128" i="12" s="1"/>
  <c r="D241" i="12"/>
  <c r="B241" i="12"/>
  <c r="A242" i="12"/>
  <c r="H255" i="3" l="1"/>
  <c r="E255" i="3"/>
  <c r="B242" i="12"/>
  <c r="D242" i="12"/>
  <c r="A243" i="12"/>
  <c r="H128" i="12"/>
  <c r="E128" i="12"/>
  <c r="F255" i="3" l="1"/>
  <c r="B243" i="12"/>
  <c r="D243" i="12"/>
  <c r="A244" i="12"/>
  <c r="F128" i="12"/>
  <c r="G128" i="12" s="1"/>
  <c r="I128" i="12" s="1"/>
  <c r="C129" i="12" s="1"/>
  <c r="G255" i="3" l="1"/>
  <c r="H129" i="12"/>
  <c r="E129" i="12"/>
  <c r="B244" i="12"/>
  <c r="D244" i="12"/>
  <c r="A245" i="12"/>
  <c r="I255" i="3" l="1"/>
  <c r="C256" i="3" s="1"/>
  <c r="D245" i="12"/>
  <c r="B245" i="12"/>
  <c r="A246" i="12"/>
  <c r="F129" i="12"/>
  <c r="G129" i="12" s="1"/>
  <c r="I129" i="12" s="1"/>
  <c r="C130" i="12" s="1"/>
  <c r="E256" i="3" l="1"/>
  <c r="H256" i="3"/>
  <c r="H130" i="12"/>
  <c r="E130" i="12"/>
  <c r="D246" i="12"/>
  <c r="B246" i="12"/>
  <c r="A247" i="12"/>
  <c r="F256" i="3" l="1"/>
  <c r="D247" i="12"/>
  <c r="B247" i="12"/>
  <c r="A248" i="12"/>
  <c r="F130" i="12"/>
  <c r="G130" i="12" s="1"/>
  <c r="I130" i="12" s="1"/>
  <c r="C131" i="12" s="1"/>
  <c r="G256" i="3" l="1"/>
  <c r="E131" i="12"/>
  <c r="H131" i="12"/>
  <c r="B248" i="12"/>
  <c r="D248" i="12"/>
  <c r="A249" i="12"/>
  <c r="I256" i="3" l="1"/>
  <c r="C257" i="3" s="1"/>
  <c r="D249" i="12"/>
  <c r="B249" i="12"/>
  <c r="A250" i="12"/>
  <c r="F131" i="12"/>
  <c r="G131" i="12" s="1"/>
  <c r="I131" i="12" s="1"/>
  <c r="C132" i="12" s="1"/>
  <c r="H257" i="3" l="1"/>
  <c r="E257" i="3"/>
  <c r="H132" i="12"/>
  <c r="E132" i="12"/>
  <c r="D250" i="12"/>
  <c r="B250" i="12"/>
  <c r="A251" i="12"/>
  <c r="F257" i="3" l="1"/>
  <c r="D251" i="12"/>
  <c r="B251" i="12"/>
  <c r="A252" i="12"/>
  <c r="F132" i="12"/>
  <c r="G132" i="12" s="1"/>
  <c r="I132" i="12" s="1"/>
  <c r="C133" i="12" s="1"/>
  <c r="G257" i="3" l="1"/>
  <c r="B252" i="12"/>
  <c r="D252" i="12"/>
  <c r="A253" i="12"/>
  <c r="H133" i="12"/>
  <c r="E133" i="12"/>
  <c r="I257" i="3" l="1"/>
  <c r="C258" i="3" s="1"/>
  <c r="D253" i="12"/>
  <c r="B253" i="12"/>
  <c r="A254" i="12"/>
  <c r="F133" i="12"/>
  <c r="G133" i="12" s="1"/>
  <c r="I133" i="12" s="1"/>
  <c r="C134" i="12" s="1"/>
  <c r="E258" i="3" l="1"/>
  <c r="H258" i="3"/>
  <c r="H134" i="12"/>
  <c r="E134" i="12"/>
  <c r="D254" i="12"/>
  <c r="B254" i="12"/>
  <c r="A255" i="12"/>
  <c r="F258" i="3" l="1"/>
  <c r="F134" i="12"/>
  <c r="G134" i="12" s="1"/>
  <c r="I134" i="12" s="1"/>
  <c r="C135" i="12" s="1"/>
  <c r="D255" i="12"/>
  <c r="B255" i="12"/>
  <c r="A256" i="12"/>
  <c r="G258" i="3" l="1"/>
  <c r="H135" i="12"/>
  <c r="E135" i="12"/>
  <c r="D256" i="12"/>
  <c r="B256" i="12"/>
  <c r="A257" i="12"/>
  <c r="I258" i="3" l="1"/>
  <c r="C259" i="3" s="1"/>
  <c r="B257" i="12"/>
  <c r="D257" i="12"/>
  <c r="A258" i="12"/>
  <c r="F135" i="12"/>
  <c r="G135" i="12" s="1"/>
  <c r="I135" i="12" s="1"/>
  <c r="C136" i="12" s="1"/>
  <c r="H259" i="3" l="1"/>
  <c r="E259" i="3"/>
  <c r="H136" i="12"/>
  <c r="E136" i="12"/>
  <c r="B258" i="12"/>
  <c r="D258" i="12"/>
  <c r="A259" i="12"/>
  <c r="F259" i="3" l="1"/>
  <c r="F136" i="12"/>
  <c r="G136" i="12" s="1"/>
  <c r="I136" i="12" s="1"/>
  <c r="C137" i="12" s="1"/>
  <c r="B259" i="12"/>
  <c r="D259" i="12"/>
  <c r="A260" i="12"/>
  <c r="G259" i="3" l="1"/>
  <c r="H137" i="12"/>
  <c r="E137" i="12"/>
  <c r="B260" i="12"/>
  <c r="D260" i="12"/>
  <c r="A261" i="12"/>
  <c r="I259" i="3" l="1"/>
  <c r="C260" i="3" s="1"/>
  <c r="F137" i="12"/>
  <c r="G137" i="12" s="1"/>
  <c r="I137" i="12" s="1"/>
  <c r="C138" i="12" s="1"/>
  <c r="D261" i="12"/>
  <c r="B261" i="12"/>
  <c r="A262" i="12"/>
  <c r="E260" i="3" l="1"/>
  <c r="H260" i="3"/>
  <c r="D262" i="12"/>
  <c r="B262" i="12"/>
  <c r="A263" i="12"/>
  <c r="H138" i="12"/>
  <c r="E138" i="12"/>
  <c r="F260" i="3" l="1"/>
  <c r="F138" i="12"/>
  <c r="G138" i="12" s="1"/>
  <c r="I138" i="12" s="1"/>
  <c r="C139" i="12" s="1"/>
  <c r="D263" i="12"/>
  <c r="B263" i="12"/>
  <c r="A264" i="12"/>
  <c r="G260" i="3" l="1"/>
  <c r="H139" i="12"/>
  <c r="E139" i="12"/>
  <c r="B264" i="12"/>
  <c r="D264" i="12"/>
  <c r="A265" i="12"/>
  <c r="I260" i="3" l="1"/>
  <c r="C261" i="3" s="1"/>
  <c r="F139" i="12"/>
  <c r="G139" i="12" s="1"/>
  <c r="I139" i="12" s="1"/>
  <c r="C140" i="12" s="1"/>
  <c r="B265" i="12"/>
  <c r="D265" i="12"/>
  <c r="A266" i="12"/>
  <c r="E261" i="3" l="1"/>
  <c r="H261" i="3"/>
  <c r="H140" i="12"/>
  <c r="E140" i="12"/>
  <c r="B266" i="12"/>
  <c r="D266" i="12"/>
  <c r="A267" i="12"/>
  <c r="F261" i="3" l="1"/>
  <c r="B267" i="12"/>
  <c r="D267" i="12"/>
  <c r="A268" i="12"/>
  <c r="F140" i="12"/>
  <c r="G140" i="12" s="1"/>
  <c r="I140" i="12" s="1"/>
  <c r="C141" i="12" s="1"/>
  <c r="G261" i="3" l="1"/>
  <c r="H141" i="12"/>
  <c r="E141" i="12"/>
  <c r="D268" i="12"/>
  <c r="B268" i="12"/>
  <c r="A269" i="12"/>
  <c r="I261" i="3" l="1"/>
  <c r="C262" i="3" s="1"/>
  <c r="B269" i="12"/>
  <c r="D269" i="12"/>
  <c r="A270" i="12"/>
  <c r="F141" i="12"/>
  <c r="G141" i="12" s="1"/>
  <c r="I141" i="12" s="1"/>
  <c r="C142" i="12" s="1"/>
  <c r="E262" i="3" l="1"/>
  <c r="H262" i="3"/>
  <c r="H142" i="12"/>
  <c r="E142" i="12"/>
  <c r="D270" i="12"/>
  <c r="B270" i="12"/>
  <c r="A271" i="12"/>
  <c r="F262" i="3" l="1"/>
  <c r="F142" i="12"/>
  <c r="G142" i="12" s="1"/>
  <c r="I142" i="12" s="1"/>
  <c r="C143" i="12" s="1"/>
  <c r="B271" i="12"/>
  <c r="D271" i="12"/>
  <c r="A272" i="12"/>
  <c r="G262" i="3" l="1"/>
  <c r="H143" i="12"/>
  <c r="E143" i="12"/>
  <c r="D272" i="12"/>
  <c r="B272" i="12"/>
  <c r="A273" i="12"/>
  <c r="I262" i="3" l="1"/>
  <c r="C263" i="3" s="1"/>
  <c r="D273" i="12"/>
  <c r="B273" i="12"/>
  <c r="A274" i="12"/>
  <c r="F143" i="12"/>
  <c r="G143" i="12" s="1"/>
  <c r="I143" i="12" s="1"/>
  <c r="C144" i="12" s="1"/>
  <c r="H263" i="3" l="1"/>
  <c r="E263" i="3"/>
  <c r="H144" i="12"/>
  <c r="E144" i="12"/>
  <c r="B274" i="12"/>
  <c r="D274" i="12"/>
  <c r="A275" i="12"/>
  <c r="F263" i="3" l="1"/>
  <c r="F144" i="12"/>
  <c r="G144" i="12" s="1"/>
  <c r="I144" i="12" s="1"/>
  <c r="C145" i="12" s="1"/>
  <c r="D275" i="12"/>
  <c r="B275" i="12"/>
  <c r="A276" i="12"/>
  <c r="G263" i="3" l="1"/>
  <c r="H145" i="12"/>
  <c r="E145" i="12"/>
  <c r="B276" i="12"/>
  <c r="D276" i="12"/>
  <c r="A277" i="12"/>
  <c r="I263" i="3" l="1"/>
  <c r="C264" i="3" s="1"/>
  <c r="F145" i="12"/>
  <c r="G145" i="12" s="1"/>
  <c r="I145" i="12" s="1"/>
  <c r="C146" i="12" s="1"/>
  <c r="D277" i="12"/>
  <c r="B277" i="12"/>
  <c r="A278" i="12"/>
  <c r="E264" i="3" l="1"/>
  <c r="H264" i="3"/>
  <c r="H146" i="12"/>
  <c r="E146" i="12"/>
  <c r="D278" i="12"/>
  <c r="B278" i="12"/>
  <c r="A279" i="12"/>
  <c r="F264" i="3" l="1"/>
  <c r="F146" i="12"/>
  <c r="G146" i="12" s="1"/>
  <c r="I146" i="12" s="1"/>
  <c r="C147" i="12" s="1"/>
  <c r="B279" i="12"/>
  <c r="D279" i="12"/>
  <c r="A280" i="12"/>
  <c r="G264" i="3" l="1"/>
  <c r="E147" i="12"/>
  <c r="H147" i="12"/>
  <c r="D280" i="12"/>
  <c r="B280" i="12"/>
  <c r="A281" i="12"/>
  <c r="I264" i="3" l="1"/>
  <c r="C265" i="3" s="1"/>
  <c r="D281" i="12"/>
  <c r="B281" i="12"/>
  <c r="A282" i="12"/>
  <c r="F147" i="12"/>
  <c r="G147" i="12" s="1"/>
  <c r="I147" i="12" s="1"/>
  <c r="C148" i="12" s="1"/>
  <c r="E265" i="3" l="1"/>
  <c r="H265" i="3"/>
  <c r="D282" i="12"/>
  <c r="B282" i="12"/>
  <c r="A283" i="12"/>
  <c r="H148" i="12"/>
  <c r="E148" i="12"/>
  <c r="F265" i="3" l="1"/>
  <c r="D283" i="12"/>
  <c r="B283" i="12"/>
  <c r="A284" i="12"/>
  <c r="F148" i="12"/>
  <c r="G148" i="12" s="1"/>
  <c r="I148" i="12" s="1"/>
  <c r="C149" i="12" s="1"/>
  <c r="G265" i="3" l="1"/>
  <c r="H149" i="12"/>
  <c r="E149" i="12"/>
  <c r="D284" i="12"/>
  <c r="B284" i="12"/>
  <c r="A285" i="12"/>
  <c r="I265" i="3" l="1"/>
  <c r="C266" i="3" s="1"/>
  <c r="B285" i="12"/>
  <c r="D285" i="12"/>
  <c r="A286" i="12"/>
  <c r="F149" i="12"/>
  <c r="G149" i="12" s="1"/>
  <c r="I149" i="12" s="1"/>
  <c r="C150" i="12" s="1"/>
  <c r="E266" i="3" l="1"/>
  <c r="H266" i="3"/>
  <c r="E150" i="12"/>
  <c r="H150" i="12"/>
  <c r="D286" i="12"/>
  <c r="B286" i="12"/>
  <c r="A287" i="12"/>
  <c r="F266" i="3" l="1"/>
  <c r="D287" i="12"/>
  <c r="B287" i="12"/>
  <c r="A288" i="12"/>
  <c r="F150" i="12"/>
  <c r="G150" i="12" s="1"/>
  <c r="I150" i="12" s="1"/>
  <c r="C151" i="12" s="1"/>
  <c r="G266" i="3" l="1"/>
  <c r="H151" i="12"/>
  <c r="E151" i="12"/>
  <c r="D288" i="12"/>
  <c r="B288" i="12"/>
  <c r="A289" i="12"/>
  <c r="I266" i="3" l="1"/>
  <c r="C267" i="3" s="1"/>
  <c r="B289" i="12"/>
  <c r="D289" i="12"/>
  <c r="A290" i="12"/>
  <c r="F151" i="12"/>
  <c r="G151" i="12" s="1"/>
  <c r="I151" i="12" s="1"/>
  <c r="C152" i="12" s="1"/>
  <c r="H267" i="3" l="1"/>
  <c r="E267" i="3"/>
  <c r="B290" i="12"/>
  <c r="D290" i="12"/>
  <c r="A291" i="12"/>
  <c r="H152" i="12"/>
  <c r="E152" i="12"/>
  <c r="F267" i="3" l="1"/>
  <c r="F152" i="12"/>
  <c r="G152" i="12" s="1"/>
  <c r="I152" i="12" s="1"/>
  <c r="C153" i="12" s="1"/>
  <c r="D291" i="12"/>
  <c r="B291" i="12"/>
  <c r="A292" i="12"/>
  <c r="G267" i="3" l="1"/>
  <c r="H153" i="12"/>
  <c r="E153" i="12"/>
  <c r="D292" i="12"/>
  <c r="B292" i="12"/>
  <c r="A293" i="12"/>
  <c r="I267" i="3" l="1"/>
  <c r="C268" i="3" s="1"/>
  <c r="F153" i="12"/>
  <c r="G153" i="12" s="1"/>
  <c r="I153" i="12" s="1"/>
  <c r="C154" i="12" s="1"/>
  <c r="D293" i="12"/>
  <c r="B293" i="12"/>
  <c r="A294" i="12"/>
  <c r="E268" i="3" l="1"/>
  <c r="H268" i="3"/>
  <c r="H154" i="12"/>
  <c r="E154" i="12"/>
  <c r="B294" i="12"/>
  <c r="D294" i="12"/>
  <c r="A295" i="12"/>
  <c r="F268" i="3" l="1"/>
  <c r="F154" i="12"/>
  <c r="G154" i="12" s="1"/>
  <c r="I154" i="12" s="1"/>
  <c r="C155" i="12" s="1"/>
  <c r="B295" i="12"/>
  <c r="D295" i="12"/>
  <c r="A296" i="12"/>
  <c r="G268" i="3" l="1"/>
  <c r="E155" i="12"/>
  <c r="H155" i="12"/>
  <c r="B296" i="12"/>
  <c r="D296" i="12"/>
  <c r="A297" i="12"/>
  <c r="I268" i="3" l="1"/>
  <c r="C269" i="3" s="1"/>
  <c r="F155" i="12"/>
  <c r="G155" i="12" s="1"/>
  <c r="I155" i="12" s="1"/>
  <c r="C156" i="12" s="1"/>
  <c r="B297" i="12"/>
  <c r="D297" i="12"/>
  <c r="A298" i="12"/>
  <c r="H269" i="3" l="1"/>
  <c r="E269" i="3"/>
  <c r="H156" i="12"/>
  <c r="E156" i="12"/>
  <c r="B298" i="12"/>
  <c r="D298" i="12"/>
  <c r="A299" i="12"/>
  <c r="F269" i="3" l="1"/>
  <c r="F156" i="12"/>
  <c r="G156" i="12" s="1"/>
  <c r="I156" i="12" s="1"/>
  <c r="C157" i="12" s="1"/>
  <c r="B299" i="12"/>
  <c r="D299" i="12"/>
  <c r="A300" i="12"/>
  <c r="G269" i="3" l="1"/>
  <c r="H157" i="12"/>
  <c r="E157" i="12"/>
  <c r="D300" i="12"/>
  <c r="B300" i="12"/>
  <c r="A301" i="12"/>
  <c r="I269" i="3" l="1"/>
  <c r="C270" i="3" s="1"/>
  <c r="F157" i="12"/>
  <c r="G157" i="12" s="1"/>
  <c r="I157" i="12" s="1"/>
  <c r="C158" i="12" s="1"/>
  <c r="B301" i="12"/>
  <c r="D301" i="12"/>
  <c r="A302" i="12"/>
  <c r="E270" i="3" l="1"/>
  <c r="H270" i="3"/>
  <c r="H158" i="12"/>
  <c r="E158" i="12"/>
  <c r="D302" i="12"/>
  <c r="B302" i="12"/>
  <c r="A303" i="12"/>
  <c r="F270" i="3" l="1"/>
  <c r="B303" i="12"/>
  <c r="D303" i="12"/>
  <c r="A304" i="12"/>
  <c r="F158" i="12"/>
  <c r="G158" i="12" s="1"/>
  <c r="I158" i="12" s="1"/>
  <c r="C159" i="12" s="1"/>
  <c r="G270" i="3" l="1"/>
  <c r="E159" i="12"/>
  <c r="H159" i="12"/>
  <c r="B304" i="12"/>
  <c r="D304" i="12"/>
  <c r="A305" i="12"/>
  <c r="I270" i="3" l="1"/>
  <c r="C271" i="3" s="1"/>
  <c r="D305" i="12"/>
  <c r="B305" i="12"/>
  <c r="A306" i="12"/>
  <c r="F159" i="12"/>
  <c r="G159" i="12" s="1"/>
  <c r="I159" i="12" s="1"/>
  <c r="C160" i="12" s="1"/>
  <c r="H271" i="3" l="1"/>
  <c r="E271" i="3"/>
  <c r="H160" i="12"/>
  <c r="E160" i="12"/>
  <c r="B306" i="12"/>
  <c r="D306" i="12"/>
  <c r="A307" i="12"/>
  <c r="F271" i="3" l="1"/>
  <c r="F160" i="12"/>
  <c r="G160" i="12" s="1"/>
  <c r="I160" i="12" s="1"/>
  <c r="C161" i="12" s="1"/>
  <c r="B307" i="12"/>
  <c r="D307" i="12"/>
  <c r="A308" i="12"/>
  <c r="G271" i="3" l="1"/>
  <c r="H161" i="12"/>
  <c r="E161" i="12"/>
  <c r="B308" i="12"/>
  <c r="D308" i="12"/>
  <c r="A309" i="12"/>
  <c r="I271" i="3" l="1"/>
  <c r="C272" i="3" s="1"/>
  <c r="F161" i="12"/>
  <c r="G161" i="12" s="1"/>
  <c r="I161" i="12" s="1"/>
  <c r="C162" i="12" s="1"/>
  <c r="B309" i="12"/>
  <c r="D309" i="12"/>
  <c r="A310" i="12"/>
  <c r="E272" i="3" l="1"/>
  <c r="H272" i="3"/>
  <c r="H162" i="12"/>
  <c r="E162" i="12"/>
  <c r="B310" i="12"/>
  <c r="D310" i="12"/>
  <c r="A311" i="12"/>
  <c r="F272" i="3" l="1"/>
  <c r="B311" i="12"/>
  <c r="D311" i="12"/>
  <c r="A312" i="12"/>
  <c r="F162" i="12"/>
  <c r="G162" i="12" s="1"/>
  <c r="I162" i="12" s="1"/>
  <c r="C163" i="12" s="1"/>
  <c r="G272" i="3" l="1"/>
  <c r="H163" i="12"/>
  <c r="E163" i="12"/>
  <c r="B312" i="12"/>
  <c r="D312" i="12"/>
  <c r="A313" i="12"/>
  <c r="I272" i="3" l="1"/>
  <c r="C273" i="3" s="1"/>
  <c r="B313" i="12"/>
  <c r="D313" i="12"/>
  <c r="A314" i="12"/>
  <c r="F163" i="12"/>
  <c r="G163" i="12" s="1"/>
  <c r="I163" i="12" s="1"/>
  <c r="C164" i="12" s="1"/>
  <c r="H273" i="3" l="1"/>
  <c r="E273" i="3"/>
  <c r="H164" i="12"/>
  <c r="E164" i="12"/>
  <c r="B314" i="12"/>
  <c r="D314" i="12"/>
  <c r="A315" i="12"/>
  <c r="F273" i="3" l="1"/>
  <c r="D315" i="12"/>
  <c r="B315" i="12"/>
  <c r="A316" i="12"/>
  <c r="F164" i="12"/>
  <c r="G164" i="12" s="1"/>
  <c r="I164" i="12" s="1"/>
  <c r="C165" i="12" s="1"/>
  <c r="G273" i="3" l="1"/>
  <c r="H165" i="12"/>
  <c r="E165" i="12"/>
  <c r="B316" i="12"/>
  <c r="D316" i="12"/>
  <c r="A317" i="12"/>
  <c r="I273" i="3" l="1"/>
  <c r="C274" i="3" s="1"/>
  <c r="B317" i="12"/>
  <c r="D317" i="12"/>
  <c r="A318" i="12"/>
  <c r="F165" i="12"/>
  <c r="G165" i="12" s="1"/>
  <c r="I165" i="12" s="1"/>
  <c r="C166" i="12" s="1"/>
  <c r="E274" i="3" l="1"/>
  <c r="H274" i="3"/>
  <c r="H166" i="12"/>
  <c r="E166" i="12"/>
  <c r="D318" i="12"/>
  <c r="B318" i="12"/>
  <c r="A319" i="12"/>
  <c r="F274" i="3" l="1"/>
  <c r="D319" i="12"/>
  <c r="B319" i="12"/>
  <c r="A320" i="12"/>
  <c r="F166" i="12"/>
  <c r="G166" i="12" s="1"/>
  <c r="I166" i="12" s="1"/>
  <c r="C167" i="12" s="1"/>
  <c r="G274" i="3" l="1"/>
  <c r="H167" i="12"/>
  <c r="E167" i="12"/>
  <c r="D320" i="12"/>
  <c r="B320" i="12"/>
  <c r="A321" i="12"/>
  <c r="I274" i="3" l="1"/>
  <c r="C275" i="3" s="1"/>
  <c r="D321" i="12"/>
  <c r="B321" i="12"/>
  <c r="A322" i="12"/>
  <c r="F167" i="12"/>
  <c r="G167" i="12" s="1"/>
  <c r="I167" i="12" s="1"/>
  <c r="C168" i="12" s="1"/>
  <c r="H275" i="3" l="1"/>
  <c r="E275" i="3"/>
  <c r="B322" i="12"/>
  <c r="D322" i="12"/>
  <c r="A323" i="12"/>
  <c r="E168" i="12"/>
  <c r="H168" i="12"/>
  <c r="F275" i="3" l="1"/>
  <c r="F168" i="12"/>
  <c r="G168" i="12" s="1"/>
  <c r="I168" i="12" s="1"/>
  <c r="C169" i="12" s="1"/>
  <c r="B323" i="12"/>
  <c r="D323" i="12"/>
  <c r="A324" i="12"/>
  <c r="G275" i="3" l="1"/>
  <c r="H169" i="12"/>
  <c r="E169" i="12"/>
  <c r="D324" i="12"/>
  <c r="B324" i="12"/>
  <c r="A325" i="12"/>
  <c r="I275" i="3" l="1"/>
  <c r="C276" i="3" s="1"/>
  <c r="F169" i="12"/>
  <c r="G169" i="12" s="1"/>
  <c r="I169" i="12" s="1"/>
  <c r="C170" i="12" s="1"/>
  <c r="B325" i="12"/>
  <c r="D325" i="12"/>
  <c r="A326" i="12"/>
  <c r="H276" i="3" l="1"/>
  <c r="E276" i="3"/>
  <c r="H170" i="12"/>
  <c r="E170" i="12"/>
  <c r="D326" i="12"/>
  <c r="B326" i="12"/>
  <c r="A327" i="12"/>
  <c r="F276" i="3" l="1"/>
  <c r="B327" i="12"/>
  <c r="D327" i="12"/>
  <c r="A328" i="12"/>
  <c r="F170" i="12"/>
  <c r="G170" i="12" s="1"/>
  <c r="I170" i="12" s="1"/>
  <c r="C171" i="12" s="1"/>
  <c r="G276" i="3" l="1"/>
  <c r="H171" i="12"/>
  <c r="E171" i="12"/>
  <c r="B328" i="12"/>
  <c r="D328" i="12"/>
  <c r="A329" i="12"/>
  <c r="I276" i="3" l="1"/>
  <c r="C277" i="3" s="1"/>
  <c r="F171" i="12"/>
  <c r="G171" i="12" s="1"/>
  <c r="I171" i="12" s="1"/>
  <c r="C172" i="12" s="1"/>
  <c r="D329" i="12"/>
  <c r="B329" i="12"/>
  <c r="A330" i="12"/>
  <c r="H277" i="3" l="1"/>
  <c r="E277" i="3"/>
  <c r="H172" i="12"/>
  <c r="E172" i="12"/>
  <c r="B330" i="12"/>
  <c r="D330" i="12"/>
  <c r="A331" i="12"/>
  <c r="F277" i="3" l="1"/>
  <c r="B331" i="12"/>
  <c r="D331" i="12"/>
  <c r="A332" i="12"/>
  <c r="F172" i="12"/>
  <c r="G172" i="12" s="1"/>
  <c r="I172" i="12" s="1"/>
  <c r="C173" i="12" s="1"/>
  <c r="G277" i="3" l="1"/>
  <c r="H173" i="12"/>
  <c r="E173" i="12"/>
  <c r="B332" i="12"/>
  <c r="D332" i="12"/>
  <c r="A333" i="12"/>
  <c r="I277" i="3" l="1"/>
  <c r="C278" i="3" s="1"/>
  <c r="F173" i="12"/>
  <c r="G173" i="12" s="1"/>
  <c r="I173" i="12" s="1"/>
  <c r="C174" i="12" s="1"/>
  <c r="B333" i="12"/>
  <c r="D333" i="12"/>
  <c r="A334" i="12"/>
  <c r="E278" i="3" l="1"/>
  <c r="H278" i="3"/>
  <c r="D334" i="12"/>
  <c r="B334" i="12"/>
  <c r="A335" i="12"/>
  <c r="H174" i="12"/>
  <c r="E174" i="12"/>
  <c r="F278" i="3" l="1"/>
  <c r="B335" i="12"/>
  <c r="D335" i="12"/>
  <c r="A336" i="12"/>
  <c r="F174" i="12"/>
  <c r="G174" i="12" s="1"/>
  <c r="I174" i="12" s="1"/>
  <c r="C175" i="12" s="1"/>
  <c r="G278" i="3" l="1"/>
  <c r="H175" i="12"/>
  <c r="E175" i="12"/>
  <c r="D336" i="12"/>
  <c r="B336" i="12"/>
  <c r="A337" i="12"/>
  <c r="I278" i="3" l="1"/>
  <c r="C279" i="3" s="1"/>
  <c r="D337" i="12"/>
  <c r="B337" i="12"/>
  <c r="A338" i="12"/>
  <c r="F175" i="12"/>
  <c r="G175" i="12" s="1"/>
  <c r="I175" i="12" s="1"/>
  <c r="C176" i="12" s="1"/>
  <c r="H279" i="3" l="1"/>
  <c r="E279" i="3"/>
  <c r="H176" i="12"/>
  <c r="E176" i="12"/>
  <c r="D338" i="12"/>
  <c r="B338" i="12"/>
  <c r="A339" i="12"/>
  <c r="F279" i="3" l="1"/>
  <c r="F176" i="12"/>
  <c r="G176" i="12" s="1"/>
  <c r="I176" i="12" s="1"/>
  <c r="C177" i="12" s="1"/>
  <c r="D339" i="12"/>
  <c r="B339" i="12"/>
  <c r="A340" i="12"/>
  <c r="G279" i="3" l="1"/>
  <c r="H177" i="12"/>
  <c r="E177" i="12"/>
  <c r="D340" i="12"/>
  <c r="B340" i="12"/>
  <c r="A341" i="12"/>
  <c r="I279" i="3" l="1"/>
  <c r="C280" i="3" s="1"/>
  <c r="B341" i="12"/>
  <c r="D341" i="12"/>
  <c r="A342" i="12"/>
  <c r="F177" i="12"/>
  <c r="G177" i="12" s="1"/>
  <c r="I177" i="12" s="1"/>
  <c r="C178" i="12" s="1"/>
  <c r="H280" i="3" l="1"/>
  <c r="E280" i="3"/>
  <c r="B342" i="12"/>
  <c r="D342" i="12"/>
  <c r="A343" i="12"/>
  <c r="H178" i="12"/>
  <c r="E178" i="12"/>
  <c r="F280" i="3" l="1"/>
  <c r="F178" i="12"/>
  <c r="G178" i="12" s="1"/>
  <c r="I178" i="12" s="1"/>
  <c r="C179" i="12" s="1"/>
  <c r="B343" i="12"/>
  <c r="D343" i="12"/>
  <c r="A344" i="12"/>
  <c r="G280" i="3" l="1"/>
  <c r="B344" i="12"/>
  <c r="D344" i="12"/>
  <c r="A345" i="12"/>
  <c r="H179" i="12"/>
  <c r="E179" i="12"/>
  <c r="I280" i="3" l="1"/>
  <c r="C281" i="3" s="1"/>
  <c r="B345" i="12"/>
  <c r="D345" i="12"/>
  <c r="A346" i="12"/>
  <c r="F179" i="12"/>
  <c r="G179" i="12" s="1"/>
  <c r="I179" i="12" s="1"/>
  <c r="C180" i="12" s="1"/>
  <c r="E281" i="3" l="1"/>
  <c r="H281" i="3"/>
  <c r="H180" i="12"/>
  <c r="E180" i="12"/>
  <c r="D346" i="12"/>
  <c r="B346" i="12"/>
  <c r="A347" i="12"/>
  <c r="F281" i="3" l="1"/>
  <c r="D347" i="12"/>
  <c r="B347" i="12"/>
  <c r="A348" i="12"/>
  <c r="F180" i="12"/>
  <c r="G180" i="12" s="1"/>
  <c r="I180" i="12" s="1"/>
  <c r="C181" i="12" s="1"/>
  <c r="G281" i="3" l="1"/>
  <c r="H181" i="12"/>
  <c r="E181" i="12"/>
  <c r="D348" i="12"/>
  <c r="B348" i="12"/>
  <c r="A349" i="12"/>
  <c r="I281" i="3" l="1"/>
  <c r="C282" i="3" s="1"/>
  <c r="F181" i="12"/>
  <c r="G181" i="12" s="1"/>
  <c r="I181" i="12" s="1"/>
  <c r="C182" i="12" s="1"/>
  <c r="D349" i="12"/>
  <c r="B349" i="12"/>
  <c r="A350" i="12"/>
  <c r="H282" i="3" l="1"/>
  <c r="E282" i="3"/>
  <c r="H182" i="12"/>
  <c r="E182" i="12"/>
  <c r="D350" i="12"/>
  <c r="B350" i="12"/>
  <c r="A351" i="12"/>
  <c r="F282" i="3" l="1"/>
  <c r="D351" i="12"/>
  <c r="B351" i="12"/>
  <c r="A352" i="12"/>
  <c r="F182" i="12"/>
  <c r="G182" i="12" s="1"/>
  <c r="I182" i="12" s="1"/>
  <c r="C183" i="12" s="1"/>
  <c r="G282" i="3" l="1"/>
  <c r="H183" i="12"/>
  <c r="E183" i="12"/>
  <c r="B352" i="12"/>
  <c r="D352" i="12"/>
  <c r="A353" i="12"/>
  <c r="I282" i="3" l="1"/>
  <c r="C283" i="3" s="1"/>
  <c r="F183" i="12"/>
  <c r="G183" i="12" s="1"/>
  <c r="I183" i="12" s="1"/>
  <c r="C184" i="12" s="1"/>
  <c r="B353" i="12"/>
  <c r="D353" i="12"/>
  <c r="A354" i="12"/>
  <c r="H283" i="3" l="1"/>
  <c r="E283" i="3"/>
  <c r="E184" i="12"/>
  <c r="H184" i="12"/>
  <c r="B354" i="12"/>
  <c r="D354" i="12"/>
  <c r="A355" i="12"/>
  <c r="F283" i="3" l="1"/>
  <c r="B355" i="12"/>
  <c r="D355" i="12"/>
  <c r="A356" i="12"/>
  <c r="F184" i="12"/>
  <c r="G184" i="12" s="1"/>
  <c r="I184" i="12" s="1"/>
  <c r="C185" i="12" s="1"/>
  <c r="G283" i="3" l="1"/>
  <c r="E185" i="12"/>
  <c r="H185" i="12"/>
  <c r="B356" i="12"/>
  <c r="D356" i="12"/>
  <c r="A357" i="12"/>
  <c r="I283" i="3" l="1"/>
  <c r="C284" i="3" s="1"/>
  <c r="B357" i="12"/>
  <c r="D357" i="12"/>
  <c r="A358" i="12"/>
  <c r="F185" i="12"/>
  <c r="G185" i="12" s="1"/>
  <c r="I185" i="12" s="1"/>
  <c r="C186" i="12" s="1"/>
  <c r="H284" i="3" l="1"/>
  <c r="E284" i="3"/>
  <c r="H186" i="12"/>
  <c r="E186" i="12"/>
  <c r="D358" i="12"/>
  <c r="B358" i="12"/>
  <c r="A359" i="12"/>
  <c r="F284" i="3" l="1"/>
  <c r="F186" i="12"/>
  <c r="G186" i="12" s="1"/>
  <c r="I186" i="12" s="1"/>
  <c r="C187" i="12" s="1"/>
  <c r="B359" i="12"/>
  <c r="D359" i="12"/>
  <c r="A360" i="12"/>
  <c r="G284" i="3" l="1"/>
  <c r="B360" i="12"/>
  <c r="D360" i="12"/>
  <c r="A361" i="12"/>
  <c r="H187" i="12"/>
  <c r="E187" i="12"/>
  <c r="I284" i="3" l="1"/>
  <c r="C285" i="3" s="1"/>
  <c r="D361" i="12"/>
  <c r="B361" i="12"/>
  <c r="A362" i="12"/>
  <c r="F187" i="12"/>
  <c r="G187" i="12" s="1"/>
  <c r="I187" i="12" s="1"/>
  <c r="C188" i="12" s="1"/>
  <c r="H285" i="3" l="1"/>
  <c r="E285" i="3"/>
  <c r="E188" i="12"/>
  <c r="H188" i="12"/>
  <c r="B362" i="12"/>
  <c r="D362" i="12"/>
  <c r="A363" i="12"/>
  <c r="F285" i="3" l="1"/>
  <c r="F188" i="12"/>
  <c r="G188" i="12" s="1"/>
  <c r="I188" i="12" s="1"/>
  <c r="C189" i="12" s="1"/>
  <c r="D363" i="12"/>
  <c r="B363" i="12"/>
  <c r="A364" i="12"/>
  <c r="G285" i="3" l="1"/>
  <c r="H189" i="12"/>
  <c r="E189" i="12"/>
  <c r="D364" i="12"/>
  <c r="B364" i="12"/>
  <c r="A365" i="12"/>
  <c r="I285" i="3" l="1"/>
  <c r="C286" i="3" s="1"/>
  <c r="B365" i="12"/>
  <c r="D365" i="12"/>
  <c r="A366" i="12"/>
  <c r="F189" i="12"/>
  <c r="G189" i="12" s="1"/>
  <c r="I189" i="12" s="1"/>
  <c r="C190" i="12" s="1"/>
  <c r="E286" i="3" l="1"/>
  <c r="H286" i="3"/>
  <c r="D366" i="12"/>
  <c r="B366" i="12"/>
  <c r="A367" i="12"/>
  <c r="H190" i="12"/>
  <c r="E190" i="12"/>
  <c r="F286" i="3" l="1"/>
  <c r="F190" i="12"/>
  <c r="G190" i="12" s="1"/>
  <c r="I190" i="12" s="1"/>
  <c r="C191" i="12" s="1"/>
  <c r="B367" i="12"/>
  <c r="D367" i="12"/>
  <c r="A368" i="12"/>
  <c r="G286" i="3" l="1"/>
  <c r="H191" i="12"/>
  <c r="E191" i="12"/>
  <c r="D368" i="12"/>
  <c r="B368" i="12"/>
  <c r="A369" i="12"/>
  <c r="I286" i="3" l="1"/>
  <c r="C287" i="3" s="1"/>
  <c r="F191" i="12"/>
  <c r="G191" i="12" s="1"/>
  <c r="I191" i="12" s="1"/>
  <c r="C192" i="12" s="1"/>
  <c r="B369" i="12"/>
  <c r="D369" i="12"/>
  <c r="A370" i="12"/>
  <c r="H287" i="3" l="1"/>
  <c r="E287" i="3"/>
  <c r="H192" i="12"/>
  <c r="E192" i="12"/>
  <c r="D370" i="12"/>
  <c r="B370" i="12"/>
  <c r="A371" i="12"/>
  <c r="F287" i="3" l="1"/>
  <c r="F192" i="12"/>
  <c r="G192" i="12" s="1"/>
  <c r="I192" i="12" s="1"/>
  <c r="C193" i="12" s="1"/>
  <c r="D371" i="12"/>
  <c r="B371" i="12"/>
  <c r="A372" i="12"/>
  <c r="G287" i="3" l="1"/>
  <c r="H193" i="12"/>
  <c r="E193" i="12"/>
  <c r="B372" i="12"/>
  <c r="D372" i="12"/>
  <c r="A373" i="12"/>
  <c r="I287" i="3" l="1"/>
  <c r="C288" i="3" s="1"/>
  <c r="B373" i="12"/>
  <c r="D373" i="12"/>
  <c r="A374" i="12"/>
  <c r="F193" i="12"/>
  <c r="G193" i="12" s="1"/>
  <c r="I193" i="12" s="1"/>
  <c r="C194" i="12" s="1"/>
  <c r="E288" i="3" l="1"/>
  <c r="H288" i="3"/>
  <c r="H194" i="12"/>
  <c r="E194" i="12"/>
  <c r="D374" i="12"/>
  <c r="B374" i="12"/>
  <c r="A375" i="12"/>
  <c r="F288" i="3" l="1"/>
  <c r="F194" i="12"/>
  <c r="G194" i="12" s="1"/>
  <c r="I194" i="12" s="1"/>
  <c r="C195" i="12" s="1"/>
  <c r="B375" i="12"/>
  <c r="D375" i="12"/>
  <c r="A376" i="12"/>
  <c r="G288" i="3" l="1"/>
  <c r="H195" i="12"/>
  <c r="E195" i="12"/>
  <c r="D376" i="12"/>
  <c r="B376" i="12"/>
  <c r="A377" i="12"/>
  <c r="I288" i="3" l="1"/>
  <c r="C289" i="3" s="1"/>
  <c r="D377" i="12"/>
  <c r="B377" i="12"/>
  <c r="F195" i="12"/>
  <c r="G195" i="12" s="1"/>
  <c r="I195" i="12" s="1"/>
  <c r="C196" i="12" s="1"/>
  <c r="E289" i="3" l="1"/>
  <c r="H289" i="3"/>
  <c r="H196" i="12"/>
  <c r="E196" i="12"/>
  <c r="F289" i="3" l="1"/>
  <c r="F196" i="12"/>
  <c r="G196" i="12" s="1"/>
  <c r="I196" i="12" s="1"/>
  <c r="C197" i="12" s="1"/>
  <c r="G289" i="3" l="1"/>
  <c r="H197" i="12"/>
  <c r="E197" i="12"/>
  <c r="I289" i="3" l="1"/>
  <c r="C290" i="3" s="1"/>
  <c r="F197" i="12"/>
  <c r="G197" i="12" s="1"/>
  <c r="I197" i="12" s="1"/>
  <c r="C198" i="12" s="1"/>
  <c r="E290" i="3" l="1"/>
  <c r="H290" i="3"/>
  <c r="H198" i="12"/>
  <c r="E198" i="12"/>
  <c r="F290" i="3" l="1"/>
  <c r="F198" i="12"/>
  <c r="G198" i="12" s="1"/>
  <c r="I198" i="12" s="1"/>
  <c r="C199" i="12" s="1"/>
  <c r="G290" i="3" l="1"/>
  <c r="H199" i="12"/>
  <c r="E199" i="12"/>
  <c r="I290" i="3" l="1"/>
  <c r="C291" i="3" s="1"/>
  <c r="F199" i="12"/>
  <c r="G199" i="12" s="1"/>
  <c r="I199" i="12" s="1"/>
  <c r="C200" i="12" s="1"/>
  <c r="E291" i="3" l="1"/>
  <c r="H291" i="3"/>
  <c r="E200" i="12"/>
  <c r="H200" i="12"/>
  <c r="F291" i="3" l="1"/>
  <c r="F200" i="12"/>
  <c r="G200" i="12" s="1"/>
  <c r="I200" i="12" s="1"/>
  <c r="C201" i="12" s="1"/>
  <c r="G291" i="3" l="1"/>
  <c r="H201" i="12"/>
  <c r="E201" i="12"/>
  <c r="I291" i="3" l="1"/>
  <c r="C292" i="3" s="1"/>
  <c r="F201" i="12"/>
  <c r="G201" i="12" s="1"/>
  <c r="I201" i="12" s="1"/>
  <c r="C202" i="12" s="1"/>
  <c r="E292" i="3" l="1"/>
  <c r="H292" i="3"/>
  <c r="H202" i="12"/>
  <c r="E202" i="12"/>
  <c r="F292" i="3" l="1"/>
  <c r="F202" i="12"/>
  <c r="G202" i="12" s="1"/>
  <c r="I202" i="12" s="1"/>
  <c r="C203" i="12" s="1"/>
  <c r="G292" i="3" l="1"/>
  <c r="H203" i="12"/>
  <c r="E203" i="12"/>
  <c r="I292" i="3" l="1"/>
  <c r="C293" i="3" s="1"/>
  <c r="F203" i="12"/>
  <c r="G203" i="12" s="1"/>
  <c r="I203" i="12" s="1"/>
  <c r="C204" i="12" s="1"/>
  <c r="H293" i="3" l="1"/>
  <c r="E293" i="3"/>
  <c r="H204" i="12"/>
  <c r="E204" i="12"/>
  <c r="F293" i="3" l="1"/>
  <c r="F204" i="12"/>
  <c r="G204" i="12" s="1"/>
  <c r="I204" i="12" s="1"/>
  <c r="C205" i="12" s="1"/>
  <c r="G293" i="3" l="1"/>
  <c r="H205" i="12"/>
  <c r="E205" i="12"/>
  <c r="I293" i="3" l="1"/>
  <c r="C294" i="3" s="1"/>
  <c r="F205" i="12"/>
  <c r="G205" i="12" s="1"/>
  <c r="I205" i="12" s="1"/>
  <c r="C206" i="12" s="1"/>
  <c r="H294" i="3" l="1"/>
  <c r="E294" i="3"/>
  <c r="H206" i="12"/>
  <c r="E206" i="12"/>
  <c r="F294" i="3" l="1"/>
  <c r="F206" i="12"/>
  <c r="G206" i="12" s="1"/>
  <c r="I206" i="12" s="1"/>
  <c r="C207" i="12" s="1"/>
  <c r="G294" i="3" l="1"/>
  <c r="H207" i="12"/>
  <c r="E207" i="12"/>
  <c r="I294" i="3" l="1"/>
  <c r="C295" i="3" s="1"/>
  <c r="F207" i="12"/>
  <c r="G207" i="12" s="1"/>
  <c r="I207" i="12" s="1"/>
  <c r="C208" i="12" s="1"/>
  <c r="H295" i="3" l="1"/>
  <c r="E295" i="3"/>
  <c r="H208" i="12"/>
  <c r="E208" i="12"/>
  <c r="F295" i="3" l="1"/>
  <c r="F208" i="12"/>
  <c r="G208" i="12" s="1"/>
  <c r="I208" i="12" s="1"/>
  <c r="C209" i="12" s="1"/>
  <c r="G295" i="3" l="1"/>
  <c r="H209" i="12"/>
  <c r="E209" i="12"/>
  <c r="I295" i="3" l="1"/>
  <c r="C296" i="3" s="1"/>
  <c r="F209" i="12"/>
  <c r="G209" i="12" s="1"/>
  <c r="I209" i="12" s="1"/>
  <c r="C210" i="12" s="1"/>
  <c r="E296" i="3" l="1"/>
  <c r="H296" i="3"/>
  <c r="H210" i="12"/>
  <c r="E210" i="12"/>
  <c r="F296" i="3" l="1"/>
  <c r="F210" i="12"/>
  <c r="G210" i="12" s="1"/>
  <c r="I210" i="12" s="1"/>
  <c r="C211" i="12" s="1"/>
  <c r="G296" i="3" l="1"/>
  <c r="H211" i="12"/>
  <c r="E211" i="12"/>
  <c r="I296" i="3" l="1"/>
  <c r="C297" i="3" s="1"/>
  <c r="F211" i="12"/>
  <c r="G211" i="12" s="1"/>
  <c r="I211" i="12" s="1"/>
  <c r="C212" i="12" s="1"/>
  <c r="E297" i="3" l="1"/>
  <c r="H297" i="3"/>
  <c r="H212" i="12"/>
  <c r="E212" i="12"/>
  <c r="F297" i="3" l="1"/>
  <c r="F212" i="12"/>
  <c r="G212" i="12" s="1"/>
  <c r="I212" i="12" s="1"/>
  <c r="C213" i="12" s="1"/>
  <c r="G297" i="3" l="1"/>
  <c r="H213" i="12"/>
  <c r="E213" i="12"/>
  <c r="I297" i="3" l="1"/>
  <c r="C298" i="3" s="1"/>
  <c r="F213" i="12"/>
  <c r="G213" i="12" s="1"/>
  <c r="I213" i="12" s="1"/>
  <c r="C214" i="12" s="1"/>
  <c r="E298" i="3" l="1"/>
  <c r="H298" i="3"/>
  <c r="H214" i="12"/>
  <c r="E214" i="12"/>
  <c r="F298" i="3" l="1"/>
  <c r="F214" i="12"/>
  <c r="G214" i="12" s="1"/>
  <c r="I214" i="12" s="1"/>
  <c r="C215" i="12" s="1"/>
  <c r="G298" i="3" l="1"/>
  <c r="E215" i="12"/>
  <c r="H215" i="12"/>
  <c r="I298" i="3" l="1"/>
  <c r="C299" i="3" s="1"/>
  <c r="F215" i="12"/>
  <c r="G215" i="12" s="1"/>
  <c r="I215" i="12" s="1"/>
  <c r="C216" i="12" s="1"/>
  <c r="H299" i="3" l="1"/>
  <c r="E299" i="3"/>
  <c r="E216" i="12"/>
  <c r="H216" i="12"/>
  <c r="F299" i="3" l="1"/>
  <c r="F216" i="12"/>
  <c r="G216" i="12" s="1"/>
  <c r="I216" i="12" s="1"/>
  <c r="C217" i="12" s="1"/>
  <c r="G299" i="3" l="1"/>
  <c r="E217" i="12"/>
  <c r="H217" i="12"/>
  <c r="I299" i="3" l="1"/>
  <c r="C300" i="3" s="1"/>
  <c r="F217" i="12"/>
  <c r="G217" i="12" s="1"/>
  <c r="I217" i="12" s="1"/>
  <c r="C218" i="12" s="1"/>
  <c r="E300" i="3" l="1"/>
  <c r="H300" i="3"/>
  <c r="E218" i="12"/>
  <c r="H218" i="12"/>
  <c r="F300" i="3" l="1"/>
  <c r="F218" i="12"/>
  <c r="G218" i="12" s="1"/>
  <c r="I218" i="12" s="1"/>
  <c r="C219" i="12" s="1"/>
  <c r="G300" i="3" l="1"/>
  <c r="H219" i="12"/>
  <c r="E219" i="12"/>
  <c r="I300" i="3" l="1"/>
  <c r="C301" i="3" s="1"/>
  <c r="F219" i="12"/>
  <c r="G219" i="12" s="1"/>
  <c r="I219" i="12" s="1"/>
  <c r="C220" i="12" s="1"/>
  <c r="H301" i="3" l="1"/>
  <c r="E301" i="3"/>
  <c r="H220" i="12"/>
  <c r="E220" i="12"/>
  <c r="F301" i="3" l="1"/>
  <c r="F220" i="12"/>
  <c r="G220" i="12" s="1"/>
  <c r="I220" i="12" s="1"/>
  <c r="C221" i="12" s="1"/>
  <c r="G301" i="3" l="1"/>
  <c r="H221" i="12"/>
  <c r="E221" i="12"/>
  <c r="I301" i="3" l="1"/>
  <c r="C302" i="3" s="1"/>
  <c r="F221" i="12"/>
  <c r="G221" i="12" s="1"/>
  <c r="I221" i="12" s="1"/>
  <c r="C222" i="12" s="1"/>
  <c r="E302" i="3" l="1"/>
  <c r="H302" i="3"/>
  <c r="E222" i="12"/>
  <c r="H222" i="12"/>
  <c r="F302" i="3" l="1"/>
  <c r="F222" i="12"/>
  <c r="G222" i="12" s="1"/>
  <c r="I222" i="12" s="1"/>
  <c r="C223" i="12" s="1"/>
  <c r="G302" i="3" l="1"/>
  <c r="H223" i="12"/>
  <c r="E223" i="12"/>
  <c r="I302" i="3" l="1"/>
  <c r="C303" i="3" s="1"/>
  <c r="F223" i="12"/>
  <c r="G223" i="12" s="1"/>
  <c r="I223" i="12" s="1"/>
  <c r="C224" i="12" s="1"/>
  <c r="E303" i="3" l="1"/>
  <c r="H303" i="3"/>
  <c r="H224" i="12"/>
  <c r="E224" i="12"/>
  <c r="F303" i="3" l="1"/>
  <c r="F224" i="12"/>
  <c r="G224" i="12" s="1"/>
  <c r="I224" i="12" s="1"/>
  <c r="C225" i="12" s="1"/>
  <c r="G303" i="3" l="1"/>
  <c r="H225" i="12"/>
  <c r="E225" i="12"/>
  <c r="I303" i="3" l="1"/>
  <c r="C304" i="3" s="1"/>
  <c r="F225" i="12"/>
  <c r="G225" i="12" s="1"/>
  <c r="I225" i="12" s="1"/>
  <c r="C226" i="12" s="1"/>
  <c r="E304" i="3" l="1"/>
  <c r="H304" i="3"/>
  <c r="H226" i="12"/>
  <c r="E226" i="12"/>
  <c r="F304" i="3" l="1"/>
  <c r="F226" i="12"/>
  <c r="G226" i="12" s="1"/>
  <c r="I226" i="12" s="1"/>
  <c r="C227" i="12" s="1"/>
  <c r="G304" i="3" l="1"/>
  <c r="H227" i="12"/>
  <c r="E227" i="12"/>
  <c r="I304" i="3" l="1"/>
  <c r="C305" i="3" s="1"/>
  <c r="F227" i="12"/>
  <c r="G227" i="12" s="1"/>
  <c r="I227" i="12" s="1"/>
  <c r="C228" i="12" s="1"/>
  <c r="H305" i="3" l="1"/>
  <c r="E305" i="3"/>
  <c r="E228" i="12"/>
  <c r="H228" i="12"/>
  <c r="F305" i="3" l="1"/>
  <c r="F228" i="12"/>
  <c r="G228" i="12" s="1"/>
  <c r="I228" i="12" s="1"/>
  <c r="C229" i="12" s="1"/>
  <c r="G305" i="3" l="1"/>
  <c r="H229" i="12"/>
  <c r="E229" i="12"/>
  <c r="I305" i="3" l="1"/>
  <c r="C306" i="3" s="1"/>
  <c r="F229" i="12"/>
  <c r="G229" i="12" s="1"/>
  <c r="I229" i="12" s="1"/>
  <c r="C230" i="12" s="1"/>
  <c r="E306" i="3" l="1"/>
  <c r="H306" i="3"/>
  <c r="H230" i="12"/>
  <c r="E230" i="12"/>
  <c r="F306" i="3" l="1"/>
  <c r="F230" i="12"/>
  <c r="G230" i="12" s="1"/>
  <c r="I230" i="12" s="1"/>
  <c r="C231" i="12" s="1"/>
  <c r="G306" i="3" l="1"/>
  <c r="H231" i="12"/>
  <c r="E231" i="12"/>
  <c r="I306" i="3" l="1"/>
  <c r="C307" i="3" s="1"/>
  <c r="F231" i="12"/>
  <c r="G231" i="12" s="1"/>
  <c r="I231" i="12" s="1"/>
  <c r="C232" i="12" s="1"/>
  <c r="H307" i="3" l="1"/>
  <c r="E307" i="3"/>
  <c r="H232" i="12"/>
  <c r="E232" i="12"/>
  <c r="F307" i="3" l="1"/>
  <c r="F232" i="12"/>
  <c r="G232" i="12" s="1"/>
  <c r="I232" i="12" s="1"/>
  <c r="C233" i="12" s="1"/>
  <c r="G307" i="3" l="1"/>
  <c r="H233" i="12"/>
  <c r="E233" i="12"/>
  <c r="I307" i="3" l="1"/>
  <c r="C308" i="3" s="1"/>
  <c r="F233" i="12"/>
  <c r="G233" i="12" s="1"/>
  <c r="I233" i="12" s="1"/>
  <c r="C234" i="12" s="1"/>
  <c r="H308" i="3" l="1"/>
  <c r="E308" i="3"/>
  <c r="E234" i="12"/>
  <c r="H234" i="12"/>
  <c r="F308" i="3" l="1"/>
  <c r="F234" i="12"/>
  <c r="G234" i="12" s="1"/>
  <c r="I234" i="12" s="1"/>
  <c r="C235" i="12" s="1"/>
  <c r="G308" i="3" l="1"/>
  <c r="H235" i="12"/>
  <c r="E235" i="12"/>
  <c r="I308" i="3" l="1"/>
  <c r="C309" i="3" s="1"/>
  <c r="F235" i="12"/>
  <c r="G235" i="12" s="1"/>
  <c r="I235" i="12" s="1"/>
  <c r="C236" i="12" s="1"/>
  <c r="E309" i="3" l="1"/>
  <c r="H309" i="3"/>
  <c r="H236" i="12"/>
  <c r="E236" i="12"/>
  <c r="F309" i="3" l="1"/>
  <c r="F236" i="12"/>
  <c r="G236" i="12" s="1"/>
  <c r="I236" i="12" s="1"/>
  <c r="C237" i="12" s="1"/>
  <c r="G309" i="3" l="1"/>
  <c r="H237" i="12"/>
  <c r="E237" i="12"/>
  <c r="I309" i="3" l="1"/>
  <c r="C310" i="3" s="1"/>
  <c r="F237" i="12"/>
  <c r="G237" i="12" s="1"/>
  <c r="I237" i="12" s="1"/>
  <c r="C238" i="12" s="1"/>
  <c r="H310" i="3" l="1"/>
  <c r="E310" i="3"/>
  <c r="H238" i="12"/>
  <c r="E238" i="12"/>
  <c r="F310" i="3" l="1"/>
  <c r="F238" i="12"/>
  <c r="G238" i="12" s="1"/>
  <c r="I238" i="12" s="1"/>
  <c r="C239" i="12" s="1"/>
  <c r="G310" i="3" l="1"/>
  <c r="H239" i="12"/>
  <c r="E239" i="12"/>
  <c r="I310" i="3" l="1"/>
  <c r="C311" i="3" s="1"/>
  <c r="F239" i="12"/>
  <c r="G239" i="12" s="1"/>
  <c r="I239" i="12" s="1"/>
  <c r="C240" i="12" s="1"/>
  <c r="E311" i="3" l="1"/>
  <c r="H311" i="3"/>
  <c r="E240" i="12"/>
  <c r="H240" i="12"/>
  <c r="F311" i="3" l="1"/>
  <c r="F240" i="12"/>
  <c r="G240" i="12" s="1"/>
  <c r="I240" i="12" s="1"/>
  <c r="C241" i="12" s="1"/>
  <c r="G311" i="3" l="1"/>
  <c r="H241" i="12"/>
  <c r="E241" i="12"/>
  <c r="I311" i="3" l="1"/>
  <c r="C312" i="3" s="1"/>
  <c r="F241" i="12"/>
  <c r="G241" i="12" s="1"/>
  <c r="I241" i="12" s="1"/>
  <c r="C242" i="12" s="1"/>
  <c r="H312" i="3" l="1"/>
  <c r="E312" i="3"/>
  <c r="H242" i="12"/>
  <c r="E242" i="12"/>
  <c r="F312" i="3" l="1"/>
  <c r="F242" i="12"/>
  <c r="G242" i="12" s="1"/>
  <c r="I242" i="12" s="1"/>
  <c r="C243" i="12" s="1"/>
  <c r="G312" i="3" l="1"/>
  <c r="H243" i="12"/>
  <c r="E243" i="12"/>
  <c r="I312" i="3" l="1"/>
  <c r="C313" i="3" s="1"/>
  <c r="F243" i="12"/>
  <c r="G243" i="12" s="1"/>
  <c r="I243" i="12" s="1"/>
  <c r="C244" i="12" s="1"/>
  <c r="E313" i="3" l="1"/>
  <c r="H313" i="3"/>
  <c r="H244" i="12"/>
  <c r="E244" i="12"/>
  <c r="F313" i="3" l="1"/>
  <c r="F244" i="12"/>
  <c r="G244" i="12" s="1"/>
  <c r="I244" i="12" s="1"/>
  <c r="C245" i="12" s="1"/>
  <c r="G313" i="3" l="1"/>
  <c r="H245" i="12"/>
  <c r="E245" i="12"/>
  <c r="I313" i="3" l="1"/>
  <c r="C314" i="3" s="1"/>
  <c r="F245" i="12"/>
  <c r="G245" i="12" s="1"/>
  <c r="I245" i="12" s="1"/>
  <c r="C246" i="12" s="1"/>
  <c r="E314" i="3" l="1"/>
  <c r="H314" i="3"/>
  <c r="H246" i="12"/>
  <c r="E246" i="12"/>
  <c r="F314" i="3" l="1"/>
  <c r="F246" i="12"/>
  <c r="G246" i="12" s="1"/>
  <c r="I246" i="12" s="1"/>
  <c r="C247" i="12" s="1"/>
  <c r="G314" i="3" l="1"/>
  <c r="H247" i="12"/>
  <c r="E247" i="12"/>
  <c r="I314" i="3" l="1"/>
  <c r="C315" i="3" s="1"/>
  <c r="F247" i="12"/>
  <c r="G247" i="12" s="1"/>
  <c r="I247" i="12" s="1"/>
  <c r="C248" i="12" s="1"/>
  <c r="H315" i="3" l="1"/>
  <c r="E315" i="3"/>
  <c r="H248" i="12"/>
  <c r="E248" i="12"/>
  <c r="F315" i="3" l="1"/>
  <c r="F248" i="12"/>
  <c r="G248" i="12" s="1"/>
  <c r="I248" i="12" s="1"/>
  <c r="C249" i="12" s="1"/>
  <c r="G315" i="3" l="1"/>
  <c r="H249" i="12"/>
  <c r="E249" i="12"/>
  <c r="I315" i="3" l="1"/>
  <c r="C316" i="3" s="1"/>
  <c r="F249" i="12"/>
  <c r="G249" i="12" s="1"/>
  <c r="I249" i="12" s="1"/>
  <c r="C250" i="12" s="1"/>
  <c r="E316" i="3" l="1"/>
  <c r="H316" i="3"/>
  <c r="H250" i="12"/>
  <c r="E250" i="12"/>
  <c r="F316" i="3" l="1"/>
  <c r="F250" i="12"/>
  <c r="G250" i="12" s="1"/>
  <c r="I250" i="12" s="1"/>
  <c r="C251" i="12" s="1"/>
  <c r="G316" i="3" l="1"/>
  <c r="H251" i="12"/>
  <c r="E251" i="12"/>
  <c r="I316" i="3" l="1"/>
  <c r="C317" i="3" s="1"/>
  <c r="F251" i="12"/>
  <c r="G251" i="12" s="1"/>
  <c r="I251" i="12" s="1"/>
  <c r="C252" i="12" s="1"/>
  <c r="E317" i="3" l="1"/>
  <c r="H317" i="3"/>
  <c r="H252" i="12"/>
  <c r="E252" i="12"/>
  <c r="F317" i="3" l="1"/>
  <c r="F252" i="12"/>
  <c r="G252" i="12" s="1"/>
  <c r="I252" i="12" s="1"/>
  <c r="C253" i="12" s="1"/>
  <c r="G317" i="3" l="1"/>
  <c r="H253" i="12"/>
  <c r="E253" i="12"/>
  <c r="I317" i="3" l="1"/>
  <c r="C318" i="3" s="1"/>
  <c r="F253" i="12"/>
  <c r="G253" i="12" s="1"/>
  <c r="I253" i="12" s="1"/>
  <c r="C254" i="12" s="1"/>
  <c r="E318" i="3" l="1"/>
  <c r="H318" i="3"/>
  <c r="H254" i="12"/>
  <c r="E254" i="12"/>
  <c r="F318" i="3" l="1"/>
  <c r="F254" i="12"/>
  <c r="G254" i="12" s="1"/>
  <c r="I254" i="12" s="1"/>
  <c r="C255" i="12" s="1"/>
  <c r="G318" i="3" l="1"/>
  <c r="H255" i="12"/>
  <c r="E255" i="12"/>
  <c r="I318" i="3" l="1"/>
  <c r="C319" i="3" s="1"/>
  <c r="F255" i="12"/>
  <c r="G255" i="12" s="1"/>
  <c r="I255" i="12" s="1"/>
  <c r="C256" i="12" s="1"/>
  <c r="H319" i="3" l="1"/>
  <c r="E319" i="3"/>
  <c r="H256" i="12"/>
  <c r="E256" i="12"/>
  <c r="F319" i="3" l="1"/>
  <c r="F256" i="12"/>
  <c r="G256" i="12" s="1"/>
  <c r="I256" i="12" s="1"/>
  <c r="C257" i="12" s="1"/>
  <c r="G319" i="3" l="1"/>
  <c r="H257" i="12"/>
  <c r="E257" i="12"/>
  <c r="I319" i="3" l="1"/>
  <c r="C320" i="3" s="1"/>
  <c r="F257" i="12"/>
  <c r="G257" i="12" s="1"/>
  <c r="I257" i="12" s="1"/>
  <c r="C258" i="12" s="1"/>
  <c r="H320" i="3" l="1"/>
  <c r="E320" i="3"/>
  <c r="H258" i="12"/>
  <c r="E258" i="12"/>
  <c r="F320" i="3" l="1"/>
  <c r="F258" i="12"/>
  <c r="G258" i="12" s="1"/>
  <c r="I258" i="12" s="1"/>
  <c r="C259" i="12" s="1"/>
  <c r="G320" i="3" l="1"/>
  <c r="E259" i="12"/>
  <c r="H259" i="12"/>
  <c r="I320" i="3" l="1"/>
  <c r="C321" i="3" s="1"/>
  <c r="F259" i="12"/>
  <c r="G259" i="12" s="1"/>
  <c r="I259" i="12" s="1"/>
  <c r="C260" i="12" s="1"/>
  <c r="H321" i="3" l="1"/>
  <c r="E321" i="3"/>
  <c r="E260" i="12"/>
  <c r="H260" i="12"/>
  <c r="F321" i="3" l="1"/>
  <c r="F260" i="12"/>
  <c r="G260" i="12" s="1"/>
  <c r="I260" i="12" s="1"/>
  <c r="C261" i="12" s="1"/>
  <c r="G321" i="3" l="1"/>
  <c r="H261" i="12"/>
  <c r="E261" i="12"/>
  <c r="I321" i="3" l="1"/>
  <c r="C322" i="3" s="1"/>
  <c r="F261" i="12"/>
  <c r="G261" i="12" s="1"/>
  <c r="I261" i="12" s="1"/>
  <c r="C262" i="12" s="1"/>
  <c r="E322" i="3" l="1"/>
  <c r="H322" i="3"/>
  <c r="H262" i="12"/>
  <c r="E262" i="12"/>
  <c r="F322" i="3" l="1"/>
  <c r="F262" i="12"/>
  <c r="G262" i="12" s="1"/>
  <c r="I262" i="12" s="1"/>
  <c r="C263" i="12" s="1"/>
  <c r="G322" i="3" l="1"/>
  <c r="H263" i="12"/>
  <c r="E263" i="12"/>
  <c r="I322" i="3" l="1"/>
  <c r="C323" i="3" s="1"/>
  <c r="F263" i="12"/>
  <c r="G263" i="12" s="1"/>
  <c r="I263" i="12" s="1"/>
  <c r="C264" i="12" s="1"/>
  <c r="H323" i="3" l="1"/>
  <c r="E323" i="3"/>
  <c r="H264" i="12"/>
  <c r="E264" i="12"/>
  <c r="F323" i="3" l="1"/>
  <c r="F264" i="12"/>
  <c r="G264" i="12" s="1"/>
  <c r="I264" i="12" s="1"/>
  <c r="C265" i="12" s="1"/>
  <c r="G323" i="3" l="1"/>
  <c r="H265" i="12"/>
  <c r="E265" i="12"/>
  <c r="I323" i="3" l="1"/>
  <c r="C324" i="3" s="1"/>
  <c r="F265" i="12"/>
  <c r="G265" i="12" s="1"/>
  <c r="I265" i="12" s="1"/>
  <c r="C266" i="12" s="1"/>
  <c r="E324" i="3" l="1"/>
  <c r="H324" i="3"/>
  <c r="H266" i="12"/>
  <c r="E266" i="12"/>
  <c r="F324" i="3" l="1"/>
  <c r="F266" i="12"/>
  <c r="G266" i="12" s="1"/>
  <c r="I266" i="12" s="1"/>
  <c r="C267" i="12" s="1"/>
  <c r="G324" i="3" l="1"/>
  <c r="H267" i="12"/>
  <c r="E267" i="12"/>
  <c r="I324" i="3" l="1"/>
  <c r="C325" i="3" s="1"/>
  <c r="F267" i="12"/>
  <c r="G267" i="12" s="1"/>
  <c r="I267" i="12" s="1"/>
  <c r="C268" i="12" s="1"/>
  <c r="E325" i="3" l="1"/>
  <c r="H325" i="3"/>
  <c r="H268" i="12"/>
  <c r="E268" i="12"/>
  <c r="F325" i="3" l="1"/>
  <c r="F268" i="12"/>
  <c r="G268" i="12" s="1"/>
  <c r="I268" i="12" s="1"/>
  <c r="C269" i="12" s="1"/>
  <c r="G325" i="3" l="1"/>
  <c r="H269" i="12"/>
  <c r="E269" i="12"/>
  <c r="I325" i="3" l="1"/>
  <c r="C326" i="3" s="1"/>
  <c r="F269" i="12"/>
  <c r="G269" i="12" s="1"/>
  <c r="I269" i="12" s="1"/>
  <c r="C270" i="12" s="1"/>
  <c r="H326" i="3" l="1"/>
  <c r="E326" i="3"/>
  <c r="H270" i="12"/>
  <c r="E270" i="12"/>
  <c r="F326" i="3" l="1"/>
  <c r="F270" i="12"/>
  <c r="G270" i="12" s="1"/>
  <c r="I270" i="12" s="1"/>
  <c r="C271" i="12" s="1"/>
  <c r="G326" i="3" l="1"/>
  <c r="H271" i="12"/>
  <c r="E271" i="12"/>
  <c r="I326" i="3" l="1"/>
  <c r="C327" i="3" s="1"/>
  <c r="F271" i="12"/>
  <c r="G271" i="12" s="1"/>
  <c r="I271" i="12" s="1"/>
  <c r="C272" i="12" s="1"/>
  <c r="H327" i="3" l="1"/>
  <c r="E327" i="3"/>
  <c r="H272" i="12"/>
  <c r="E272" i="12"/>
  <c r="F327" i="3" l="1"/>
  <c r="F272" i="12"/>
  <c r="G272" i="12" s="1"/>
  <c r="I272" i="12" s="1"/>
  <c r="C273" i="12" s="1"/>
  <c r="G327" i="3" l="1"/>
  <c r="H273" i="12"/>
  <c r="E273" i="12"/>
  <c r="I327" i="3" l="1"/>
  <c r="C328" i="3" s="1"/>
  <c r="F273" i="12"/>
  <c r="G273" i="12" s="1"/>
  <c r="I273" i="12" s="1"/>
  <c r="C274" i="12" s="1"/>
  <c r="H328" i="3" l="1"/>
  <c r="E328" i="3"/>
  <c r="H274" i="12"/>
  <c r="E274" i="12"/>
  <c r="F328" i="3" l="1"/>
  <c r="F274" i="12"/>
  <c r="G274" i="12" s="1"/>
  <c r="I274" i="12" s="1"/>
  <c r="C275" i="12" s="1"/>
  <c r="G328" i="3" l="1"/>
  <c r="H275" i="12"/>
  <c r="E275" i="12"/>
  <c r="I328" i="3" l="1"/>
  <c r="C329" i="3" s="1"/>
  <c r="F275" i="12"/>
  <c r="G275" i="12" s="1"/>
  <c r="I275" i="12" s="1"/>
  <c r="C276" i="12" s="1"/>
  <c r="E329" i="3" l="1"/>
  <c r="H329" i="3"/>
  <c r="H276" i="12"/>
  <c r="E276" i="12"/>
  <c r="F329" i="3" l="1"/>
  <c r="F276" i="12"/>
  <c r="G276" i="12" s="1"/>
  <c r="I276" i="12" s="1"/>
  <c r="C277" i="12" s="1"/>
  <c r="G329" i="3" l="1"/>
  <c r="H277" i="12"/>
  <c r="E277" i="12"/>
  <c r="I329" i="3" l="1"/>
  <c r="C330" i="3" s="1"/>
  <c r="F277" i="12"/>
  <c r="G277" i="12" s="1"/>
  <c r="I277" i="12" s="1"/>
  <c r="C278" i="12" s="1"/>
  <c r="H330" i="3" l="1"/>
  <c r="E330" i="3"/>
  <c r="E278" i="12"/>
  <c r="H278" i="12"/>
  <c r="F330" i="3" l="1"/>
  <c r="F278" i="12"/>
  <c r="G278" i="12" s="1"/>
  <c r="I278" i="12" s="1"/>
  <c r="C279" i="12" s="1"/>
  <c r="G330" i="3" l="1"/>
  <c r="H279" i="12"/>
  <c r="E279" i="12"/>
  <c r="I330" i="3" l="1"/>
  <c r="C331" i="3" s="1"/>
  <c r="F279" i="12"/>
  <c r="G279" i="12" s="1"/>
  <c r="I279" i="12" s="1"/>
  <c r="C280" i="12" s="1"/>
  <c r="E331" i="3" l="1"/>
  <c r="H331" i="3"/>
  <c r="H280" i="12"/>
  <c r="E280" i="12"/>
  <c r="F331" i="3" l="1"/>
  <c r="F280" i="12"/>
  <c r="G280" i="12" s="1"/>
  <c r="I280" i="12" s="1"/>
  <c r="C281" i="12" s="1"/>
  <c r="G331" i="3" l="1"/>
  <c r="H281" i="12"/>
  <c r="E281" i="12"/>
  <c r="I331" i="3" l="1"/>
  <c r="C332" i="3" s="1"/>
  <c r="F281" i="12"/>
  <c r="G281" i="12" s="1"/>
  <c r="I281" i="12" s="1"/>
  <c r="C282" i="12" s="1"/>
  <c r="H332" i="3" l="1"/>
  <c r="E332" i="3"/>
  <c r="H282" i="12"/>
  <c r="E282" i="12"/>
  <c r="F332" i="3" l="1"/>
  <c r="F282" i="12"/>
  <c r="G282" i="12" s="1"/>
  <c r="I282" i="12" s="1"/>
  <c r="C283" i="12" s="1"/>
  <c r="G332" i="3" l="1"/>
  <c r="H283" i="12"/>
  <c r="E283" i="12"/>
  <c r="I332" i="3" l="1"/>
  <c r="C333" i="3" s="1"/>
  <c r="F283" i="12"/>
  <c r="G283" i="12" s="1"/>
  <c r="I283" i="12" s="1"/>
  <c r="C284" i="12" s="1"/>
  <c r="H333" i="3" l="1"/>
  <c r="E333" i="3"/>
  <c r="H284" i="12"/>
  <c r="E284" i="12"/>
  <c r="F333" i="3" l="1"/>
  <c r="F284" i="12"/>
  <c r="G284" i="12" s="1"/>
  <c r="I284" i="12" s="1"/>
  <c r="C285" i="12" s="1"/>
  <c r="G333" i="3" l="1"/>
  <c r="H285" i="12"/>
  <c r="E285" i="12"/>
  <c r="I333" i="3" l="1"/>
  <c r="C334" i="3" s="1"/>
  <c r="F285" i="12"/>
  <c r="G285" i="12" s="1"/>
  <c r="I285" i="12" s="1"/>
  <c r="C286" i="12" s="1"/>
  <c r="H334" i="3" l="1"/>
  <c r="E334" i="3"/>
  <c r="H286" i="12"/>
  <c r="E286" i="12"/>
  <c r="F334" i="3" l="1"/>
  <c r="F286" i="12"/>
  <c r="G286" i="12" s="1"/>
  <c r="I286" i="12" s="1"/>
  <c r="C287" i="12" s="1"/>
  <c r="G334" i="3" l="1"/>
  <c r="H287" i="12"/>
  <c r="E287" i="12"/>
  <c r="I334" i="3" l="1"/>
  <c r="C335" i="3" s="1"/>
  <c r="F287" i="12"/>
  <c r="G287" i="12" s="1"/>
  <c r="I287" i="12" s="1"/>
  <c r="C288" i="12" s="1"/>
  <c r="E335" i="3" l="1"/>
  <c r="H335" i="3"/>
  <c r="H288" i="12"/>
  <c r="E288" i="12"/>
  <c r="F335" i="3" l="1"/>
  <c r="F288" i="12"/>
  <c r="G288" i="12" s="1"/>
  <c r="I288" i="12" s="1"/>
  <c r="C289" i="12" s="1"/>
  <c r="G335" i="3" l="1"/>
  <c r="H289" i="12"/>
  <c r="E289" i="12"/>
  <c r="I335" i="3" l="1"/>
  <c r="C336" i="3" s="1"/>
  <c r="F289" i="12"/>
  <c r="G289" i="12" s="1"/>
  <c r="I289" i="12" s="1"/>
  <c r="C290" i="12" s="1"/>
  <c r="H336" i="3" l="1"/>
  <c r="E336" i="3"/>
  <c r="H290" i="12"/>
  <c r="E290" i="12"/>
  <c r="F336" i="3" l="1"/>
  <c r="F290" i="12"/>
  <c r="G290" i="12" s="1"/>
  <c r="I290" i="12" s="1"/>
  <c r="C291" i="12" s="1"/>
  <c r="G336" i="3" l="1"/>
  <c r="H291" i="12"/>
  <c r="E291" i="12"/>
  <c r="I336" i="3" l="1"/>
  <c r="C337" i="3" s="1"/>
  <c r="F291" i="12"/>
  <c r="G291" i="12" s="1"/>
  <c r="I291" i="12" s="1"/>
  <c r="C292" i="12" s="1"/>
  <c r="H337" i="3" l="1"/>
  <c r="E337" i="3"/>
  <c r="H292" i="12"/>
  <c r="E292" i="12"/>
  <c r="F337" i="3" l="1"/>
  <c r="F292" i="12"/>
  <c r="G292" i="12" s="1"/>
  <c r="I292" i="12" s="1"/>
  <c r="C293" i="12" s="1"/>
  <c r="G337" i="3" l="1"/>
  <c r="H293" i="12"/>
  <c r="E293" i="12"/>
  <c r="I337" i="3" l="1"/>
  <c r="C338" i="3" s="1"/>
  <c r="F293" i="12"/>
  <c r="G293" i="12" s="1"/>
  <c r="I293" i="12" s="1"/>
  <c r="C294" i="12" s="1"/>
  <c r="H338" i="3" l="1"/>
  <c r="E338" i="3"/>
  <c r="E294" i="12"/>
  <c r="H294" i="12"/>
  <c r="F338" i="3" l="1"/>
  <c r="F294" i="12"/>
  <c r="G294" i="12" s="1"/>
  <c r="I294" i="12" s="1"/>
  <c r="C295" i="12" s="1"/>
  <c r="G338" i="3" l="1"/>
  <c r="H295" i="12"/>
  <c r="E295" i="12"/>
  <c r="I338" i="3" l="1"/>
  <c r="C339" i="3" s="1"/>
  <c r="F295" i="12"/>
  <c r="G295" i="12" s="1"/>
  <c r="I295" i="12" s="1"/>
  <c r="C296" i="12" s="1"/>
  <c r="H339" i="3" l="1"/>
  <c r="E339" i="3"/>
  <c r="H296" i="12"/>
  <c r="E296" i="12"/>
  <c r="F339" i="3" l="1"/>
  <c r="F296" i="12"/>
  <c r="G296" i="12" s="1"/>
  <c r="I296" i="12" s="1"/>
  <c r="C297" i="12" s="1"/>
  <c r="G339" i="3" l="1"/>
  <c r="H297" i="12"/>
  <c r="E297" i="12"/>
  <c r="I339" i="3" l="1"/>
  <c r="C340" i="3" s="1"/>
  <c r="F297" i="12"/>
  <c r="G297" i="12" s="1"/>
  <c r="I297" i="12" s="1"/>
  <c r="C298" i="12" s="1"/>
  <c r="H340" i="3" l="1"/>
  <c r="E340" i="3"/>
  <c r="H298" i="12"/>
  <c r="E298" i="12"/>
  <c r="F340" i="3" l="1"/>
  <c r="F298" i="12"/>
  <c r="G298" i="12" s="1"/>
  <c r="I298" i="12" s="1"/>
  <c r="C299" i="12" s="1"/>
  <c r="G340" i="3" l="1"/>
  <c r="H299" i="12"/>
  <c r="E299" i="12"/>
  <c r="I340" i="3" l="1"/>
  <c r="C341" i="3" s="1"/>
  <c r="F299" i="12"/>
  <c r="G299" i="12" s="1"/>
  <c r="I299" i="12" s="1"/>
  <c r="C300" i="12" s="1"/>
  <c r="H341" i="3" l="1"/>
  <c r="E341" i="3"/>
  <c r="H300" i="12"/>
  <c r="E300" i="12"/>
  <c r="F341" i="3" l="1"/>
  <c r="F300" i="12"/>
  <c r="G300" i="12" s="1"/>
  <c r="I300" i="12" s="1"/>
  <c r="C301" i="12" s="1"/>
  <c r="G341" i="3" l="1"/>
  <c r="H301" i="12"/>
  <c r="E301" i="12"/>
  <c r="I341" i="3" l="1"/>
  <c r="C342" i="3" s="1"/>
  <c r="F301" i="12"/>
  <c r="G301" i="12" s="1"/>
  <c r="I301" i="12" s="1"/>
  <c r="C302" i="12" s="1"/>
  <c r="E342" i="3" l="1"/>
  <c r="H342" i="3"/>
  <c r="H302" i="12"/>
  <c r="E302" i="12"/>
  <c r="F342" i="3" l="1"/>
  <c r="F302" i="12"/>
  <c r="G302" i="12" s="1"/>
  <c r="I302" i="12" s="1"/>
  <c r="C303" i="12" s="1"/>
  <c r="G342" i="3" l="1"/>
  <c r="H303" i="12"/>
  <c r="E303" i="12"/>
  <c r="I342" i="3" l="1"/>
  <c r="C343" i="3" s="1"/>
  <c r="F303" i="12"/>
  <c r="G303" i="12" s="1"/>
  <c r="I303" i="12" s="1"/>
  <c r="C304" i="12" s="1"/>
  <c r="H343" i="3" l="1"/>
  <c r="E343" i="3"/>
  <c r="H304" i="12"/>
  <c r="E304" i="12"/>
  <c r="F343" i="3" l="1"/>
  <c r="F304" i="12"/>
  <c r="G304" i="12" s="1"/>
  <c r="I304" i="12" s="1"/>
  <c r="C305" i="12" s="1"/>
  <c r="G343" i="3" l="1"/>
  <c r="H305" i="12"/>
  <c r="E305" i="12"/>
  <c r="I343" i="3" l="1"/>
  <c r="C344" i="3" s="1"/>
  <c r="F305" i="12"/>
  <c r="G305" i="12" s="1"/>
  <c r="I305" i="12" s="1"/>
  <c r="C306" i="12" s="1"/>
  <c r="H344" i="3" l="1"/>
  <c r="E344" i="3"/>
  <c r="H306" i="12"/>
  <c r="E306" i="12"/>
  <c r="F344" i="3" l="1"/>
  <c r="F306" i="12"/>
  <c r="G306" i="12" s="1"/>
  <c r="I306" i="12" s="1"/>
  <c r="C307" i="12" s="1"/>
  <c r="G344" i="3" l="1"/>
  <c r="H307" i="12"/>
  <c r="E307" i="12"/>
  <c r="I344" i="3" l="1"/>
  <c r="C345" i="3" s="1"/>
  <c r="F307" i="12"/>
  <c r="G307" i="12" s="1"/>
  <c r="I307" i="12" s="1"/>
  <c r="C308" i="12" s="1"/>
  <c r="H345" i="3" l="1"/>
  <c r="E345" i="3"/>
  <c r="H308" i="12"/>
  <c r="E308" i="12"/>
  <c r="F345" i="3" l="1"/>
  <c r="F308" i="12"/>
  <c r="G308" i="12" s="1"/>
  <c r="I308" i="12" s="1"/>
  <c r="C309" i="12" s="1"/>
  <c r="G345" i="3" l="1"/>
  <c r="H309" i="12"/>
  <c r="E309" i="12"/>
  <c r="I345" i="3" l="1"/>
  <c r="C346" i="3" s="1"/>
  <c r="F309" i="12"/>
  <c r="G309" i="12" s="1"/>
  <c r="I309" i="12" s="1"/>
  <c r="C310" i="12" s="1"/>
  <c r="E346" i="3" l="1"/>
  <c r="H346" i="3"/>
  <c r="H310" i="12"/>
  <c r="E310" i="12"/>
  <c r="F346" i="3" l="1"/>
  <c r="F310" i="12"/>
  <c r="G310" i="12" s="1"/>
  <c r="I310" i="12" s="1"/>
  <c r="C311" i="12" s="1"/>
  <c r="G346" i="3" l="1"/>
  <c r="H311" i="12"/>
  <c r="E311" i="12"/>
  <c r="I346" i="3" l="1"/>
  <c r="C347" i="3" s="1"/>
  <c r="F311" i="12"/>
  <c r="G311" i="12" s="1"/>
  <c r="I311" i="12" s="1"/>
  <c r="C312" i="12" s="1"/>
  <c r="E347" i="3" l="1"/>
  <c r="H347" i="3"/>
  <c r="H312" i="12"/>
  <c r="E312" i="12"/>
  <c r="F347" i="3" l="1"/>
  <c r="F312" i="12"/>
  <c r="G312" i="12" s="1"/>
  <c r="I312" i="12" s="1"/>
  <c r="C313" i="12" s="1"/>
  <c r="G347" i="3" l="1"/>
  <c r="H313" i="12"/>
  <c r="E313" i="12"/>
  <c r="I347" i="3" l="1"/>
  <c r="C348" i="3" s="1"/>
  <c r="F313" i="12"/>
  <c r="G313" i="12" s="1"/>
  <c r="I313" i="12" s="1"/>
  <c r="C314" i="12" s="1"/>
  <c r="E348" i="3" l="1"/>
  <c r="H348" i="3"/>
  <c r="H314" i="12"/>
  <c r="E314" i="12"/>
  <c r="F348" i="3" l="1"/>
  <c r="F314" i="12"/>
  <c r="G314" i="12" s="1"/>
  <c r="I314" i="12" s="1"/>
  <c r="C315" i="12" s="1"/>
  <c r="G348" i="3" l="1"/>
  <c r="H315" i="12"/>
  <c r="E315" i="12"/>
  <c r="I348" i="3" l="1"/>
  <c r="C349" i="3" s="1"/>
  <c r="F315" i="12"/>
  <c r="G315" i="12" s="1"/>
  <c r="I315" i="12" s="1"/>
  <c r="C316" i="12" s="1"/>
  <c r="H349" i="3" l="1"/>
  <c r="E349" i="3"/>
  <c r="H316" i="12"/>
  <c r="E316" i="12"/>
  <c r="F349" i="3" l="1"/>
  <c r="F316" i="12"/>
  <c r="G316" i="12" s="1"/>
  <c r="I316" i="12" s="1"/>
  <c r="C317" i="12" s="1"/>
  <c r="G349" i="3" l="1"/>
  <c r="H317" i="12"/>
  <c r="E317" i="12"/>
  <c r="I349" i="3" l="1"/>
  <c r="C350" i="3" s="1"/>
  <c r="F317" i="12"/>
  <c r="G317" i="12" s="1"/>
  <c r="I317" i="12" s="1"/>
  <c r="C318" i="12" s="1"/>
  <c r="H350" i="3" l="1"/>
  <c r="E350" i="3"/>
  <c r="H318" i="12"/>
  <c r="E318" i="12"/>
  <c r="F350" i="3" l="1"/>
  <c r="F318" i="12"/>
  <c r="G318" i="12" s="1"/>
  <c r="I318" i="12" s="1"/>
  <c r="C319" i="12" s="1"/>
  <c r="G350" i="3" l="1"/>
  <c r="H319" i="12"/>
  <c r="E319" i="12"/>
  <c r="I350" i="3" l="1"/>
  <c r="C351" i="3" s="1"/>
  <c r="F319" i="12"/>
  <c r="G319" i="12" s="1"/>
  <c r="I319" i="12" s="1"/>
  <c r="C320" i="12" s="1"/>
  <c r="H351" i="3" l="1"/>
  <c r="E351" i="3"/>
  <c r="H320" i="12"/>
  <c r="E320" i="12"/>
  <c r="F351" i="3" l="1"/>
  <c r="F320" i="12"/>
  <c r="G320" i="12" s="1"/>
  <c r="I320" i="12" s="1"/>
  <c r="C321" i="12" s="1"/>
  <c r="G351" i="3" l="1"/>
  <c r="H321" i="12"/>
  <c r="E321" i="12"/>
  <c r="I351" i="3" l="1"/>
  <c r="C352" i="3" s="1"/>
  <c r="F321" i="12"/>
  <c r="G321" i="12" s="1"/>
  <c r="I321" i="12" s="1"/>
  <c r="C322" i="12" s="1"/>
  <c r="H352" i="3" l="1"/>
  <c r="E352" i="3"/>
  <c r="H322" i="12"/>
  <c r="E322" i="12"/>
  <c r="F352" i="3" l="1"/>
  <c r="F322" i="12"/>
  <c r="G322" i="12" s="1"/>
  <c r="I322" i="12" s="1"/>
  <c r="C323" i="12" s="1"/>
  <c r="G352" i="3" l="1"/>
  <c r="H323" i="12"/>
  <c r="E323" i="12"/>
  <c r="I352" i="3" l="1"/>
  <c r="C353" i="3" s="1"/>
  <c r="F323" i="12"/>
  <c r="G323" i="12" s="1"/>
  <c r="I323" i="12" s="1"/>
  <c r="C324" i="12" s="1"/>
  <c r="H353" i="3" l="1"/>
  <c r="E353" i="3"/>
  <c r="H324" i="12"/>
  <c r="E324" i="12"/>
  <c r="F353" i="3" l="1"/>
  <c r="F324" i="12"/>
  <c r="G324" i="12" s="1"/>
  <c r="I324" i="12" s="1"/>
  <c r="C325" i="12" s="1"/>
  <c r="G353" i="3" l="1"/>
  <c r="H325" i="12"/>
  <c r="E325" i="12"/>
  <c r="I353" i="3" l="1"/>
  <c r="C354" i="3" s="1"/>
  <c r="F325" i="12"/>
  <c r="G325" i="12" s="1"/>
  <c r="I325" i="12" s="1"/>
  <c r="C326" i="12" s="1"/>
  <c r="E354" i="3" l="1"/>
  <c r="H354" i="3"/>
  <c r="H326" i="12"/>
  <c r="E326" i="12"/>
  <c r="F354" i="3" l="1"/>
  <c r="F326" i="12"/>
  <c r="G326" i="12" s="1"/>
  <c r="I326" i="12" s="1"/>
  <c r="C327" i="12" s="1"/>
  <c r="G354" i="3" l="1"/>
  <c r="H327" i="12"/>
  <c r="E327" i="12"/>
  <c r="I354" i="3" l="1"/>
  <c r="C355" i="3" s="1"/>
  <c r="F327" i="12"/>
  <c r="G327" i="12" s="1"/>
  <c r="I327" i="12" s="1"/>
  <c r="C328" i="12" s="1"/>
  <c r="H355" i="3" l="1"/>
  <c r="E355" i="3"/>
  <c r="H328" i="12"/>
  <c r="E328" i="12"/>
  <c r="F355" i="3" l="1"/>
  <c r="F328" i="12"/>
  <c r="G328" i="12" s="1"/>
  <c r="I328" i="12" s="1"/>
  <c r="C329" i="12" s="1"/>
  <c r="G355" i="3" l="1"/>
  <c r="H329" i="12"/>
  <c r="E329" i="12"/>
  <c r="I355" i="3" l="1"/>
  <c r="C356" i="3" s="1"/>
  <c r="F329" i="12"/>
  <c r="G329" i="12" s="1"/>
  <c r="I329" i="12" s="1"/>
  <c r="C330" i="12" s="1"/>
  <c r="H356" i="3" l="1"/>
  <c r="E356" i="3"/>
  <c r="H330" i="12"/>
  <c r="E330" i="12"/>
  <c r="F356" i="3" l="1"/>
  <c r="F330" i="12"/>
  <c r="G330" i="12" s="1"/>
  <c r="I330" i="12" s="1"/>
  <c r="C331" i="12" s="1"/>
  <c r="G356" i="3" l="1"/>
  <c r="H331" i="12"/>
  <c r="E331" i="12"/>
  <c r="I356" i="3" l="1"/>
  <c r="C357" i="3" s="1"/>
  <c r="F331" i="12"/>
  <c r="G331" i="12" s="1"/>
  <c r="I331" i="12" s="1"/>
  <c r="C332" i="12" s="1"/>
  <c r="E357" i="3" l="1"/>
  <c r="H357" i="3"/>
  <c r="H332" i="12"/>
  <c r="E332" i="12"/>
  <c r="F357" i="3" l="1"/>
  <c r="F332" i="12"/>
  <c r="G332" i="12" s="1"/>
  <c r="I332" i="12" s="1"/>
  <c r="C333" i="12" s="1"/>
  <c r="G357" i="3" l="1"/>
  <c r="H333" i="12"/>
  <c r="E333" i="12"/>
  <c r="I357" i="3" l="1"/>
  <c r="C358" i="3" s="1"/>
  <c r="F333" i="12"/>
  <c r="G333" i="12" s="1"/>
  <c r="I333" i="12" s="1"/>
  <c r="C334" i="12" s="1"/>
  <c r="H358" i="3" l="1"/>
  <c r="E358" i="3"/>
  <c r="H334" i="12"/>
  <c r="E334" i="12"/>
  <c r="F358" i="3" l="1"/>
  <c r="F334" i="12"/>
  <c r="G334" i="12" s="1"/>
  <c r="I334" i="12" s="1"/>
  <c r="C335" i="12" s="1"/>
  <c r="G358" i="3" l="1"/>
  <c r="H335" i="12"/>
  <c r="E335" i="12"/>
  <c r="I358" i="3" l="1"/>
  <c r="C359" i="3" s="1"/>
  <c r="F335" i="12"/>
  <c r="G335" i="12" s="1"/>
  <c r="I335" i="12" s="1"/>
  <c r="C336" i="12" s="1"/>
  <c r="H359" i="3" l="1"/>
  <c r="E359" i="3"/>
  <c r="H336" i="12"/>
  <c r="E336" i="12"/>
  <c r="F359" i="3" l="1"/>
  <c r="F336" i="12"/>
  <c r="G336" i="12" s="1"/>
  <c r="I336" i="12" s="1"/>
  <c r="C337" i="12" s="1"/>
  <c r="G359" i="3" l="1"/>
  <c r="H337" i="12"/>
  <c r="E337" i="12"/>
  <c r="I359" i="3" l="1"/>
  <c r="C360" i="3" s="1"/>
  <c r="F337" i="12"/>
  <c r="G337" i="12" s="1"/>
  <c r="I337" i="12" s="1"/>
  <c r="C338" i="12" s="1"/>
  <c r="H360" i="3" l="1"/>
  <c r="E360" i="3"/>
  <c r="E338" i="12"/>
  <c r="H338" i="12"/>
  <c r="F360" i="3" l="1"/>
  <c r="F338" i="12"/>
  <c r="G338" i="12" s="1"/>
  <c r="I338" i="12" s="1"/>
  <c r="C339" i="12" s="1"/>
  <c r="G360" i="3" l="1"/>
  <c r="H339" i="12"/>
  <c r="E339" i="12"/>
  <c r="I360" i="3" l="1"/>
  <c r="C361" i="3" s="1"/>
  <c r="F339" i="12"/>
  <c r="G339" i="12" s="1"/>
  <c r="I339" i="12" s="1"/>
  <c r="C340" i="12" s="1"/>
  <c r="H361" i="3" l="1"/>
  <c r="E361" i="3"/>
  <c r="H340" i="12"/>
  <c r="E340" i="12"/>
  <c r="F361" i="3" l="1"/>
  <c r="F340" i="12"/>
  <c r="G340" i="12" s="1"/>
  <c r="I340" i="12" s="1"/>
  <c r="C341" i="12" s="1"/>
  <c r="G361" i="3" l="1"/>
  <c r="H341" i="12"/>
  <c r="E341" i="12"/>
  <c r="I361" i="3" l="1"/>
  <c r="C362" i="3" s="1"/>
  <c r="F341" i="12"/>
  <c r="G341" i="12" s="1"/>
  <c r="I341" i="12" s="1"/>
  <c r="C342" i="12" s="1"/>
  <c r="E362" i="3" l="1"/>
  <c r="H362" i="3"/>
  <c r="H342" i="12"/>
  <c r="E342" i="12"/>
  <c r="F362" i="3" l="1"/>
  <c r="F342" i="12"/>
  <c r="G342" i="12" s="1"/>
  <c r="I342" i="12" s="1"/>
  <c r="C343" i="12" s="1"/>
  <c r="G362" i="3" l="1"/>
  <c r="H343" i="12"/>
  <c r="E343" i="12"/>
  <c r="I362" i="3" l="1"/>
  <c r="C363" i="3" s="1"/>
  <c r="F343" i="12"/>
  <c r="G343" i="12" s="1"/>
  <c r="I343" i="12" s="1"/>
  <c r="C344" i="12" s="1"/>
  <c r="E363" i="3" l="1"/>
  <c r="H363" i="3"/>
  <c r="E344" i="12"/>
  <c r="H344" i="12"/>
  <c r="F363" i="3" l="1"/>
  <c r="F344" i="12"/>
  <c r="G344" i="12" s="1"/>
  <c r="I344" i="12" s="1"/>
  <c r="C345" i="12" s="1"/>
  <c r="G363" i="3" l="1"/>
  <c r="H345" i="12"/>
  <c r="E345" i="12"/>
  <c r="I363" i="3" l="1"/>
  <c r="C364" i="3" s="1"/>
  <c r="F345" i="12"/>
  <c r="G345" i="12" s="1"/>
  <c r="I345" i="12" s="1"/>
  <c r="C346" i="12" s="1"/>
  <c r="E364" i="3" l="1"/>
  <c r="H364" i="3"/>
  <c r="H346" i="12"/>
  <c r="E346" i="12"/>
  <c r="F364" i="3" l="1"/>
  <c r="F346" i="12"/>
  <c r="G346" i="12" s="1"/>
  <c r="I346" i="12" s="1"/>
  <c r="C347" i="12" s="1"/>
  <c r="G364" i="3" l="1"/>
  <c r="H347" i="12"/>
  <c r="E347" i="12"/>
  <c r="I364" i="3" l="1"/>
  <c r="C365" i="3" s="1"/>
  <c r="F347" i="12"/>
  <c r="G347" i="12" s="1"/>
  <c r="I347" i="12" s="1"/>
  <c r="C348" i="12" s="1"/>
  <c r="H365" i="3" l="1"/>
  <c r="E365" i="3"/>
  <c r="H348" i="12"/>
  <c r="E348" i="12"/>
  <c r="F365" i="3" l="1"/>
  <c r="F348" i="12"/>
  <c r="G348" i="12" s="1"/>
  <c r="I348" i="12" s="1"/>
  <c r="C349" i="12" s="1"/>
  <c r="G365" i="3" l="1"/>
  <c r="H349" i="12"/>
  <c r="E349" i="12"/>
  <c r="I365" i="3" l="1"/>
  <c r="C366" i="3" s="1"/>
  <c r="F349" i="12"/>
  <c r="G349" i="12" s="1"/>
  <c r="I349" i="12" s="1"/>
  <c r="C350" i="12" s="1"/>
  <c r="H366" i="3" l="1"/>
  <c r="E366" i="3"/>
  <c r="H350" i="12"/>
  <c r="E350" i="12"/>
  <c r="F366" i="3" l="1"/>
  <c r="F350" i="12"/>
  <c r="G350" i="12" s="1"/>
  <c r="I350" i="12" s="1"/>
  <c r="C351" i="12" s="1"/>
  <c r="G366" i="3" l="1"/>
  <c r="H351" i="12"/>
  <c r="E351" i="12"/>
  <c r="I366" i="3" l="1"/>
  <c r="C367" i="3" s="1"/>
  <c r="F351" i="12"/>
  <c r="G351" i="12" s="1"/>
  <c r="I351" i="12" s="1"/>
  <c r="C352" i="12" s="1"/>
  <c r="H367" i="3" l="1"/>
  <c r="E367" i="3"/>
  <c r="H352" i="12"/>
  <c r="E352" i="12"/>
  <c r="F367" i="3" l="1"/>
  <c r="F352" i="12"/>
  <c r="G352" i="12" s="1"/>
  <c r="I352" i="12" s="1"/>
  <c r="C353" i="12" s="1"/>
  <c r="G367" i="3" l="1"/>
  <c r="H353" i="12"/>
  <c r="E353" i="12"/>
  <c r="I367" i="3" l="1"/>
  <c r="C368" i="3" s="1"/>
  <c r="F353" i="12"/>
  <c r="G353" i="12" s="1"/>
  <c r="I353" i="12" s="1"/>
  <c r="C354" i="12" s="1"/>
  <c r="H368" i="3" l="1"/>
  <c r="E368" i="3"/>
  <c r="H354" i="12"/>
  <c r="E354" i="12"/>
  <c r="F368" i="3" l="1"/>
  <c r="F354" i="12"/>
  <c r="G354" i="12" s="1"/>
  <c r="I354" i="12" s="1"/>
  <c r="C355" i="12" s="1"/>
  <c r="G368" i="3" l="1"/>
  <c r="H355" i="12"/>
  <c r="E355" i="12"/>
  <c r="I368" i="3" l="1"/>
  <c r="C369" i="3" s="1"/>
  <c r="F355" i="12"/>
  <c r="G355" i="12" s="1"/>
  <c r="I355" i="12" s="1"/>
  <c r="C356" i="12" s="1"/>
  <c r="H369" i="3" l="1"/>
  <c r="E369" i="3"/>
  <c r="H356" i="12"/>
  <c r="E356" i="12"/>
  <c r="F369" i="3" l="1"/>
  <c r="F356" i="12"/>
  <c r="G356" i="12" s="1"/>
  <c r="I356" i="12" s="1"/>
  <c r="C357" i="12" s="1"/>
  <c r="G369" i="3" l="1"/>
  <c r="H357" i="12"/>
  <c r="E357" i="12"/>
  <c r="I369" i="3" l="1"/>
  <c r="C370" i="3" s="1"/>
  <c r="F357" i="12"/>
  <c r="G357" i="12" s="1"/>
  <c r="I357" i="12" s="1"/>
  <c r="C358" i="12" s="1"/>
  <c r="H370" i="3" l="1"/>
  <c r="E370" i="3"/>
  <c r="H358" i="12"/>
  <c r="E358" i="12"/>
  <c r="F370" i="3" l="1"/>
  <c r="F358" i="12"/>
  <c r="G358" i="12" s="1"/>
  <c r="I358" i="12" s="1"/>
  <c r="C359" i="12" s="1"/>
  <c r="G370" i="3" l="1"/>
  <c r="E359" i="12"/>
  <c r="H359" i="12"/>
  <c r="I370" i="3" l="1"/>
  <c r="C371" i="3" s="1"/>
  <c r="F359" i="12"/>
  <c r="G359" i="12" s="1"/>
  <c r="I359" i="12" s="1"/>
  <c r="C360" i="12" s="1"/>
  <c r="H371" i="3" l="1"/>
  <c r="E371" i="3"/>
  <c r="H360" i="12"/>
  <c r="E360" i="12"/>
  <c r="F371" i="3" l="1"/>
  <c r="F360" i="12"/>
  <c r="G360" i="12" s="1"/>
  <c r="I360" i="12" s="1"/>
  <c r="C361" i="12" s="1"/>
  <c r="G371" i="3" l="1"/>
  <c r="H361" i="12"/>
  <c r="E361" i="12"/>
  <c r="I371" i="3" l="1"/>
  <c r="C372" i="3" s="1"/>
  <c r="F361" i="12"/>
  <c r="G361" i="12" s="1"/>
  <c r="I361" i="12" s="1"/>
  <c r="C362" i="12" s="1"/>
  <c r="H372" i="3" l="1"/>
  <c r="E372" i="3"/>
  <c r="H362" i="12"/>
  <c r="E362" i="12"/>
  <c r="F372" i="3" l="1"/>
  <c r="F362" i="12"/>
  <c r="G362" i="12" s="1"/>
  <c r="I362" i="12" s="1"/>
  <c r="C363" i="12" s="1"/>
  <c r="G372" i="3" l="1"/>
  <c r="H363" i="12"/>
  <c r="E363" i="12"/>
  <c r="I372" i="3" l="1"/>
  <c r="C373" i="3" s="1"/>
  <c r="F363" i="12"/>
  <c r="G363" i="12" s="1"/>
  <c r="I363" i="12" s="1"/>
  <c r="C364" i="12" s="1"/>
  <c r="H373" i="3" l="1"/>
  <c r="E373" i="3"/>
  <c r="H364" i="12"/>
  <c r="E364" i="12"/>
  <c r="F373" i="3" l="1"/>
  <c r="F364" i="12"/>
  <c r="G364" i="12" s="1"/>
  <c r="I364" i="12" s="1"/>
  <c r="C365" i="12" s="1"/>
  <c r="G373" i="3" l="1"/>
  <c r="H365" i="12"/>
  <c r="E365" i="12"/>
  <c r="I373" i="3" l="1"/>
  <c r="C374" i="3" s="1"/>
  <c r="F365" i="12"/>
  <c r="G365" i="12" s="1"/>
  <c r="I365" i="12" s="1"/>
  <c r="C366" i="12" s="1"/>
  <c r="H374" i="3" l="1"/>
  <c r="E374" i="3"/>
  <c r="H366" i="12"/>
  <c r="E366" i="12"/>
  <c r="F374" i="3" l="1"/>
  <c r="F366" i="12"/>
  <c r="G366" i="12" s="1"/>
  <c r="I366" i="12" s="1"/>
  <c r="C367" i="12" s="1"/>
  <c r="G374" i="3" l="1"/>
  <c r="H367" i="12"/>
  <c r="E367" i="12"/>
  <c r="I374" i="3" l="1"/>
  <c r="C375" i="3" s="1"/>
  <c r="F367" i="12"/>
  <c r="G367" i="12" s="1"/>
  <c r="I367" i="12" s="1"/>
  <c r="C368" i="12" s="1"/>
  <c r="H375" i="3" l="1"/>
  <c r="E375" i="3"/>
  <c r="H368" i="12"/>
  <c r="E368" i="12"/>
  <c r="F375" i="3" l="1"/>
  <c r="F368" i="12"/>
  <c r="G368" i="12" s="1"/>
  <c r="I368" i="12" s="1"/>
  <c r="C369" i="12" s="1"/>
  <c r="G375" i="3" l="1"/>
  <c r="H369" i="12"/>
  <c r="E369" i="12"/>
  <c r="I375" i="3" l="1"/>
  <c r="C376" i="3" s="1"/>
  <c r="F369" i="12"/>
  <c r="G369" i="12" s="1"/>
  <c r="I369" i="12" s="1"/>
  <c r="C370" i="12" s="1"/>
  <c r="H376" i="3" l="1"/>
  <c r="E376" i="3"/>
  <c r="H370" i="12"/>
  <c r="E370" i="12"/>
  <c r="F376" i="3" l="1"/>
  <c r="F370" i="12"/>
  <c r="G370" i="12" s="1"/>
  <c r="I370" i="12" s="1"/>
  <c r="C371" i="12" s="1"/>
  <c r="G376" i="3" l="1"/>
  <c r="E371" i="12"/>
  <c r="H371" i="12"/>
  <c r="I376" i="3" l="1"/>
  <c r="C377" i="3" s="1"/>
  <c r="F371" i="12"/>
  <c r="G371" i="12" s="1"/>
  <c r="I371" i="12" s="1"/>
  <c r="C372" i="12" s="1"/>
  <c r="H377" i="3" l="1"/>
  <c r="H10" i="3" s="1"/>
  <c r="E377" i="3"/>
  <c r="H372" i="12"/>
  <c r="E372" i="12"/>
  <c r="H9" i="3" l="1"/>
  <c r="F377" i="3"/>
  <c r="I377" i="3"/>
  <c r="F372" i="12"/>
  <c r="G372" i="12" s="1"/>
  <c r="I372" i="12" s="1"/>
  <c r="C373" i="12" s="1"/>
  <c r="H8" i="3" l="1"/>
  <c r="G377" i="3"/>
  <c r="H373" i="12"/>
  <c r="E373" i="12"/>
  <c r="F373" i="12" l="1"/>
  <c r="G373" i="12" s="1"/>
  <c r="I373" i="12" s="1"/>
  <c r="C374" i="12" s="1"/>
  <c r="H374" i="12" l="1"/>
  <c r="E374" i="12"/>
  <c r="F374" i="12" l="1"/>
  <c r="G374" i="12" s="1"/>
  <c r="I374" i="12" s="1"/>
  <c r="C375" i="12" s="1"/>
  <c r="H375" i="12" l="1"/>
  <c r="E375" i="12"/>
  <c r="F375" i="12" l="1"/>
  <c r="G375" i="12" s="1"/>
  <c r="I375" i="12" s="1"/>
  <c r="C376" i="12" s="1"/>
  <c r="E376" i="12" l="1"/>
  <c r="H376" i="12"/>
  <c r="F376" i="12" l="1"/>
  <c r="G376" i="12" s="1"/>
  <c r="I376" i="12" s="1"/>
  <c r="C377" i="12" s="1"/>
  <c r="H377" i="12" l="1"/>
  <c r="H10" i="12" s="1"/>
  <c r="E377" i="12"/>
  <c r="H9" i="12" s="1"/>
  <c r="F377" i="12" l="1"/>
  <c r="G377" i="12" s="1"/>
  <c r="I377" i="12" s="1"/>
  <c r="H8" i="12" s="1"/>
  <c r="A18" i="19"/>
  <c r="C18" i="19"/>
  <c r="D6" i="19"/>
  <c r="B32" i="16"/>
  <c r="D31" i="16" s="1"/>
  <c r="B18" i="25"/>
  <c r="B20" i="25" s="1"/>
  <c r="F30" i="16" l="1"/>
  <c r="F33" i="16" s="1"/>
  <c r="B28" i="25"/>
  <c r="A19" i="19"/>
  <c r="A20" i="19" s="1"/>
  <c r="H7" i="19"/>
  <c r="H18" i="19"/>
  <c r="B18" i="19"/>
  <c r="H6" i="19"/>
  <c r="B20" i="19" l="1"/>
  <c r="D20" i="19"/>
  <c r="D28" i="16"/>
  <c r="D32" i="16" s="1"/>
  <c r="D2" i="25"/>
  <c r="D6" i="25" s="1"/>
  <c r="B30" i="25" s="1"/>
  <c r="D18" i="19"/>
  <c r="B19" i="19"/>
  <c r="D19" i="19"/>
  <c r="A21" i="19"/>
  <c r="E18" i="19" l="1"/>
  <c r="D21" i="19"/>
  <c r="B21" i="19"/>
  <c r="A22" i="19"/>
  <c r="B22" i="19" l="1"/>
  <c r="D22" i="19"/>
  <c r="A23" i="19"/>
  <c r="F18" i="19"/>
  <c r="G18" i="19" s="1"/>
  <c r="I18" i="19" s="1"/>
  <c r="C19" i="19" l="1"/>
  <c r="D23" i="19"/>
  <c r="B23" i="19"/>
  <c r="A24" i="19"/>
  <c r="B24" i="19" l="1"/>
  <c r="D24" i="19"/>
  <c r="A25" i="19"/>
  <c r="H19" i="19"/>
  <c r="E19" i="19"/>
  <c r="F19" i="19" l="1"/>
  <c r="G19" i="19" s="1"/>
  <c r="I19" i="19"/>
  <c r="B25" i="19"/>
  <c r="D25" i="19"/>
  <c r="A26" i="19"/>
  <c r="B26" i="19" l="1"/>
  <c r="D26" i="19"/>
  <c r="A27" i="19"/>
  <c r="C20" i="19"/>
  <c r="H20" i="19" l="1"/>
  <c r="E20" i="19"/>
  <c r="B27" i="19"/>
  <c r="D27" i="19"/>
  <c r="A28" i="19"/>
  <c r="B28" i="19" l="1"/>
  <c r="D28" i="19"/>
  <c r="A29" i="19"/>
  <c r="F20" i="19"/>
  <c r="G20" i="19" s="1"/>
  <c r="I20" i="19" s="1"/>
  <c r="C21" i="19" l="1"/>
  <c r="D29" i="19"/>
  <c r="B29" i="19"/>
  <c r="A30" i="19"/>
  <c r="D30" i="19" l="1"/>
  <c r="B30" i="19"/>
  <c r="A31" i="19"/>
  <c r="H21" i="19"/>
  <c r="E21" i="19"/>
  <c r="F21" i="19" l="1"/>
  <c r="G21" i="19" s="1"/>
  <c r="I21" i="19" s="1"/>
  <c r="D31" i="19"/>
  <c r="B31" i="19"/>
  <c r="A32" i="19"/>
  <c r="C22" i="19" l="1"/>
  <c r="B32" i="19"/>
  <c r="D32" i="19"/>
  <c r="A33" i="19"/>
  <c r="D33" i="19" l="1"/>
  <c r="B33" i="19"/>
  <c r="A34" i="19"/>
  <c r="E22" i="19"/>
  <c r="H22" i="19"/>
  <c r="F22" i="19" l="1"/>
  <c r="G22" i="19" s="1"/>
  <c r="I22" i="19" s="1"/>
  <c r="C23" i="19" s="1"/>
  <c r="D34" i="19"/>
  <c r="B34" i="19"/>
  <c r="A35" i="19"/>
  <c r="E23" i="19" l="1"/>
  <c r="H23" i="19"/>
  <c r="B35" i="19"/>
  <c r="D35" i="19"/>
  <c r="A36" i="19"/>
  <c r="D36" i="19" l="1"/>
  <c r="B36" i="19"/>
  <c r="A37" i="19"/>
  <c r="F23" i="19"/>
  <c r="G23" i="19" s="1"/>
  <c r="I23" i="19" s="1"/>
  <c r="C24" i="19" s="1"/>
  <c r="H24" i="19" l="1"/>
  <c r="E24" i="19"/>
  <c r="D37" i="19"/>
  <c r="B37" i="19"/>
  <c r="A38" i="19"/>
  <c r="D38" i="19" l="1"/>
  <c r="B38" i="19"/>
  <c r="A39" i="19"/>
  <c r="F24" i="19"/>
  <c r="G24" i="19" s="1"/>
  <c r="I24" i="19" s="1"/>
  <c r="C25" i="19" s="1"/>
  <c r="H25" i="19" l="1"/>
  <c r="E25" i="19"/>
  <c r="D39" i="19"/>
  <c r="B39" i="19"/>
  <c r="A40" i="19"/>
  <c r="D40" i="19" l="1"/>
  <c r="B40" i="19"/>
  <c r="A41" i="19"/>
  <c r="F25" i="19"/>
  <c r="G25" i="19" s="1"/>
  <c r="I25" i="19" s="1"/>
  <c r="C26" i="19" s="1"/>
  <c r="H26" i="19" l="1"/>
  <c r="E26" i="19"/>
  <c r="D41" i="19"/>
  <c r="B41" i="19"/>
  <c r="A42" i="19"/>
  <c r="B42" i="19" l="1"/>
  <c r="D42" i="19"/>
  <c r="A43" i="19"/>
  <c r="F26" i="19"/>
  <c r="G26" i="19" s="1"/>
  <c r="I26" i="19" s="1"/>
  <c r="C27" i="19" s="1"/>
  <c r="H27" i="19" l="1"/>
  <c r="E27" i="19"/>
  <c r="D43" i="19"/>
  <c r="B43" i="19"/>
  <c r="A44" i="19"/>
  <c r="B44" i="19" l="1"/>
  <c r="D44" i="19"/>
  <c r="A45" i="19"/>
  <c r="F27" i="19"/>
  <c r="G27" i="19" s="1"/>
  <c r="I27" i="19" s="1"/>
  <c r="C28" i="19" s="1"/>
  <c r="H28" i="19" l="1"/>
  <c r="E28" i="19"/>
  <c r="B45" i="19"/>
  <c r="D45" i="19"/>
  <c r="A46" i="19"/>
  <c r="F28" i="19" l="1"/>
  <c r="G28" i="19" s="1"/>
  <c r="I28" i="19" s="1"/>
  <c r="C29" i="19" s="1"/>
  <c r="D46" i="19"/>
  <c r="B46" i="19"/>
  <c r="A47" i="19"/>
  <c r="H29" i="19" l="1"/>
  <c r="E29" i="19"/>
  <c r="B47" i="19"/>
  <c r="D47" i="19"/>
  <c r="A48" i="19"/>
  <c r="B48" i="19" l="1"/>
  <c r="D48" i="19"/>
  <c r="A49" i="19"/>
  <c r="F29" i="19"/>
  <c r="G29" i="19" s="1"/>
  <c r="I29" i="19" s="1"/>
  <c r="C30" i="19" s="1"/>
  <c r="H30" i="19" l="1"/>
  <c r="E30" i="19"/>
  <c r="D49" i="19"/>
  <c r="B49" i="19"/>
  <c r="A50" i="19"/>
  <c r="B50" i="19" l="1"/>
  <c r="D50" i="19"/>
  <c r="A51" i="19"/>
  <c r="F30" i="19"/>
  <c r="G30" i="19" s="1"/>
  <c r="I30" i="19" s="1"/>
  <c r="C31" i="19" s="1"/>
  <c r="H31" i="19" l="1"/>
  <c r="E31" i="19"/>
  <c r="B51" i="19"/>
  <c r="D51" i="19"/>
  <c r="A52" i="19"/>
  <c r="F31" i="19" l="1"/>
  <c r="G31" i="19" s="1"/>
  <c r="I31" i="19" s="1"/>
  <c r="C32" i="19" s="1"/>
  <c r="D52" i="19"/>
  <c r="B52" i="19"/>
  <c r="A53" i="19"/>
  <c r="H32" i="19" l="1"/>
  <c r="E32" i="19"/>
  <c r="B53" i="19"/>
  <c r="D53" i="19"/>
  <c r="A54" i="19"/>
  <c r="B54" i="19" l="1"/>
  <c r="D54" i="19"/>
  <c r="A55" i="19"/>
  <c r="F32" i="19"/>
  <c r="G32" i="19" s="1"/>
  <c r="I32" i="19" s="1"/>
  <c r="C33" i="19" s="1"/>
  <c r="B55" i="19" l="1"/>
  <c r="D55" i="19"/>
  <c r="A56" i="19"/>
  <c r="H33" i="19"/>
  <c r="E33" i="19"/>
  <c r="F33" i="19" l="1"/>
  <c r="G33" i="19" s="1"/>
  <c r="I33" i="19" s="1"/>
  <c r="C34" i="19" s="1"/>
  <c r="D56" i="19"/>
  <c r="B56" i="19"/>
  <c r="A57" i="19"/>
  <c r="E34" i="19" l="1"/>
  <c r="H34" i="19"/>
  <c r="D57" i="19"/>
  <c r="B57" i="19"/>
  <c r="A58" i="19"/>
  <c r="B58" i="19" l="1"/>
  <c r="D58" i="19"/>
  <c r="A59" i="19"/>
  <c r="F34" i="19"/>
  <c r="G34" i="19" s="1"/>
  <c r="I34" i="19" s="1"/>
  <c r="C35" i="19" s="1"/>
  <c r="H35" i="19" l="1"/>
  <c r="E35" i="19"/>
  <c r="B59" i="19"/>
  <c r="D59" i="19"/>
  <c r="A60" i="19"/>
  <c r="B60" i="19" l="1"/>
  <c r="D60" i="19"/>
  <c r="A61" i="19"/>
  <c r="F35" i="19"/>
  <c r="G35" i="19" s="1"/>
  <c r="I35" i="19" s="1"/>
  <c r="C36" i="19" s="1"/>
  <c r="H36" i="19" l="1"/>
  <c r="E36" i="19"/>
  <c r="B61" i="19"/>
  <c r="D61" i="19"/>
  <c r="A62" i="19"/>
  <c r="B62" i="19" l="1"/>
  <c r="D62" i="19"/>
  <c r="A63" i="19"/>
  <c r="F36" i="19"/>
  <c r="G36" i="19" s="1"/>
  <c r="I36" i="19" s="1"/>
  <c r="C37" i="19" s="1"/>
  <c r="H37" i="19" l="1"/>
  <c r="E37" i="19"/>
  <c r="D63" i="19"/>
  <c r="B63" i="19"/>
  <c r="A64" i="19"/>
  <c r="D64" i="19" l="1"/>
  <c r="B64" i="19"/>
  <c r="A65" i="19"/>
  <c r="F37" i="19"/>
  <c r="G37" i="19" s="1"/>
  <c r="I37" i="19" s="1"/>
  <c r="C38" i="19" s="1"/>
  <c r="H38" i="19" l="1"/>
  <c r="E38" i="19"/>
  <c r="D65" i="19"/>
  <c r="B65" i="19"/>
  <c r="A66" i="19"/>
  <c r="F38" i="19" l="1"/>
  <c r="G38" i="19" s="1"/>
  <c r="I38" i="19" s="1"/>
  <c r="C39" i="19" s="1"/>
  <c r="B66" i="19"/>
  <c r="D66" i="19"/>
  <c r="A67" i="19"/>
  <c r="H39" i="19" l="1"/>
  <c r="E39" i="19"/>
  <c r="D67" i="19"/>
  <c r="B67" i="19"/>
  <c r="A68" i="19"/>
  <c r="B68" i="19" l="1"/>
  <c r="D68" i="19"/>
  <c r="A69" i="19"/>
  <c r="F39" i="19"/>
  <c r="G39" i="19" s="1"/>
  <c r="I39" i="19"/>
  <c r="C40" i="19" s="1"/>
  <c r="H40" i="19" l="1"/>
  <c r="E40" i="19"/>
  <c r="D69" i="19"/>
  <c r="B69" i="19"/>
  <c r="A70" i="19"/>
  <c r="B70" i="19" l="1"/>
  <c r="D70" i="19"/>
  <c r="A71" i="19"/>
  <c r="F40" i="19"/>
  <c r="G40" i="19" s="1"/>
  <c r="I40" i="19" s="1"/>
  <c r="C41" i="19" s="1"/>
  <c r="H41" i="19" l="1"/>
  <c r="E41" i="19"/>
  <c r="D71" i="19"/>
  <c r="B71" i="19"/>
  <c r="A72" i="19"/>
  <c r="F41" i="19" l="1"/>
  <c r="G41" i="19" s="1"/>
  <c r="I41" i="19" s="1"/>
  <c r="C42" i="19" s="1"/>
  <c r="B72" i="19"/>
  <c r="D72" i="19"/>
  <c r="A73" i="19"/>
  <c r="H42" i="19" l="1"/>
  <c r="E42" i="19"/>
  <c r="D73" i="19"/>
  <c r="B73" i="19"/>
  <c r="A74" i="19"/>
  <c r="B74" i="19" l="1"/>
  <c r="D74" i="19"/>
  <c r="A75" i="19"/>
  <c r="F42" i="19"/>
  <c r="G42" i="19" s="1"/>
  <c r="I42" i="19" s="1"/>
  <c r="C43" i="19" s="1"/>
  <c r="H43" i="19" l="1"/>
  <c r="E43" i="19"/>
  <c r="D75" i="19"/>
  <c r="B75" i="19"/>
  <c r="A76" i="19"/>
  <c r="F43" i="19" l="1"/>
  <c r="G43" i="19" s="1"/>
  <c r="I43" i="19" s="1"/>
  <c r="C44" i="19" s="1"/>
  <c r="D76" i="19"/>
  <c r="B76" i="19"/>
  <c r="A77" i="19"/>
  <c r="H44" i="19" l="1"/>
  <c r="E44" i="19"/>
  <c r="D77" i="19"/>
  <c r="B77" i="19"/>
  <c r="A78" i="19"/>
  <c r="B78" i="19" l="1"/>
  <c r="D78" i="19"/>
  <c r="A79" i="19"/>
  <c r="F44" i="19"/>
  <c r="G44" i="19" s="1"/>
  <c r="I44" i="19" s="1"/>
  <c r="C45" i="19" s="1"/>
  <c r="H45" i="19" l="1"/>
  <c r="E45" i="19"/>
  <c r="B79" i="19"/>
  <c r="D79" i="19"/>
  <c r="A80" i="19"/>
  <c r="B80" i="19" l="1"/>
  <c r="D80" i="19"/>
  <c r="A81" i="19"/>
  <c r="F45" i="19"/>
  <c r="G45" i="19" s="1"/>
  <c r="I45" i="19" s="1"/>
  <c r="C46" i="19" s="1"/>
  <c r="H46" i="19" l="1"/>
  <c r="E46" i="19"/>
  <c r="B81" i="19"/>
  <c r="D81" i="19"/>
  <c r="A82" i="19"/>
  <c r="B82" i="19" l="1"/>
  <c r="D82" i="19"/>
  <c r="A83" i="19"/>
  <c r="F46" i="19"/>
  <c r="G46" i="19" s="1"/>
  <c r="I46" i="19" s="1"/>
  <c r="C47" i="19" s="1"/>
  <c r="H47" i="19" l="1"/>
  <c r="E47" i="19"/>
  <c r="D83" i="19"/>
  <c r="B83" i="19"/>
  <c r="A84" i="19"/>
  <c r="D84" i="19" l="1"/>
  <c r="B84" i="19"/>
  <c r="A85" i="19"/>
  <c r="F47" i="19"/>
  <c r="G47" i="19" s="1"/>
  <c r="I47" i="19" s="1"/>
  <c r="C48" i="19" s="1"/>
  <c r="H48" i="19" l="1"/>
  <c r="E48" i="19"/>
  <c r="D85" i="19"/>
  <c r="B85" i="19"/>
  <c r="A86" i="19"/>
  <c r="D86" i="19" l="1"/>
  <c r="B86" i="19"/>
  <c r="A87" i="19"/>
  <c r="F48" i="19"/>
  <c r="G48" i="19" s="1"/>
  <c r="I48" i="19" s="1"/>
  <c r="C49" i="19" s="1"/>
  <c r="H49" i="19" l="1"/>
  <c r="E49" i="19"/>
  <c r="D87" i="19"/>
  <c r="B87" i="19"/>
  <c r="A88" i="19"/>
  <c r="B88" i="19" l="1"/>
  <c r="D88" i="19"/>
  <c r="A89" i="19"/>
  <c r="F49" i="19"/>
  <c r="G49" i="19" s="1"/>
  <c r="I49" i="19" s="1"/>
  <c r="C50" i="19" s="1"/>
  <c r="H50" i="19" l="1"/>
  <c r="E50" i="19"/>
  <c r="D89" i="19"/>
  <c r="B89" i="19"/>
  <c r="A90" i="19"/>
  <c r="B90" i="19" l="1"/>
  <c r="D90" i="19"/>
  <c r="A91" i="19"/>
  <c r="F50" i="19"/>
  <c r="G50" i="19" s="1"/>
  <c r="I50" i="19" s="1"/>
  <c r="C51" i="19" s="1"/>
  <c r="E51" i="19" l="1"/>
  <c r="H51" i="19"/>
  <c r="D91" i="19"/>
  <c r="B91" i="19"/>
  <c r="A92" i="19"/>
  <c r="D92" i="19" l="1"/>
  <c r="B92" i="19"/>
  <c r="A93" i="19"/>
  <c r="F51" i="19"/>
  <c r="G51" i="19" s="1"/>
  <c r="I51" i="19" s="1"/>
  <c r="C52" i="19" s="1"/>
  <c r="H52" i="19" l="1"/>
  <c r="E52" i="19"/>
  <c r="B93" i="19"/>
  <c r="D93" i="19"/>
  <c r="A94" i="19"/>
  <c r="B94" i="19" l="1"/>
  <c r="D94" i="19"/>
  <c r="A95" i="19"/>
  <c r="F52" i="19"/>
  <c r="G52" i="19" s="1"/>
  <c r="I52" i="19" s="1"/>
  <c r="C53" i="19" s="1"/>
  <c r="H53" i="19" l="1"/>
  <c r="E53" i="19"/>
  <c r="D95" i="19"/>
  <c r="B95" i="19"/>
  <c r="A96" i="19"/>
  <c r="F53" i="19" l="1"/>
  <c r="G53" i="19" s="1"/>
  <c r="I53" i="19" s="1"/>
  <c r="C54" i="19" s="1"/>
  <c r="B96" i="19"/>
  <c r="D96" i="19"/>
  <c r="A97" i="19"/>
  <c r="H54" i="19" l="1"/>
  <c r="E54" i="19"/>
  <c r="B97" i="19"/>
  <c r="D97" i="19"/>
  <c r="A98" i="19"/>
  <c r="F54" i="19" l="1"/>
  <c r="G54" i="19" s="1"/>
  <c r="I54" i="19"/>
  <c r="C55" i="19" s="1"/>
  <c r="D98" i="19"/>
  <c r="B98" i="19"/>
  <c r="A99" i="19"/>
  <c r="B99" i="19" l="1"/>
  <c r="D99" i="19"/>
  <c r="A100" i="19"/>
  <c r="H55" i="19"/>
  <c r="E55" i="19"/>
  <c r="F55" i="19" l="1"/>
  <c r="G55" i="19" s="1"/>
  <c r="I55" i="19"/>
  <c r="C56" i="19" s="1"/>
  <c r="D100" i="19"/>
  <c r="B100" i="19"/>
  <c r="A101" i="19"/>
  <c r="D101" i="19" l="1"/>
  <c r="B101" i="19"/>
  <c r="A102" i="19"/>
  <c r="H56" i="19"/>
  <c r="E56" i="19"/>
  <c r="F56" i="19" l="1"/>
  <c r="G56" i="19" s="1"/>
  <c r="I56" i="19" s="1"/>
  <c r="C57" i="19" s="1"/>
  <c r="B102" i="19"/>
  <c r="D102" i="19"/>
  <c r="A103" i="19"/>
  <c r="H57" i="19" l="1"/>
  <c r="E57" i="19"/>
  <c r="B103" i="19"/>
  <c r="D103" i="19"/>
  <c r="A104" i="19"/>
  <c r="F57" i="19" l="1"/>
  <c r="G57" i="19" s="1"/>
  <c r="I57" i="19" s="1"/>
  <c r="C58" i="19" s="1"/>
  <c r="D104" i="19"/>
  <c r="B104" i="19"/>
  <c r="A105" i="19"/>
  <c r="H58" i="19" l="1"/>
  <c r="E58" i="19"/>
  <c r="D105" i="19"/>
  <c r="B105" i="19"/>
  <c r="A106" i="19"/>
  <c r="B106" i="19" l="1"/>
  <c r="D106" i="19"/>
  <c r="A107" i="19"/>
  <c r="F58" i="19"/>
  <c r="G58" i="19" s="1"/>
  <c r="I58" i="19" s="1"/>
  <c r="C59" i="19" s="1"/>
  <c r="H59" i="19" l="1"/>
  <c r="E59" i="19"/>
  <c r="B107" i="19"/>
  <c r="D107" i="19"/>
  <c r="A108" i="19"/>
  <c r="B108" i="19" l="1"/>
  <c r="D108" i="19"/>
  <c r="A109" i="19"/>
  <c r="F59" i="19"/>
  <c r="G59" i="19" s="1"/>
  <c r="I59" i="19" s="1"/>
  <c r="C60" i="19" s="1"/>
  <c r="H60" i="19" l="1"/>
  <c r="E60" i="19"/>
  <c r="D109" i="19"/>
  <c r="B109" i="19"/>
  <c r="A110" i="19"/>
  <c r="B110" i="19" l="1"/>
  <c r="D110" i="19"/>
  <c r="A111" i="19"/>
  <c r="F60" i="19"/>
  <c r="G60" i="19" s="1"/>
  <c r="I60" i="19" s="1"/>
  <c r="C61" i="19" s="1"/>
  <c r="E61" i="19" l="1"/>
  <c r="H61" i="19"/>
  <c r="B111" i="19"/>
  <c r="D111" i="19"/>
  <c r="A112" i="19"/>
  <c r="B112" i="19" l="1"/>
  <c r="D112" i="19"/>
  <c r="A113" i="19"/>
  <c r="F61" i="19"/>
  <c r="G61" i="19" s="1"/>
  <c r="I61" i="19" s="1"/>
  <c r="C62" i="19" s="1"/>
  <c r="E62" i="19" l="1"/>
  <c r="H62" i="19"/>
  <c r="B113" i="19"/>
  <c r="D113" i="19"/>
  <c r="A114" i="19"/>
  <c r="B114" i="19" l="1"/>
  <c r="D114" i="19"/>
  <c r="A115" i="19"/>
  <c r="F62" i="19"/>
  <c r="G62" i="19" s="1"/>
  <c r="I62" i="19" s="1"/>
  <c r="C63" i="19" s="1"/>
  <c r="H63" i="19" l="1"/>
  <c r="E63" i="19"/>
  <c r="B115" i="19"/>
  <c r="D115" i="19"/>
  <c r="A116" i="19"/>
  <c r="F63" i="19" l="1"/>
  <c r="G63" i="19" s="1"/>
  <c r="I63" i="19" s="1"/>
  <c r="C64" i="19" s="1"/>
  <c r="D116" i="19"/>
  <c r="B116" i="19"/>
  <c r="A117" i="19"/>
  <c r="H64" i="19" l="1"/>
  <c r="E64" i="19"/>
  <c r="B117" i="19"/>
  <c r="D117" i="19"/>
  <c r="A118" i="19"/>
  <c r="B118" i="19" l="1"/>
  <c r="D118" i="19"/>
  <c r="A119" i="19"/>
  <c r="F64" i="19"/>
  <c r="G64" i="19" s="1"/>
  <c r="I64" i="19" s="1"/>
  <c r="C65" i="19" s="1"/>
  <c r="H65" i="19" l="1"/>
  <c r="E65" i="19"/>
  <c r="B119" i="19"/>
  <c r="D119" i="19"/>
  <c r="A120" i="19"/>
  <c r="D120" i="19" l="1"/>
  <c r="B120" i="19"/>
  <c r="A121" i="19"/>
  <c r="F65" i="19"/>
  <c r="G65" i="19" s="1"/>
  <c r="I65" i="19" s="1"/>
  <c r="C66" i="19" s="1"/>
  <c r="H66" i="19" l="1"/>
  <c r="E66" i="19"/>
  <c r="D121" i="19"/>
  <c r="B121" i="19"/>
  <c r="A122" i="19"/>
  <c r="B122" i="19" l="1"/>
  <c r="D122" i="19"/>
  <c r="A123" i="19"/>
  <c r="F66" i="19"/>
  <c r="G66" i="19" s="1"/>
  <c r="I66" i="19" s="1"/>
  <c r="C67" i="19" s="1"/>
  <c r="H67" i="19" l="1"/>
  <c r="E67" i="19"/>
  <c r="B123" i="19"/>
  <c r="D123" i="19"/>
  <c r="A124" i="19"/>
  <c r="B124" i="19" l="1"/>
  <c r="D124" i="19"/>
  <c r="A125" i="19"/>
  <c r="F67" i="19"/>
  <c r="G67" i="19" s="1"/>
  <c r="I67" i="19" s="1"/>
  <c r="C68" i="19" s="1"/>
  <c r="H68" i="19" l="1"/>
  <c r="E68" i="19"/>
  <c r="D125" i="19"/>
  <c r="B125" i="19"/>
  <c r="A126" i="19"/>
  <c r="B126" i="19" l="1"/>
  <c r="D126" i="19"/>
  <c r="A127" i="19"/>
  <c r="F68" i="19"/>
  <c r="G68" i="19" s="1"/>
  <c r="I68" i="19" s="1"/>
  <c r="C69" i="19" s="1"/>
  <c r="E69" i="19" l="1"/>
  <c r="H69" i="19"/>
  <c r="B127" i="19"/>
  <c r="D127" i="19"/>
  <c r="A128" i="19"/>
  <c r="D128" i="19" l="1"/>
  <c r="B128" i="19"/>
  <c r="A129" i="19"/>
  <c r="F69" i="19"/>
  <c r="G69" i="19" s="1"/>
  <c r="I69" i="19" s="1"/>
  <c r="C70" i="19" s="1"/>
  <c r="H70" i="19" l="1"/>
  <c r="E70" i="19"/>
  <c r="D129" i="19"/>
  <c r="B129" i="19"/>
  <c r="A130" i="19"/>
  <c r="F70" i="19" l="1"/>
  <c r="G70" i="19" s="1"/>
  <c r="I70" i="19"/>
  <c r="C71" i="19" s="1"/>
  <c r="D130" i="19"/>
  <c r="B130" i="19"/>
  <c r="A131" i="19"/>
  <c r="B131" i="19" l="1"/>
  <c r="D131" i="19"/>
  <c r="A132" i="19"/>
  <c r="H71" i="19"/>
  <c r="E71" i="19"/>
  <c r="F71" i="19" l="1"/>
  <c r="G71" i="19" s="1"/>
  <c r="I71" i="19" s="1"/>
  <c r="C72" i="19" s="1"/>
  <c r="D132" i="19"/>
  <c r="B132" i="19"/>
  <c r="A133" i="19"/>
  <c r="H72" i="19" l="1"/>
  <c r="E72" i="19"/>
  <c r="D133" i="19"/>
  <c r="B133" i="19"/>
  <c r="A134" i="19"/>
  <c r="B134" i="19" l="1"/>
  <c r="D134" i="19"/>
  <c r="A135" i="19"/>
  <c r="F72" i="19"/>
  <c r="G72" i="19" s="1"/>
  <c r="I72" i="19" s="1"/>
  <c r="C73" i="19" s="1"/>
  <c r="H73" i="19" l="1"/>
  <c r="E73" i="19"/>
  <c r="D135" i="19"/>
  <c r="B135" i="19"/>
  <c r="A136" i="19"/>
  <c r="D136" i="19" l="1"/>
  <c r="B136" i="19"/>
  <c r="A137" i="19"/>
  <c r="F73" i="19"/>
  <c r="G73" i="19" s="1"/>
  <c r="I73" i="19" s="1"/>
  <c r="C74" i="19" s="1"/>
  <c r="H74" i="19" l="1"/>
  <c r="E74" i="19"/>
  <c r="B137" i="19"/>
  <c r="D137" i="19"/>
  <c r="A138" i="19"/>
  <c r="B138" i="19" l="1"/>
  <c r="D138" i="19"/>
  <c r="A139" i="19"/>
  <c r="F74" i="19"/>
  <c r="G74" i="19" s="1"/>
  <c r="I74" i="19" s="1"/>
  <c r="C75" i="19" s="1"/>
  <c r="H75" i="19" l="1"/>
  <c r="E75" i="19"/>
  <c r="D139" i="19"/>
  <c r="B139" i="19"/>
  <c r="A140" i="19"/>
  <c r="F75" i="19" l="1"/>
  <c r="G75" i="19" s="1"/>
  <c r="I75" i="19" s="1"/>
  <c r="C76" i="19" s="1"/>
  <c r="B140" i="19"/>
  <c r="D140" i="19"/>
  <c r="A141" i="19"/>
  <c r="H76" i="19" l="1"/>
  <c r="E76" i="19"/>
  <c r="B141" i="19"/>
  <c r="D141" i="19"/>
  <c r="A142" i="19"/>
  <c r="F76" i="19" l="1"/>
  <c r="G76" i="19" s="1"/>
  <c r="I76" i="19" s="1"/>
  <c r="C77" i="19" s="1"/>
  <c r="D142" i="19"/>
  <c r="B142" i="19"/>
  <c r="A143" i="19"/>
  <c r="H77" i="19" l="1"/>
  <c r="E77" i="19"/>
  <c r="B143" i="19"/>
  <c r="D143" i="19"/>
  <c r="A144" i="19"/>
  <c r="D144" i="19" l="1"/>
  <c r="B144" i="19"/>
  <c r="A145" i="19"/>
  <c r="F77" i="19"/>
  <c r="G77" i="19" s="1"/>
  <c r="I77" i="19" s="1"/>
  <c r="C78" i="19" s="1"/>
  <c r="H78" i="19" l="1"/>
  <c r="E78" i="19"/>
  <c r="D145" i="19"/>
  <c r="B145" i="19"/>
  <c r="A146" i="19"/>
  <c r="B146" i="19" l="1"/>
  <c r="D146" i="19"/>
  <c r="A147" i="19"/>
  <c r="F78" i="19"/>
  <c r="G78" i="19" s="1"/>
  <c r="I78" i="19" s="1"/>
  <c r="C79" i="19" s="1"/>
  <c r="H79" i="19" l="1"/>
  <c r="E79" i="19"/>
  <c r="B147" i="19"/>
  <c r="D147" i="19"/>
  <c r="A148" i="19"/>
  <c r="F79" i="19" l="1"/>
  <c r="G79" i="19" s="1"/>
  <c r="I79" i="19" s="1"/>
  <c r="C80" i="19" s="1"/>
  <c r="B148" i="19"/>
  <c r="D148" i="19"/>
  <c r="A149" i="19"/>
  <c r="H80" i="19" l="1"/>
  <c r="E80" i="19"/>
  <c r="D149" i="19"/>
  <c r="B149" i="19"/>
  <c r="A150" i="19"/>
  <c r="D150" i="19" l="1"/>
  <c r="B150" i="19"/>
  <c r="A151" i="19"/>
  <c r="F80" i="19"/>
  <c r="G80" i="19" s="1"/>
  <c r="I80" i="19" s="1"/>
  <c r="C81" i="19" s="1"/>
  <c r="H81" i="19" l="1"/>
  <c r="E81" i="19"/>
  <c r="B151" i="19"/>
  <c r="D151" i="19"/>
  <c r="A152" i="19"/>
  <c r="F81" i="19" l="1"/>
  <c r="G81" i="19" s="1"/>
  <c r="I81" i="19" s="1"/>
  <c r="C82" i="19" s="1"/>
  <c r="D152" i="19"/>
  <c r="B152" i="19"/>
  <c r="A153" i="19"/>
  <c r="H82" i="19" l="1"/>
  <c r="E82" i="19"/>
  <c r="B153" i="19"/>
  <c r="D153" i="19"/>
  <c r="A154" i="19"/>
  <c r="F82" i="19" l="1"/>
  <c r="G82" i="19" s="1"/>
  <c r="I82" i="19" s="1"/>
  <c r="C83" i="19" s="1"/>
  <c r="D154" i="19"/>
  <c r="B154" i="19"/>
  <c r="A155" i="19"/>
  <c r="H83" i="19" l="1"/>
  <c r="E83" i="19"/>
  <c r="D155" i="19"/>
  <c r="B155" i="19"/>
  <c r="A156" i="19"/>
  <c r="D156" i="19" l="1"/>
  <c r="B156" i="19"/>
  <c r="A157" i="19"/>
  <c r="F83" i="19"/>
  <c r="G83" i="19" s="1"/>
  <c r="I83" i="19" s="1"/>
  <c r="C84" i="19" s="1"/>
  <c r="H84" i="19" l="1"/>
  <c r="E84" i="19"/>
  <c r="B157" i="19"/>
  <c r="D157" i="19"/>
  <c r="A158" i="19"/>
  <c r="D158" i="19" l="1"/>
  <c r="B158" i="19"/>
  <c r="A159" i="19"/>
  <c r="F84" i="19"/>
  <c r="G84" i="19" s="1"/>
  <c r="I84" i="19" s="1"/>
  <c r="C85" i="19" s="1"/>
  <c r="E85" i="19" l="1"/>
  <c r="H85" i="19"/>
  <c r="D159" i="19"/>
  <c r="B159" i="19"/>
  <c r="A160" i="19"/>
  <c r="D160" i="19" l="1"/>
  <c r="B160" i="19"/>
  <c r="A161" i="19"/>
  <c r="F85" i="19"/>
  <c r="G85" i="19" s="1"/>
  <c r="I85" i="19" s="1"/>
  <c r="C86" i="19" s="1"/>
  <c r="H86" i="19" l="1"/>
  <c r="E86" i="19"/>
  <c r="D161" i="19"/>
  <c r="B161" i="19"/>
  <c r="A162" i="19"/>
  <c r="D162" i="19" l="1"/>
  <c r="B162" i="19"/>
  <c r="A163" i="19"/>
  <c r="F86" i="19"/>
  <c r="G86" i="19" s="1"/>
  <c r="I86" i="19" s="1"/>
  <c r="C87" i="19" s="1"/>
  <c r="H87" i="19" l="1"/>
  <c r="E87" i="19"/>
  <c r="B163" i="19"/>
  <c r="D163" i="19"/>
  <c r="A164" i="19"/>
  <c r="D164" i="19" l="1"/>
  <c r="B164" i="19"/>
  <c r="A165" i="19"/>
  <c r="F87" i="19"/>
  <c r="G87" i="19" s="1"/>
  <c r="I87" i="19" s="1"/>
  <c r="C88" i="19" s="1"/>
  <c r="H88" i="19" l="1"/>
  <c r="E88" i="19"/>
  <c r="B165" i="19"/>
  <c r="D165" i="19"/>
  <c r="A166" i="19"/>
  <c r="D166" i="19" l="1"/>
  <c r="B166" i="19"/>
  <c r="A167" i="19"/>
  <c r="F88" i="19"/>
  <c r="G88" i="19" s="1"/>
  <c r="I88" i="19" s="1"/>
  <c r="C89" i="19" s="1"/>
  <c r="H89" i="19" l="1"/>
  <c r="E89" i="19"/>
  <c r="B167" i="19"/>
  <c r="D167" i="19"/>
  <c r="A168" i="19"/>
  <c r="F89" i="19" l="1"/>
  <c r="G89" i="19" s="1"/>
  <c r="I89" i="19"/>
  <c r="C90" i="19" s="1"/>
  <c r="D168" i="19"/>
  <c r="B168" i="19"/>
  <c r="A169" i="19"/>
  <c r="H90" i="19" l="1"/>
  <c r="E90" i="19"/>
  <c r="B169" i="19"/>
  <c r="D169" i="19"/>
  <c r="A170" i="19"/>
  <c r="F90" i="19" l="1"/>
  <c r="G90" i="19" s="1"/>
  <c r="I90" i="19"/>
  <c r="C91" i="19" s="1"/>
  <c r="D170" i="19"/>
  <c r="B170" i="19"/>
  <c r="A171" i="19"/>
  <c r="D171" i="19" l="1"/>
  <c r="B171" i="19"/>
  <c r="A172" i="19"/>
  <c r="H91" i="19"/>
  <c r="E91" i="19"/>
  <c r="D172" i="19" l="1"/>
  <c r="B172" i="19"/>
  <c r="A173" i="19"/>
  <c r="F91" i="19"/>
  <c r="G91" i="19" s="1"/>
  <c r="I91" i="19" s="1"/>
  <c r="C92" i="19" s="1"/>
  <c r="H92" i="19" l="1"/>
  <c r="E92" i="19"/>
  <c r="B173" i="19"/>
  <c r="D173" i="19"/>
  <c r="A174" i="19"/>
  <c r="D174" i="19" l="1"/>
  <c r="B174" i="19"/>
  <c r="A175" i="19"/>
  <c r="F92" i="19"/>
  <c r="G92" i="19" s="1"/>
  <c r="I92" i="19" s="1"/>
  <c r="C93" i="19" s="1"/>
  <c r="B175" i="19" l="1"/>
  <c r="D175" i="19"/>
  <c r="A176" i="19"/>
  <c r="H93" i="19"/>
  <c r="E93" i="19"/>
  <c r="F93" i="19" l="1"/>
  <c r="G93" i="19" s="1"/>
  <c r="I93" i="19" s="1"/>
  <c r="C94" i="19" s="1"/>
  <c r="D176" i="19"/>
  <c r="B176" i="19"/>
  <c r="A177" i="19"/>
  <c r="H94" i="19" l="1"/>
  <c r="E94" i="19"/>
  <c r="B177" i="19"/>
  <c r="D177" i="19"/>
  <c r="A178" i="19"/>
  <c r="F94" i="19" l="1"/>
  <c r="G94" i="19" s="1"/>
  <c r="I94" i="19"/>
  <c r="C95" i="19" s="1"/>
  <c r="D178" i="19"/>
  <c r="B178" i="19"/>
  <c r="A179" i="19"/>
  <c r="D179" i="19" l="1"/>
  <c r="B179" i="19"/>
  <c r="A180" i="19"/>
  <c r="H95" i="19"/>
  <c r="E95" i="19"/>
  <c r="F95" i="19" l="1"/>
  <c r="G95" i="19" s="1"/>
  <c r="I95" i="19" s="1"/>
  <c r="C96" i="19" s="1"/>
  <c r="B180" i="19"/>
  <c r="D180" i="19"/>
  <c r="A181" i="19"/>
  <c r="H96" i="19" l="1"/>
  <c r="E96" i="19"/>
  <c r="D181" i="19"/>
  <c r="B181" i="19"/>
  <c r="A182" i="19"/>
  <c r="B182" i="19" l="1"/>
  <c r="D182" i="19"/>
  <c r="A183" i="19"/>
  <c r="F96" i="19"/>
  <c r="G96" i="19" s="1"/>
  <c r="I96" i="19" s="1"/>
  <c r="C97" i="19" s="1"/>
  <c r="H97" i="19" l="1"/>
  <c r="E97" i="19"/>
  <c r="D183" i="19"/>
  <c r="B183" i="19"/>
  <c r="A184" i="19"/>
  <c r="D184" i="19" l="1"/>
  <c r="B184" i="19"/>
  <c r="A185" i="19"/>
  <c r="F97" i="19"/>
  <c r="G97" i="19" s="1"/>
  <c r="I97" i="19" s="1"/>
  <c r="C98" i="19" s="1"/>
  <c r="H98" i="19" l="1"/>
  <c r="E98" i="19"/>
  <c r="B185" i="19"/>
  <c r="D185" i="19"/>
  <c r="A186" i="19"/>
  <c r="D186" i="19" l="1"/>
  <c r="B186" i="19"/>
  <c r="A187" i="19"/>
  <c r="F98" i="19"/>
  <c r="G98" i="19" s="1"/>
  <c r="I98" i="19" s="1"/>
  <c r="C99" i="19" s="1"/>
  <c r="H99" i="19" l="1"/>
  <c r="E99" i="19"/>
  <c r="B187" i="19"/>
  <c r="D187" i="19"/>
  <c r="A188" i="19"/>
  <c r="D188" i="19" l="1"/>
  <c r="B188" i="19"/>
  <c r="A189" i="19"/>
  <c r="F99" i="19"/>
  <c r="G99" i="19" s="1"/>
  <c r="I99" i="19" s="1"/>
  <c r="C100" i="19" s="1"/>
  <c r="H100" i="19" l="1"/>
  <c r="E100" i="19"/>
  <c r="B189" i="19"/>
  <c r="D189" i="19"/>
  <c r="A190" i="19"/>
  <c r="F100" i="19" l="1"/>
  <c r="G100" i="19" s="1"/>
  <c r="I100" i="19" s="1"/>
  <c r="C101" i="19" s="1"/>
  <c r="D190" i="19"/>
  <c r="B190" i="19"/>
  <c r="A191" i="19"/>
  <c r="H101" i="19" l="1"/>
  <c r="E101" i="19"/>
  <c r="D191" i="19"/>
  <c r="B191" i="19"/>
  <c r="A192" i="19"/>
  <c r="D192" i="19" l="1"/>
  <c r="B192" i="19"/>
  <c r="A193" i="19"/>
  <c r="F101" i="19"/>
  <c r="G101" i="19" s="1"/>
  <c r="I101" i="19" s="1"/>
  <c r="C102" i="19" s="1"/>
  <c r="H102" i="19" l="1"/>
  <c r="E102" i="19"/>
  <c r="D193" i="19"/>
  <c r="B193" i="19"/>
  <c r="A194" i="19"/>
  <c r="B194" i="19" l="1"/>
  <c r="D194" i="19"/>
  <c r="A195" i="19"/>
  <c r="F102" i="19"/>
  <c r="G102" i="19" s="1"/>
  <c r="I102" i="19" s="1"/>
  <c r="C103" i="19" s="1"/>
  <c r="H103" i="19" l="1"/>
  <c r="E103" i="19"/>
  <c r="B195" i="19"/>
  <c r="D195" i="19"/>
  <c r="A196" i="19"/>
  <c r="B196" i="19" l="1"/>
  <c r="D196" i="19"/>
  <c r="A197" i="19"/>
  <c r="F103" i="19"/>
  <c r="G103" i="19" s="1"/>
  <c r="I103" i="19" s="1"/>
  <c r="C104" i="19" s="1"/>
  <c r="H104" i="19" l="1"/>
  <c r="E104" i="19"/>
  <c r="B197" i="19"/>
  <c r="D197" i="19"/>
  <c r="A198" i="19"/>
  <c r="F104" i="19" l="1"/>
  <c r="G104" i="19" s="1"/>
  <c r="I104" i="19" s="1"/>
  <c r="C105" i="19" s="1"/>
  <c r="D198" i="19"/>
  <c r="B198" i="19"/>
  <c r="A199" i="19"/>
  <c r="H105" i="19" l="1"/>
  <c r="E105" i="19"/>
  <c r="B199" i="19"/>
  <c r="D199" i="19"/>
  <c r="A200" i="19"/>
  <c r="F105" i="19" l="1"/>
  <c r="G105" i="19" s="1"/>
  <c r="I105" i="19" s="1"/>
  <c r="C106" i="19" s="1"/>
  <c r="D200" i="19"/>
  <c r="B200" i="19"/>
  <c r="A201" i="19"/>
  <c r="E106" i="19" l="1"/>
  <c r="H106" i="19"/>
  <c r="D201" i="19"/>
  <c r="B201" i="19"/>
  <c r="A202" i="19"/>
  <c r="F106" i="19" l="1"/>
  <c r="G106" i="19" s="1"/>
  <c r="I106" i="19" s="1"/>
  <c r="C107" i="19" s="1"/>
  <c r="B202" i="19"/>
  <c r="D202" i="19"/>
  <c r="A203" i="19"/>
  <c r="E107" i="19" l="1"/>
  <c r="H107" i="19"/>
  <c r="B203" i="19"/>
  <c r="D203" i="19"/>
  <c r="A204" i="19"/>
  <c r="D204" i="19" l="1"/>
  <c r="B204" i="19"/>
  <c r="A205" i="19"/>
  <c r="F107" i="19"/>
  <c r="G107" i="19" s="1"/>
  <c r="I107" i="19" s="1"/>
  <c r="C108" i="19" s="1"/>
  <c r="H108" i="19" l="1"/>
  <c r="E108" i="19"/>
  <c r="B205" i="19"/>
  <c r="D205" i="19"/>
  <c r="A206" i="19"/>
  <c r="D206" i="19" l="1"/>
  <c r="B206" i="19"/>
  <c r="A207" i="19"/>
  <c r="F108" i="19"/>
  <c r="G108" i="19" s="1"/>
  <c r="I108" i="19" s="1"/>
  <c r="C109" i="19" s="1"/>
  <c r="H109" i="19" l="1"/>
  <c r="E109" i="19"/>
  <c r="B207" i="19"/>
  <c r="D207" i="19"/>
  <c r="A208" i="19"/>
  <c r="D208" i="19" l="1"/>
  <c r="B208" i="19"/>
  <c r="A209" i="19"/>
  <c r="F109" i="19"/>
  <c r="G109" i="19" s="1"/>
  <c r="I109" i="19" s="1"/>
  <c r="C110" i="19" s="1"/>
  <c r="H110" i="19" l="1"/>
  <c r="E110" i="19"/>
  <c r="D209" i="19"/>
  <c r="B209" i="19"/>
  <c r="A210" i="19"/>
  <c r="D210" i="19" l="1"/>
  <c r="B210" i="19"/>
  <c r="A211" i="19"/>
  <c r="F110" i="19"/>
  <c r="G110" i="19" s="1"/>
  <c r="I110" i="19" s="1"/>
  <c r="C111" i="19" s="1"/>
  <c r="H111" i="19" l="1"/>
  <c r="E111" i="19"/>
  <c r="B211" i="19"/>
  <c r="D211" i="19"/>
  <c r="A212" i="19"/>
  <c r="D212" i="19" l="1"/>
  <c r="B212" i="19"/>
  <c r="A213" i="19"/>
  <c r="F111" i="19"/>
  <c r="G111" i="19" s="1"/>
  <c r="I111" i="19" s="1"/>
  <c r="C112" i="19" s="1"/>
  <c r="H112" i="19" l="1"/>
  <c r="E112" i="19"/>
  <c r="B213" i="19"/>
  <c r="D213" i="19"/>
  <c r="A214" i="19"/>
  <c r="D214" i="19" l="1"/>
  <c r="B214" i="19"/>
  <c r="A215" i="19"/>
  <c r="F112" i="19"/>
  <c r="G112" i="19" s="1"/>
  <c r="I112" i="19" s="1"/>
  <c r="C113" i="19" s="1"/>
  <c r="H113" i="19" l="1"/>
  <c r="E113" i="19"/>
  <c r="B215" i="19"/>
  <c r="D215" i="19"/>
  <c r="A216" i="19"/>
  <c r="D216" i="19" l="1"/>
  <c r="B216" i="19"/>
  <c r="A217" i="19"/>
  <c r="F113" i="19"/>
  <c r="G113" i="19" s="1"/>
  <c r="I113" i="19" s="1"/>
  <c r="C114" i="19" s="1"/>
  <c r="H114" i="19" l="1"/>
  <c r="E114" i="19"/>
  <c r="D217" i="19"/>
  <c r="B217" i="19"/>
  <c r="A218" i="19"/>
  <c r="D218" i="19" l="1"/>
  <c r="B218" i="19"/>
  <c r="A219" i="19"/>
  <c r="F114" i="19"/>
  <c r="G114" i="19" s="1"/>
  <c r="I114" i="19" s="1"/>
  <c r="C115" i="19" s="1"/>
  <c r="H115" i="19" l="1"/>
  <c r="E115" i="19"/>
  <c r="D219" i="19"/>
  <c r="B219" i="19"/>
  <c r="A220" i="19"/>
  <c r="D220" i="19" l="1"/>
  <c r="B220" i="19"/>
  <c r="A221" i="19"/>
  <c r="F115" i="19"/>
  <c r="G115" i="19" s="1"/>
  <c r="I115" i="19" s="1"/>
  <c r="C116" i="19" s="1"/>
  <c r="E116" i="19" l="1"/>
  <c r="H116" i="19"/>
  <c r="D221" i="19"/>
  <c r="B221" i="19"/>
  <c r="A222" i="19"/>
  <c r="B222" i="19" l="1"/>
  <c r="D222" i="19"/>
  <c r="A223" i="19"/>
  <c r="F116" i="19"/>
  <c r="G116" i="19" s="1"/>
  <c r="I116" i="19" s="1"/>
  <c r="C117" i="19" s="1"/>
  <c r="H117" i="19" l="1"/>
  <c r="E117" i="19"/>
  <c r="B223" i="19"/>
  <c r="D223" i="19"/>
  <c r="A224" i="19"/>
  <c r="F117" i="19" l="1"/>
  <c r="G117" i="19" s="1"/>
  <c r="I117" i="19" s="1"/>
  <c r="C118" i="19" s="1"/>
  <c r="B224" i="19"/>
  <c r="D224" i="19"/>
  <c r="A225" i="19"/>
  <c r="H118" i="19" l="1"/>
  <c r="E118" i="19"/>
  <c r="D225" i="19"/>
  <c r="B225" i="19"/>
  <c r="A226" i="19"/>
  <c r="B226" i="19" l="1"/>
  <c r="D226" i="19"/>
  <c r="A227" i="19"/>
  <c r="F118" i="19"/>
  <c r="G118" i="19" s="1"/>
  <c r="I118" i="19" s="1"/>
  <c r="C119" i="19" s="1"/>
  <c r="H119" i="19" l="1"/>
  <c r="E119" i="19"/>
  <c r="B227" i="19"/>
  <c r="D227" i="19"/>
  <c r="A228" i="19"/>
  <c r="B228" i="19" l="1"/>
  <c r="D228" i="19"/>
  <c r="A229" i="19"/>
  <c r="F119" i="19"/>
  <c r="G119" i="19" s="1"/>
  <c r="I119" i="19" s="1"/>
  <c r="C120" i="19" s="1"/>
  <c r="H120" i="19" l="1"/>
  <c r="E120" i="19"/>
  <c r="D229" i="19"/>
  <c r="B229" i="19"/>
  <c r="A230" i="19"/>
  <c r="B230" i="19" l="1"/>
  <c r="D230" i="19"/>
  <c r="A231" i="19"/>
  <c r="F120" i="19"/>
  <c r="G120" i="19" s="1"/>
  <c r="I120" i="19" s="1"/>
  <c r="C121" i="19" s="1"/>
  <c r="H121" i="19" l="1"/>
  <c r="E121" i="19"/>
  <c r="B231" i="19"/>
  <c r="D231" i="19"/>
  <c r="A232" i="19"/>
  <c r="F121" i="19" l="1"/>
  <c r="G121" i="19" s="1"/>
  <c r="I121" i="19" s="1"/>
  <c r="C122" i="19" s="1"/>
  <c r="B232" i="19"/>
  <c r="D232" i="19"/>
  <c r="A233" i="19"/>
  <c r="H122" i="19" l="1"/>
  <c r="E122" i="19"/>
  <c r="B233" i="19"/>
  <c r="D233" i="19"/>
  <c r="A234" i="19"/>
  <c r="B234" i="19" l="1"/>
  <c r="D234" i="19"/>
  <c r="A235" i="19"/>
  <c r="F122" i="19"/>
  <c r="G122" i="19" s="1"/>
  <c r="I122" i="19" s="1"/>
  <c r="C123" i="19" s="1"/>
  <c r="H123" i="19" l="1"/>
  <c r="E123" i="19"/>
  <c r="D235" i="19"/>
  <c r="B235" i="19"/>
  <c r="A236" i="19"/>
  <c r="B236" i="19" l="1"/>
  <c r="D236" i="19"/>
  <c r="A237" i="19"/>
  <c r="F123" i="19"/>
  <c r="G123" i="19" s="1"/>
  <c r="I123" i="19" s="1"/>
  <c r="C124" i="19" s="1"/>
  <c r="E124" i="19" l="1"/>
  <c r="H124" i="19"/>
  <c r="D237" i="19"/>
  <c r="B237" i="19"/>
  <c r="A238" i="19"/>
  <c r="B238" i="19" l="1"/>
  <c r="D238" i="19"/>
  <c r="A239" i="19"/>
  <c r="F124" i="19"/>
  <c r="G124" i="19" s="1"/>
  <c r="I124" i="19" s="1"/>
  <c r="C125" i="19" s="1"/>
  <c r="H125" i="19" l="1"/>
  <c r="E125" i="19"/>
  <c r="B239" i="19"/>
  <c r="D239" i="19"/>
  <c r="A240" i="19"/>
  <c r="F125" i="19" l="1"/>
  <c r="G125" i="19" s="1"/>
  <c r="I125" i="19" s="1"/>
  <c r="C126" i="19" s="1"/>
  <c r="D240" i="19"/>
  <c r="B240" i="19"/>
  <c r="A241" i="19"/>
  <c r="H126" i="19" l="1"/>
  <c r="E126" i="19"/>
  <c r="D241" i="19"/>
  <c r="B241" i="19"/>
  <c r="A242" i="19"/>
  <c r="F126" i="19" l="1"/>
  <c r="G126" i="19" s="1"/>
  <c r="I126" i="19" s="1"/>
  <c r="C127" i="19" s="1"/>
  <c r="B242" i="19"/>
  <c r="D242" i="19"/>
  <c r="A243" i="19"/>
  <c r="E127" i="19" l="1"/>
  <c r="H127" i="19"/>
  <c r="D243" i="19"/>
  <c r="B243" i="19"/>
  <c r="A244" i="19"/>
  <c r="B244" i="19" l="1"/>
  <c r="D244" i="19"/>
  <c r="A245" i="19"/>
  <c r="F127" i="19"/>
  <c r="G127" i="19" s="1"/>
  <c r="I127" i="19" s="1"/>
  <c r="C128" i="19" s="1"/>
  <c r="H128" i="19" l="1"/>
  <c r="E128" i="19"/>
  <c r="D245" i="19"/>
  <c r="B245" i="19"/>
  <c r="A246" i="19"/>
  <c r="F128" i="19" l="1"/>
  <c r="G128" i="19" s="1"/>
  <c r="I128" i="19" s="1"/>
  <c r="C129" i="19" s="1"/>
  <c r="B246" i="19"/>
  <c r="D246" i="19"/>
  <c r="A247" i="19"/>
  <c r="H129" i="19" l="1"/>
  <c r="E129" i="19"/>
  <c r="B247" i="19"/>
  <c r="D247" i="19"/>
  <c r="A248" i="19"/>
  <c r="D248" i="19" l="1"/>
  <c r="B248" i="19"/>
  <c r="A249" i="19"/>
  <c r="F129" i="19"/>
  <c r="G129" i="19" s="1"/>
  <c r="I129" i="19" s="1"/>
  <c r="C130" i="19" s="1"/>
  <c r="H130" i="19" l="1"/>
  <c r="E130" i="19"/>
  <c r="B249" i="19"/>
  <c r="D249" i="19"/>
  <c r="A250" i="19"/>
  <c r="B250" i="19" l="1"/>
  <c r="D250" i="19"/>
  <c r="A251" i="19"/>
  <c r="F130" i="19"/>
  <c r="G130" i="19" s="1"/>
  <c r="I130" i="19" s="1"/>
  <c r="C131" i="19" s="1"/>
  <c r="H131" i="19" l="1"/>
  <c r="E131" i="19"/>
  <c r="B251" i="19"/>
  <c r="D251" i="19"/>
  <c r="A252" i="19"/>
  <c r="B252" i="19" l="1"/>
  <c r="D252" i="19"/>
  <c r="A253" i="19"/>
  <c r="F131" i="19"/>
  <c r="G131" i="19" s="1"/>
  <c r="I131" i="19" s="1"/>
  <c r="C132" i="19" s="1"/>
  <c r="E132" i="19" l="1"/>
  <c r="H132" i="19"/>
  <c r="D253" i="19"/>
  <c r="B253" i="19"/>
  <c r="A254" i="19"/>
  <c r="B254" i="19" l="1"/>
  <c r="D254" i="19"/>
  <c r="A255" i="19"/>
  <c r="F132" i="19"/>
  <c r="G132" i="19" s="1"/>
  <c r="I132" i="19" s="1"/>
  <c r="C133" i="19" s="1"/>
  <c r="H133" i="19" l="1"/>
  <c r="E133" i="19"/>
  <c r="D255" i="19"/>
  <c r="B255" i="19"/>
  <c r="A256" i="19"/>
  <c r="B256" i="19" l="1"/>
  <c r="D256" i="19"/>
  <c r="A257" i="19"/>
  <c r="F133" i="19"/>
  <c r="G133" i="19" s="1"/>
  <c r="I133" i="19" s="1"/>
  <c r="C134" i="19" s="1"/>
  <c r="H134" i="19" l="1"/>
  <c r="E134" i="19"/>
  <c r="B257" i="19"/>
  <c r="D257" i="19"/>
  <c r="A258" i="19"/>
  <c r="D258" i="19" l="1"/>
  <c r="B258" i="19"/>
  <c r="A259" i="19"/>
  <c r="F134" i="19"/>
  <c r="G134" i="19" s="1"/>
  <c r="I134" i="19" s="1"/>
  <c r="C135" i="19" s="1"/>
  <c r="H135" i="19" l="1"/>
  <c r="E135" i="19"/>
  <c r="B259" i="19"/>
  <c r="D259" i="19"/>
  <c r="A260" i="19"/>
  <c r="B260" i="19" l="1"/>
  <c r="D260" i="19"/>
  <c r="A261" i="19"/>
  <c r="F135" i="19"/>
  <c r="G135" i="19" s="1"/>
  <c r="I135" i="19" s="1"/>
  <c r="C136" i="19" s="1"/>
  <c r="H136" i="19" l="1"/>
  <c r="E136" i="19"/>
  <c r="B261" i="19"/>
  <c r="D261" i="19"/>
  <c r="A262" i="19"/>
  <c r="D262" i="19" l="1"/>
  <c r="B262" i="19"/>
  <c r="A263" i="19"/>
  <c r="F136" i="19"/>
  <c r="G136" i="19" s="1"/>
  <c r="I136" i="19" s="1"/>
  <c r="C137" i="19" s="1"/>
  <c r="H137" i="19" l="1"/>
  <c r="E137" i="19"/>
  <c r="D263" i="19"/>
  <c r="B263" i="19"/>
  <c r="A264" i="19"/>
  <c r="B264" i="19" l="1"/>
  <c r="D264" i="19"/>
  <c r="A265" i="19"/>
  <c r="F137" i="19"/>
  <c r="G137" i="19" s="1"/>
  <c r="I137" i="19" s="1"/>
  <c r="C138" i="19" s="1"/>
  <c r="H138" i="19" l="1"/>
  <c r="E138" i="19"/>
  <c r="B265" i="19"/>
  <c r="D265" i="19"/>
  <c r="A266" i="19"/>
  <c r="D266" i="19" l="1"/>
  <c r="B266" i="19"/>
  <c r="A267" i="19"/>
  <c r="F138" i="19"/>
  <c r="G138" i="19" s="1"/>
  <c r="I138" i="19"/>
  <c r="C139" i="19" s="1"/>
  <c r="H139" i="19" l="1"/>
  <c r="E139" i="19"/>
  <c r="D267" i="19"/>
  <c r="B267" i="19"/>
  <c r="A268" i="19"/>
  <c r="D268" i="19" l="1"/>
  <c r="B268" i="19"/>
  <c r="A269" i="19"/>
  <c r="F139" i="19"/>
  <c r="G139" i="19" s="1"/>
  <c r="I139" i="19" s="1"/>
  <c r="C140" i="19" s="1"/>
  <c r="E140" i="19" l="1"/>
  <c r="H140" i="19"/>
  <c r="B269" i="19"/>
  <c r="D269" i="19"/>
  <c r="A270" i="19"/>
  <c r="D270" i="19" l="1"/>
  <c r="B270" i="19"/>
  <c r="A271" i="19"/>
  <c r="F140" i="19"/>
  <c r="G140" i="19" s="1"/>
  <c r="I140" i="19" s="1"/>
  <c r="C141" i="19" s="1"/>
  <c r="H141" i="19" l="1"/>
  <c r="E141" i="19"/>
  <c r="B271" i="19"/>
  <c r="D271" i="19"/>
  <c r="A272" i="19"/>
  <c r="D272" i="19" l="1"/>
  <c r="B272" i="19"/>
  <c r="A273" i="19"/>
  <c r="F141" i="19"/>
  <c r="G141" i="19" s="1"/>
  <c r="I141" i="19" s="1"/>
  <c r="C142" i="19" s="1"/>
  <c r="H142" i="19" l="1"/>
  <c r="E142" i="19"/>
  <c r="B273" i="19"/>
  <c r="D273" i="19"/>
  <c r="A274" i="19"/>
  <c r="D274" i="19" l="1"/>
  <c r="B274" i="19"/>
  <c r="A275" i="19"/>
  <c r="F142" i="19"/>
  <c r="G142" i="19" s="1"/>
  <c r="I142" i="19" s="1"/>
  <c r="C143" i="19" s="1"/>
  <c r="H143" i="19" l="1"/>
  <c r="E143" i="19"/>
  <c r="D275" i="19"/>
  <c r="B275" i="19"/>
  <c r="A276" i="19"/>
  <c r="F143" i="19" l="1"/>
  <c r="G143" i="19" s="1"/>
  <c r="I143" i="19"/>
  <c r="C144" i="19" s="1"/>
  <c r="D276" i="19"/>
  <c r="B276" i="19"/>
  <c r="A277" i="19"/>
  <c r="D277" i="19" l="1"/>
  <c r="B277" i="19"/>
  <c r="A278" i="19"/>
  <c r="H144" i="19"/>
  <c r="E144" i="19"/>
  <c r="F144" i="19" l="1"/>
  <c r="G144" i="19" s="1"/>
  <c r="I144" i="19"/>
  <c r="C145" i="19" s="1"/>
  <c r="D278" i="19"/>
  <c r="B278" i="19"/>
  <c r="A279" i="19"/>
  <c r="D279" i="19" l="1"/>
  <c r="B279" i="19"/>
  <c r="A280" i="19"/>
  <c r="H145" i="19"/>
  <c r="E145" i="19"/>
  <c r="F145" i="19" l="1"/>
  <c r="G145" i="19" s="1"/>
  <c r="I145" i="19" s="1"/>
  <c r="C146" i="19" s="1"/>
  <c r="D280" i="19"/>
  <c r="B280" i="19"/>
  <c r="A281" i="19"/>
  <c r="H146" i="19" l="1"/>
  <c r="E146" i="19"/>
  <c r="B281" i="19"/>
  <c r="D281" i="19"/>
  <c r="A282" i="19"/>
  <c r="D282" i="19" l="1"/>
  <c r="B282" i="19"/>
  <c r="A283" i="19"/>
  <c r="F146" i="19"/>
  <c r="G146" i="19" s="1"/>
  <c r="I146" i="19" s="1"/>
  <c r="C147" i="19" s="1"/>
  <c r="H147" i="19" l="1"/>
  <c r="E147" i="19"/>
  <c r="D283" i="19"/>
  <c r="B283" i="19"/>
  <c r="A284" i="19"/>
  <c r="B284" i="19" l="1"/>
  <c r="D284" i="19"/>
  <c r="A285" i="19"/>
  <c r="F147" i="19"/>
  <c r="G147" i="19" s="1"/>
  <c r="I147" i="19" s="1"/>
  <c r="C148" i="19" s="1"/>
  <c r="H148" i="19" l="1"/>
  <c r="E148" i="19"/>
  <c r="D285" i="19"/>
  <c r="B285" i="19"/>
  <c r="A286" i="19"/>
  <c r="B286" i="19" l="1"/>
  <c r="D286" i="19"/>
  <c r="A287" i="19"/>
  <c r="F148" i="19"/>
  <c r="G148" i="19" s="1"/>
  <c r="I148" i="19" s="1"/>
  <c r="C149" i="19" s="1"/>
  <c r="H149" i="19" l="1"/>
  <c r="E149" i="19"/>
  <c r="B287" i="19"/>
  <c r="D287" i="19"/>
  <c r="A288" i="19"/>
  <c r="B288" i="19" l="1"/>
  <c r="D288" i="19"/>
  <c r="A289" i="19"/>
  <c r="F149" i="19"/>
  <c r="G149" i="19" s="1"/>
  <c r="I149" i="19" s="1"/>
  <c r="C150" i="19" s="1"/>
  <c r="H150" i="19" l="1"/>
  <c r="E150" i="19"/>
  <c r="D289" i="19"/>
  <c r="B289" i="19"/>
  <c r="A290" i="19"/>
  <c r="D290" i="19" l="1"/>
  <c r="B290" i="19"/>
  <c r="A291" i="19"/>
  <c r="F150" i="19"/>
  <c r="G150" i="19" s="1"/>
  <c r="I150" i="19" s="1"/>
  <c r="C151" i="19" s="1"/>
  <c r="H151" i="19" l="1"/>
  <c r="E151" i="19"/>
  <c r="D291" i="19"/>
  <c r="B291" i="19"/>
  <c r="A292" i="19"/>
  <c r="F151" i="19" l="1"/>
  <c r="G151" i="19" s="1"/>
  <c r="I151" i="19" s="1"/>
  <c r="C152" i="19" s="1"/>
  <c r="B292" i="19"/>
  <c r="D292" i="19"/>
  <c r="A293" i="19"/>
  <c r="H152" i="19" l="1"/>
  <c r="E152" i="19"/>
  <c r="B293" i="19"/>
  <c r="D293" i="19"/>
  <c r="A294" i="19"/>
  <c r="D294" i="19" l="1"/>
  <c r="B294" i="19"/>
  <c r="A295" i="19"/>
  <c r="F152" i="19"/>
  <c r="G152" i="19" s="1"/>
  <c r="I152" i="19" s="1"/>
  <c r="C153" i="19" s="1"/>
  <c r="H153" i="19" l="1"/>
  <c r="E153" i="19"/>
  <c r="D295" i="19"/>
  <c r="B295" i="19"/>
  <c r="A296" i="19"/>
  <c r="D296" i="19" l="1"/>
  <c r="B296" i="19"/>
  <c r="A297" i="19"/>
  <c r="F153" i="19"/>
  <c r="G153" i="19" s="1"/>
  <c r="I153" i="19" s="1"/>
  <c r="C154" i="19" s="1"/>
  <c r="H154" i="19" l="1"/>
  <c r="E154" i="19"/>
  <c r="B297" i="19"/>
  <c r="D297" i="19"/>
  <c r="A298" i="19"/>
  <c r="F154" i="19" l="1"/>
  <c r="G154" i="19" s="1"/>
  <c r="I154" i="19" s="1"/>
  <c r="C155" i="19" s="1"/>
  <c r="B298" i="19"/>
  <c r="D298" i="19"/>
  <c r="A299" i="19"/>
  <c r="H155" i="19" l="1"/>
  <c r="E155" i="19"/>
  <c r="D299" i="19"/>
  <c r="B299" i="19"/>
  <c r="A300" i="19"/>
  <c r="B300" i="19" l="1"/>
  <c r="D300" i="19"/>
  <c r="A301" i="19"/>
  <c r="F155" i="19"/>
  <c r="G155" i="19" s="1"/>
  <c r="I155" i="19" s="1"/>
  <c r="C156" i="19" s="1"/>
  <c r="H156" i="19" l="1"/>
  <c r="E156" i="19"/>
  <c r="D301" i="19"/>
  <c r="B301" i="19"/>
  <c r="A302" i="19"/>
  <c r="B302" i="19" l="1"/>
  <c r="D302" i="19"/>
  <c r="A303" i="19"/>
  <c r="F156" i="19"/>
  <c r="G156" i="19" s="1"/>
  <c r="I156" i="19" s="1"/>
  <c r="C157" i="19" s="1"/>
  <c r="H157" i="19" l="1"/>
  <c r="E157" i="19"/>
  <c r="D303" i="19"/>
  <c r="B303" i="19"/>
  <c r="A304" i="19"/>
  <c r="F157" i="19" l="1"/>
  <c r="G157" i="19" s="1"/>
  <c r="I157" i="19" s="1"/>
  <c r="C158" i="19" s="1"/>
  <c r="B304" i="19"/>
  <c r="D304" i="19"/>
  <c r="A305" i="19"/>
  <c r="H158" i="19" l="1"/>
  <c r="E158" i="19"/>
  <c r="B305" i="19"/>
  <c r="D305" i="19"/>
  <c r="A306" i="19"/>
  <c r="F158" i="19" l="1"/>
  <c r="G158" i="19" s="1"/>
  <c r="I158" i="19"/>
  <c r="C159" i="19" s="1"/>
  <c r="D306" i="19"/>
  <c r="B306" i="19"/>
  <c r="A307" i="19"/>
  <c r="D307" i="19" l="1"/>
  <c r="B307" i="19"/>
  <c r="A308" i="19"/>
  <c r="H159" i="19"/>
  <c r="E159" i="19"/>
  <c r="F159" i="19" l="1"/>
  <c r="G159" i="19" s="1"/>
  <c r="I159" i="19"/>
  <c r="C160" i="19" s="1"/>
  <c r="D308" i="19"/>
  <c r="B308" i="19"/>
  <c r="A309" i="19"/>
  <c r="D309" i="19" l="1"/>
  <c r="B309" i="19"/>
  <c r="A310" i="19"/>
  <c r="H160" i="19"/>
  <c r="E160" i="19"/>
  <c r="F160" i="19" l="1"/>
  <c r="G160" i="19" s="1"/>
  <c r="I160" i="19"/>
  <c r="C161" i="19" s="1"/>
  <c r="D310" i="19"/>
  <c r="B310" i="19"/>
  <c r="A311" i="19"/>
  <c r="D311" i="19" l="1"/>
  <c r="B311" i="19"/>
  <c r="A312" i="19"/>
  <c r="H161" i="19"/>
  <c r="E161" i="19"/>
  <c r="D312" i="19" l="1"/>
  <c r="B312" i="19"/>
  <c r="A313" i="19"/>
  <c r="F161" i="19"/>
  <c r="G161" i="19" s="1"/>
  <c r="I161" i="19" s="1"/>
  <c r="C162" i="19" s="1"/>
  <c r="H162" i="19" l="1"/>
  <c r="E162" i="19"/>
  <c r="B313" i="19"/>
  <c r="D313" i="19"/>
  <c r="A314" i="19"/>
  <c r="F162" i="19" l="1"/>
  <c r="G162" i="19" s="1"/>
  <c r="I162" i="19" s="1"/>
  <c r="C163" i="19" s="1"/>
  <c r="D314" i="19"/>
  <c r="B314" i="19"/>
  <c r="A315" i="19"/>
  <c r="H163" i="19" l="1"/>
  <c r="E163" i="19"/>
  <c r="D315" i="19"/>
  <c r="B315" i="19"/>
  <c r="A316" i="19"/>
  <c r="B316" i="19" l="1"/>
  <c r="D316" i="19"/>
  <c r="A317" i="19"/>
  <c r="F163" i="19"/>
  <c r="G163" i="19" s="1"/>
  <c r="I163" i="19" s="1"/>
  <c r="C164" i="19" s="1"/>
  <c r="H164" i="19" l="1"/>
  <c r="E164" i="19"/>
  <c r="B317" i="19"/>
  <c r="D317" i="19"/>
  <c r="A318" i="19"/>
  <c r="F164" i="19" l="1"/>
  <c r="G164" i="19" s="1"/>
  <c r="I164" i="19"/>
  <c r="C165" i="19" s="1"/>
  <c r="D318" i="19"/>
  <c r="B318" i="19"/>
  <c r="A319" i="19"/>
  <c r="B319" i="19" l="1"/>
  <c r="D319" i="19"/>
  <c r="A320" i="19"/>
  <c r="H165" i="19"/>
  <c r="E165" i="19"/>
  <c r="F165" i="19" l="1"/>
  <c r="G165" i="19" s="1"/>
  <c r="I165" i="19" s="1"/>
  <c r="C166" i="19" s="1"/>
  <c r="D320" i="19"/>
  <c r="B320" i="19"/>
  <c r="A321" i="19"/>
  <c r="H166" i="19" l="1"/>
  <c r="E166" i="19"/>
  <c r="D321" i="19"/>
  <c r="B321" i="19"/>
  <c r="A322" i="19"/>
  <c r="D322" i="19" l="1"/>
  <c r="B322" i="19"/>
  <c r="A323" i="19"/>
  <c r="F166" i="19"/>
  <c r="G166" i="19" s="1"/>
  <c r="I166" i="19" s="1"/>
  <c r="C167" i="19" s="1"/>
  <c r="E167" i="19" l="1"/>
  <c r="H167" i="19"/>
  <c r="B323" i="19"/>
  <c r="D323" i="19"/>
  <c r="A324" i="19"/>
  <c r="B324" i="19" l="1"/>
  <c r="D324" i="19"/>
  <c r="A325" i="19"/>
  <c r="F167" i="19"/>
  <c r="G167" i="19" s="1"/>
  <c r="I167" i="19" s="1"/>
  <c r="C168" i="19" s="1"/>
  <c r="H168" i="19" l="1"/>
  <c r="E168" i="19"/>
  <c r="D325" i="19"/>
  <c r="B325" i="19"/>
  <c r="A326" i="19"/>
  <c r="F168" i="19" l="1"/>
  <c r="G168" i="19" s="1"/>
  <c r="I168" i="19" s="1"/>
  <c r="C169" i="19" s="1"/>
  <c r="D326" i="19"/>
  <c r="B326" i="19"/>
  <c r="A327" i="19"/>
  <c r="H169" i="19" l="1"/>
  <c r="E169" i="19"/>
  <c r="D327" i="19"/>
  <c r="B327" i="19"/>
  <c r="A328" i="19"/>
  <c r="D328" i="19" l="1"/>
  <c r="B328" i="19"/>
  <c r="A329" i="19"/>
  <c r="F169" i="19"/>
  <c r="G169" i="19" s="1"/>
  <c r="I169" i="19" s="1"/>
  <c r="C170" i="19" s="1"/>
  <c r="H170" i="19" l="1"/>
  <c r="E170" i="19"/>
  <c r="D329" i="19"/>
  <c r="B329" i="19"/>
  <c r="A330" i="19"/>
  <c r="D330" i="19" l="1"/>
  <c r="B330" i="19"/>
  <c r="A331" i="19"/>
  <c r="F170" i="19"/>
  <c r="G170" i="19" s="1"/>
  <c r="I170" i="19" s="1"/>
  <c r="C171" i="19" s="1"/>
  <c r="H171" i="19" l="1"/>
  <c r="E171" i="19"/>
  <c r="D331" i="19"/>
  <c r="B331" i="19"/>
  <c r="A332" i="19"/>
  <c r="D332" i="19" l="1"/>
  <c r="B332" i="19"/>
  <c r="A333" i="19"/>
  <c r="F171" i="19"/>
  <c r="G171" i="19" s="1"/>
  <c r="I171" i="19" s="1"/>
  <c r="C172" i="19" s="1"/>
  <c r="H172" i="19" l="1"/>
  <c r="E172" i="19"/>
  <c r="B333" i="19"/>
  <c r="D333" i="19"/>
  <c r="A334" i="19"/>
  <c r="B334" i="19" l="1"/>
  <c r="D334" i="19"/>
  <c r="A335" i="19"/>
  <c r="F172" i="19"/>
  <c r="G172" i="19" s="1"/>
  <c r="I172" i="19" s="1"/>
  <c r="C173" i="19" s="1"/>
  <c r="H173" i="19" l="1"/>
  <c r="E173" i="19"/>
  <c r="D335" i="19"/>
  <c r="B335" i="19"/>
  <c r="A336" i="19"/>
  <c r="F173" i="19" l="1"/>
  <c r="G173" i="19" s="1"/>
  <c r="I173" i="19" s="1"/>
  <c r="C174" i="19" s="1"/>
  <c r="B336" i="19"/>
  <c r="D336" i="19"/>
  <c r="A337" i="19"/>
  <c r="H174" i="19" l="1"/>
  <c r="E174" i="19"/>
  <c r="D337" i="19"/>
  <c r="B337" i="19"/>
  <c r="A338" i="19"/>
  <c r="B338" i="19" l="1"/>
  <c r="D338" i="19"/>
  <c r="A339" i="19"/>
  <c r="F174" i="19"/>
  <c r="G174" i="19" s="1"/>
  <c r="I174" i="19" s="1"/>
  <c r="C175" i="19" s="1"/>
  <c r="E175" i="19" l="1"/>
  <c r="H175" i="19"/>
  <c r="D339" i="19"/>
  <c r="B339" i="19"/>
  <c r="A340" i="19"/>
  <c r="B340" i="19" l="1"/>
  <c r="D340" i="19"/>
  <c r="A341" i="19"/>
  <c r="F175" i="19"/>
  <c r="G175" i="19" s="1"/>
  <c r="I175" i="19" s="1"/>
  <c r="C176" i="19" s="1"/>
  <c r="H176" i="19" l="1"/>
  <c r="E176" i="19"/>
  <c r="D341" i="19"/>
  <c r="B341" i="19"/>
  <c r="A342" i="19"/>
  <c r="D342" i="19" l="1"/>
  <c r="B342" i="19"/>
  <c r="A343" i="19"/>
  <c r="F176" i="19"/>
  <c r="G176" i="19" s="1"/>
  <c r="I176" i="19" s="1"/>
  <c r="C177" i="19" s="1"/>
  <c r="H177" i="19" l="1"/>
  <c r="E177" i="19"/>
  <c r="D343" i="19"/>
  <c r="B343" i="19"/>
  <c r="A344" i="19"/>
  <c r="B344" i="19" l="1"/>
  <c r="D344" i="19"/>
  <c r="A345" i="19"/>
  <c r="F177" i="19"/>
  <c r="G177" i="19" s="1"/>
  <c r="I177" i="19" s="1"/>
  <c r="C178" i="19" s="1"/>
  <c r="H178" i="19" l="1"/>
  <c r="E178" i="19"/>
  <c r="D345" i="19"/>
  <c r="B345" i="19"/>
  <c r="A346" i="19"/>
  <c r="B346" i="19" l="1"/>
  <c r="D346" i="19"/>
  <c r="A347" i="19"/>
  <c r="F178" i="19"/>
  <c r="G178" i="19" s="1"/>
  <c r="I178" i="19" s="1"/>
  <c r="C179" i="19" s="1"/>
  <c r="H179" i="19" l="1"/>
  <c r="E179" i="19"/>
  <c r="B347" i="19"/>
  <c r="D347" i="19"/>
  <c r="A348" i="19"/>
  <c r="F179" i="19" l="1"/>
  <c r="G179" i="19" s="1"/>
  <c r="I179" i="19"/>
  <c r="C180" i="19" s="1"/>
  <c r="D348" i="19"/>
  <c r="B348" i="19"/>
  <c r="A349" i="19"/>
  <c r="H180" i="19" l="1"/>
  <c r="E180" i="19"/>
  <c r="D349" i="19"/>
  <c r="B349" i="19"/>
  <c r="A350" i="19"/>
  <c r="D350" i="19" l="1"/>
  <c r="B350" i="19"/>
  <c r="A351" i="19"/>
  <c r="F180" i="19"/>
  <c r="G180" i="19" s="1"/>
  <c r="I180" i="19" s="1"/>
  <c r="C181" i="19" s="1"/>
  <c r="H181" i="19" l="1"/>
  <c r="E181" i="19"/>
  <c r="B351" i="19"/>
  <c r="D351" i="19"/>
  <c r="A352" i="19"/>
  <c r="B352" i="19" l="1"/>
  <c r="D352" i="19"/>
  <c r="A353" i="19"/>
  <c r="F181" i="19"/>
  <c r="G181" i="19" s="1"/>
  <c r="I181" i="19" s="1"/>
  <c r="C182" i="19" s="1"/>
  <c r="E182" i="19" l="1"/>
  <c r="H182" i="19"/>
  <c r="D353" i="19"/>
  <c r="B353" i="19"/>
  <c r="A354" i="19"/>
  <c r="B354" i="19" l="1"/>
  <c r="D354" i="19"/>
  <c r="A355" i="19"/>
  <c r="F182" i="19"/>
  <c r="G182" i="19" s="1"/>
  <c r="I182" i="19" s="1"/>
  <c r="C183" i="19" s="1"/>
  <c r="H183" i="19" l="1"/>
  <c r="E183" i="19"/>
  <c r="D355" i="19"/>
  <c r="B355" i="19"/>
  <c r="A356" i="19"/>
  <c r="B356" i="19" l="1"/>
  <c r="D356" i="19"/>
  <c r="A357" i="19"/>
  <c r="F183" i="19"/>
  <c r="G183" i="19" s="1"/>
  <c r="I183" i="19" s="1"/>
  <c r="C184" i="19" s="1"/>
  <c r="H184" i="19" l="1"/>
  <c r="E184" i="19"/>
  <c r="D357" i="19"/>
  <c r="B357" i="19"/>
  <c r="A358" i="19"/>
  <c r="F184" i="19" l="1"/>
  <c r="G184" i="19" s="1"/>
  <c r="I184" i="19"/>
  <c r="C185" i="19" s="1"/>
  <c r="B358" i="19"/>
  <c r="D358" i="19"/>
  <c r="A359" i="19"/>
  <c r="H185" i="19" l="1"/>
  <c r="E185" i="19"/>
  <c r="D359" i="19"/>
  <c r="B359" i="19"/>
  <c r="A360" i="19"/>
  <c r="B360" i="19" l="1"/>
  <c r="D360" i="19"/>
  <c r="A361" i="19"/>
  <c r="F185" i="19"/>
  <c r="G185" i="19" s="1"/>
  <c r="I185" i="19" s="1"/>
  <c r="C186" i="19" s="1"/>
  <c r="H186" i="19" l="1"/>
  <c r="E186" i="19"/>
  <c r="D361" i="19"/>
  <c r="B361" i="19"/>
  <c r="A362" i="19"/>
  <c r="F186" i="19" l="1"/>
  <c r="G186" i="19" s="1"/>
  <c r="I186" i="19" s="1"/>
  <c r="C187" i="19" s="1"/>
  <c r="D362" i="19"/>
  <c r="B362" i="19"/>
  <c r="A363" i="19"/>
  <c r="H187" i="19" l="1"/>
  <c r="E187" i="19"/>
  <c r="D363" i="19"/>
  <c r="B363" i="19"/>
  <c r="A364" i="19"/>
  <c r="D364" i="19" l="1"/>
  <c r="B364" i="19"/>
  <c r="A365" i="19"/>
  <c r="F187" i="19"/>
  <c r="G187" i="19" s="1"/>
  <c r="I187" i="19" s="1"/>
  <c r="C188" i="19" s="1"/>
  <c r="H188" i="19" l="1"/>
  <c r="E188" i="19"/>
  <c r="B365" i="19"/>
  <c r="D365" i="19"/>
  <c r="A366" i="19"/>
  <c r="D366" i="19" l="1"/>
  <c r="B366" i="19"/>
  <c r="A367" i="19"/>
  <c r="F188" i="19"/>
  <c r="G188" i="19" s="1"/>
  <c r="I188" i="19" s="1"/>
  <c r="C189" i="19" s="1"/>
  <c r="H189" i="19" l="1"/>
  <c r="E189" i="19"/>
  <c r="D367" i="19"/>
  <c r="B367" i="19"/>
  <c r="A368" i="19"/>
  <c r="D368" i="19" l="1"/>
  <c r="B368" i="19"/>
  <c r="A369" i="19"/>
  <c r="F189" i="19"/>
  <c r="G189" i="19" s="1"/>
  <c r="I189" i="19" s="1"/>
  <c r="C190" i="19" s="1"/>
  <c r="H190" i="19" l="1"/>
  <c r="E190" i="19"/>
  <c r="B369" i="19"/>
  <c r="D369" i="19"/>
  <c r="A370" i="19"/>
  <c r="D370" i="19" l="1"/>
  <c r="B370" i="19"/>
  <c r="A371" i="19"/>
  <c r="F190" i="19"/>
  <c r="G190" i="19" s="1"/>
  <c r="I190" i="19"/>
  <c r="C191" i="19" s="1"/>
  <c r="H191" i="19" l="1"/>
  <c r="E191" i="19"/>
  <c r="D371" i="19"/>
  <c r="B371" i="19"/>
  <c r="A372" i="19"/>
  <c r="D372" i="19" l="1"/>
  <c r="B372" i="19"/>
  <c r="A373" i="19"/>
  <c r="F191" i="19"/>
  <c r="G191" i="19" s="1"/>
  <c r="I191" i="19" s="1"/>
  <c r="C192" i="19" s="1"/>
  <c r="H192" i="19" l="1"/>
  <c r="E192" i="19"/>
  <c r="D373" i="19"/>
  <c r="B373" i="19"/>
  <c r="A374" i="19"/>
  <c r="F192" i="19" l="1"/>
  <c r="G192" i="19" s="1"/>
  <c r="I192" i="19" s="1"/>
  <c r="C193" i="19" s="1"/>
  <c r="D374" i="19"/>
  <c r="B374" i="19"/>
  <c r="A375" i="19"/>
  <c r="H193" i="19" l="1"/>
  <c r="E193" i="19"/>
  <c r="B375" i="19"/>
  <c r="D375" i="19"/>
  <c r="A376" i="19"/>
  <c r="F193" i="19" l="1"/>
  <c r="G193" i="19" s="1"/>
  <c r="I193" i="19" s="1"/>
  <c r="C194" i="19" s="1"/>
  <c r="D376" i="19"/>
  <c r="B376" i="19"/>
  <c r="A377" i="19"/>
  <c r="H194" i="19" l="1"/>
  <c r="E194" i="19"/>
  <c r="B377" i="19"/>
  <c r="D377" i="19"/>
  <c r="F194" i="19" l="1"/>
  <c r="G194" i="19" s="1"/>
  <c r="I194" i="19" s="1"/>
  <c r="C195" i="19" s="1"/>
  <c r="H195" i="19" l="1"/>
  <c r="E195" i="19"/>
  <c r="F195" i="19" l="1"/>
  <c r="G195" i="19" s="1"/>
  <c r="I195" i="19"/>
  <c r="C196" i="19" s="1"/>
  <c r="H196" i="19" l="1"/>
  <c r="E196" i="19"/>
  <c r="F196" i="19" l="1"/>
  <c r="G196" i="19" s="1"/>
  <c r="I196" i="19" s="1"/>
  <c r="C197" i="19" s="1"/>
  <c r="H197" i="19" l="1"/>
  <c r="E197" i="19"/>
  <c r="F197" i="19" l="1"/>
  <c r="G197" i="19" s="1"/>
  <c r="I197" i="19"/>
  <c r="C198" i="19" s="1"/>
  <c r="H198" i="19" l="1"/>
  <c r="E198" i="19"/>
  <c r="F198" i="19" l="1"/>
  <c r="G198" i="19" s="1"/>
  <c r="I198" i="19" s="1"/>
  <c r="C199" i="19" s="1"/>
  <c r="H199" i="19" l="1"/>
  <c r="E199" i="19"/>
  <c r="F199" i="19" l="1"/>
  <c r="G199" i="19" s="1"/>
  <c r="I199" i="19" s="1"/>
  <c r="C200" i="19" s="1"/>
  <c r="H200" i="19" l="1"/>
  <c r="E200" i="19"/>
  <c r="F200" i="19" l="1"/>
  <c r="G200" i="19" s="1"/>
  <c r="I200" i="19"/>
  <c r="C201" i="19" s="1"/>
  <c r="H201" i="19" l="1"/>
  <c r="E201" i="19"/>
  <c r="F201" i="19" l="1"/>
  <c r="G201" i="19" s="1"/>
  <c r="I201" i="19" s="1"/>
  <c r="C202" i="19" s="1"/>
  <c r="H202" i="19" l="1"/>
  <c r="E202" i="19"/>
  <c r="F202" i="19" l="1"/>
  <c r="G202" i="19" s="1"/>
  <c r="I202" i="19" s="1"/>
  <c r="C203" i="19" s="1"/>
  <c r="H203" i="19" l="1"/>
  <c r="E203" i="19"/>
  <c r="F203" i="19" l="1"/>
  <c r="G203" i="19" s="1"/>
  <c r="I203" i="19"/>
  <c r="C204" i="19" s="1"/>
  <c r="H204" i="19" l="1"/>
  <c r="E204" i="19"/>
  <c r="F204" i="19" l="1"/>
  <c r="G204" i="19" s="1"/>
  <c r="I204" i="19" s="1"/>
  <c r="C205" i="19" s="1"/>
  <c r="H205" i="19" l="1"/>
  <c r="E205" i="19"/>
  <c r="F205" i="19" l="1"/>
  <c r="G205" i="19" s="1"/>
  <c r="I205" i="19" s="1"/>
  <c r="C206" i="19" s="1"/>
  <c r="H206" i="19" l="1"/>
  <c r="E206" i="19"/>
  <c r="F206" i="19" l="1"/>
  <c r="G206" i="19" s="1"/>
  <c r="I206" i="19" s="1"/>
  <c r="C207" i="19" s="1"/>
  <c r="H207" i="19" l="1"/>
  <c r="E207" i="19"/>
  <c r="F207" i="19" l="1"/>
  <c r="G207" i="19" s="1"/>
  <c r="I207" i="19"/>
  <c r="C208" i="19" s="1"/>
  <c r="H208" i="19" l="1"/>
  <c r="E208" i="19"/>
  <c r="F208" i="19" l="1"/>
  <c r="G208" i="19" s="1"/>
  <c r="I208" i="19" s="1"/>
  <c r="C209" i="19" s="1"/>
  <c r="H209" i="19" l="1"/>
  <c r="E209" i="19"/>
  <c r="F209" i="19" l="1"/>
  <c r="G209" i="19" s="1"/>
  <c r="I209" i="19" s="1"/>
  <c r="C210" i="19" s="1"/>
  <c r="H210" i="19" l="1"/>
  <c r="E210" i="19"/>
  <c r="F210" i="19" l="1"/>
  <c r="G210" i="19" s="1"/>
  <c r="I210" i="19" s="1"/>
  <c r="C211" i="19" s="1"/>
  <c r="H211" i="19" l="1"/>
  <c r="E211" i="19"/>
  <c r="F211" i="19" l="1"/>
  <c r="G211" i="19" s="1"/>
  <c r="I211" i="19"/>
  <c r="C212" i="19" s="1"/>
  <c r="H212" i="19" l="1"/>
  <c r="E212" i="19"/>
  <c r="F212" i="19" l="1"/>
  <c r="G212" i="19" s="1"/>
  <c r="I212" i="19" s="1"/>
  <c r="C213" i="19" s="1"/>
  <c r="E213" i="19" l="1"/>
  <c r="H213" i="19"/>
  <c r="F213" i="19" l="1"/>
  <c r="G213" i="19" s="1"/>
  <c r="I213" i="19"/>
  <c r="C214" i="19" s="1"/>
  <c r="H214" i="19" l="1"/>
  <c r="E214" i="19"/>
  <c r="F214" i="19" l="1"/>
  <c r="G214" i="19" s="1"/>
  <c r="I214" i="19"/>
  <c r="C215" i="19" s="1"/>
  <c r="H215" i="19" l="1"/>
  <c r="E215" i="19"/>
  <c r="F215" i="19" l="1"/>
  <c r="G215" i="19" s="1"/>
  <c r="I215" i="19"/>
  <c r="C216" i="19" s="1"/>
  <c r="H216" i="19" l="1"/>
  <c r="E216" i="19"/>
  <c r="F216" i="19" l="1"/>
  <c r="G216" i="19" s="1"/>
  <c r="I216" i="19" s="1"/>
  <c r="C217" i="19" s="1"/>
  <c r="H217" i="19" l="1"/>
  <c r="E217" i="19"/>
  <c r="F217" i="19" l="1"/>
  <c r="G217" i="19" s="1"/>
  <c r="I217" i="19"/>
  <c r="C218" i="19" s="1"/>
  <c r="H218" i="19" l="1"/>
  <c r="E218" i="19"/>
  <c r="F218" i="19" l="1"/>
  <c r="G218" i="19" s="1"/>
  <c r="I218" i="19" s="1"/>
  <c r="C219" i="19" s="1"/>
  <c r="H219" i="19" l="1"/>
  <c r="E219" i="19"/>
  <c r="F219" i="19" l="1"/>
  <c r="G219" i="19" s="1"/>
  <c r="I219" i="19"/>
  <c r="C220" i="19" s="1"/>
  <c r="H220" i="19" l="1"/>
  <c r="E220" i="19"/>
  <c r="F220" i="19" l="1"/>
  <c r="G220" i="19" s="1"/>
  <c r="I220" i="19"/>
  <c r="C221" i="19" s="1"/>
  <c r="H221" i="19" l="1"/>
  <c r="E221" i="19"/>
  <c r="F221" i="19" l="1"/>
  <c r="G221" i="19" s="1"/>
  <c r="I221" i="19" s="1"/>
  <c r="C222" i="19" s="1"/>
  <c r="H222" i="19" l="1"/>
  <c r="E222" i="19"/>
  <c r="F222" i="19" l="1"/>
  <c r="G222" i="19" s="1"/>
  <c r="I222" i="19" s="1"/>
  <c r="C223" i="19" s="1"/>
  <c r="H223" i="19" l="1"/>
  <c r="E223" i="19"/>
  <c r="F223" i="19" l="1"/>
  <c r="G223" i="19" s="1"/>
  <c r="I223" i="19"/>
  <c r="C224" i="19" s="1"/>
  <c r="H224" i="19" l="1"/>
  <c r="E224" i="19"/>
  <c r="F224" i="19" l="1"/>
  <c r="G224" i="19" s="1"/>
  <c r="I224" i="19" s="1"/>
  <c r="C225" i="19" s="1"/>
  <c r="H225" i="19" l="1"/>
  <c r="E225" i="19"/>
  <c r="F225" i="19" l="1"/>
  <c r="G225" i="19" s="1"/>
  <c r="I225" i="19" s="1"/>
  <c r="C226" i="19" s="1"/>
  <c r="H226" i="19" l="1"/>
  <c r="E226" i="19"/>
  <c r="F226" i="19" l="1"/>
  <c r="G226" i="19" s="1"/>
  <c r="I226" i="19" s="1"/>
  <c r="C227" i="19" s="1"/>
  <c r="H227" i="19" l="1"/>
  <c r="E227" i="19"/>
  <c r="F227" i="19" l="1"/>
  <c r="G227" i="19" s="1"/>
  <c r="I227" i="19"/>
  <c r="C228" i="19" s="1"/>
  <c r="H228" i="19" l="1"/>
  <c r="E228" i="19"/>
  <c r="F228" i="19" l="1"/>
  <c r="G228" i="19" s="1"/>
  <c r="I228" i="19" s="1"/>
  <c r="C229" i="19" s="1"/>
  <c r="H229" i="19" l="1"/>
  <c r="E229" i="19"/>
  <c r="F229" i="19" l="1"/>
  <c r="G229" i="19" s="1"/>
  <c r="I229" i="19" s="1"/>
  <c r="C230" i="19" s="1"/>
  <c r="H230" i="19" l="1"/>
  <c r="E230" i="19"/>
  <c r="F230" i="19" l="1"/>
  <c r="G230" i="19" s="1"/>
  <c r="I230" i="19"/>
  <c r="C231" i="19" s="1"/>
  <c r="H231" i="19" l="1"/>
  <c r="E231" i="19"/>
  <c r="F231" i="19" l="1"/>
  <c r="G231" i="19" s="1"/>
  <c r="I231" i="19"/>
  <c r="C232" i="19" s="1"/>
  <c r="H232" i="19" l="1"/>
  <c r="E232" i="19"/>
  <c r="F232" i="19" l="1"/>
  <c r="G232" i="19" s="1"/>
  <c r="I232" i="19" s="1"/>
  <c r="C233" i="19" s="1"/>
  <c r="H233" i="19" l="1"/>
  <c r="E233" i="19"/>
  <c r="F233" i="19" l="1"/>
  <c r="G233" i="19" s="1"/>
  <c r="I233" i="19"/>
  <c r="C234" i="19" s="1"/>
  <c r="E234" i="19" l="1"/>
  <c r="H234" i="19"/>
  <c r="F234" i="19" l="1"/>
  <c r="G234" i="19" s="1"/>
  <c r="I234" i="19" s="1"/>
  <c r="C235" i="19" s="1"/>
  <c r="H235" i="19" l="1"/>
  <c r="E235" i="19"/>
  <c r="F235" i="19" l="1"/>
  <c r="G235" i="19" s="1"/>
  <c r="I235" i="19" s="1"/>
  <c r="C236" i="19" s="1"/>
  <c r="E236" i="19" l="1"/>
  <c r="H236" i="19"/>
  <c r="F236" i="19" l="1"/>
  <c r="G236" i="19" s="1"/>
  <c r="I236" i="19"/>
  <c r="C237" i="19" s="1"/>
  <c r="H237" i="19" l="1"/>
  <c r="E237" i="19"/>
  <c r="F237" i="19" l="1"/>
  <c r="G237" i="19" s="1"/>
  <c r="I237" i="19" s="1"/>
  <c r="C238" i="19" s="1"/>
  <c r="H238" i="19" l="1"/>
  <c r="E238" i="19"/>
  <c r="F238" i="19" l="1"/>
  <c r="G238" i="19" s="1"/>
  <c r="I238" i="19"/>
  <c r="C239" i="19" s="1"/>
  <c r="H239" i="19" l="1"/>
  <c r="E239" i="19"/>
  <c r="F239" i="19" l="1"/>
  <c r="G239" i="19" s="1"/>
  <c r="I239" i="19" s="1"/>
  <c r="C240" i="19" s="1"/>
  <c r="H240" i="19" l="1"/>
  <c r="E240" i="19"/>
  <c r="F240" i="19" l="1"/>
  <c r="G240" i="19" s="1"/>
  <c r="I240" i="19" s="1"/>
  <c r="C241" i="19" s="1"/>
  <c r="H241" i="19" l="1"/>
  <c r="E241" i="19"/>
  <c r="F241" i="19" l="1"/>
  <c r="G241" i="19" s="1"/>
  <c r="I241" i="19" s="1"/>
  <c r="C242" i="19" s="1"/>
  <c r="H242" i="19" l="1"/>
  <c r="E242" i="19"/>
  <c r="F242" i="19" l="1"/>
  <c r="G242" i="19" s="1"/>
  <c r="I242" i="19" s="1"/>
  <c r="C243" i="19" s="1"/>
  <c r="H243" i="19" l="1"/>
  <c r="E243" i="19"/>
  <c r="F243" i="19" l="1"/>
  <c r="G243" i="19" s="1"/>
  <c r="I243" i="19" s="1"/>
  <c r="C244" i="19" s="1"/>
  <c r="E244" i="19" l="1"/>
  <c r="H244" i="19"/>
  <c r="F244" i="19" l="1"/>
  <c r="G244" i="19" s="1"/>
  <c r="I244" i="19" s="1"/>
  <c r="C245" i="19" s="1"/>
  <c r="H245" i="19" l="1"/>
  <c r="E245" i="19"/>
  <c r="F245" i="19" l="1"/>
  <c r="G245" i="19" s="1"/>
  <c r="I245" i="19"/>
  <c r="C246" i="19" s="1"/>
  <c r="H246" i="19" l="1"/>
  <c r="E246" i="19"/>
  <c r="F246" i="19" l="1"/>
  <c r="G246" i="19" s="1"/>
  <c r="I246" i="19" s="1"/>
  <c r="C247" i="19" s="1"/>
  <c r="E247" i="19" l="1"/>
  <c r="H247" i="19"/>
  <c r="F247" i="19" l="1"/>
  <c r="G247" i="19" s="1"/>
  <c r="I247" i="19" s="1"/>
  <c r="C248" i="19" s="1"/>
  <c r="H248" i="19" l="1"/>
  <c r="E248" i="19"/>
  <c r="F248" i="19" l="1"/>
  <c r="G248" i="19" s="1"/>
  <c r="I248" i="19" s="1"/>
  <c r="C249" i="19" s="1"/>
  <c r="H249" i="19" l="1"/>
  <c r="E249" i="19"/>
  <c r="F249" i="19" l="1"/>
  <c r="G249" i="19" s="1"/>
  <c r="I249" i="19"/>
  <c r="C250" i="19" s="1"/>
  <c r="H250" i="19" l="1"/>
  <c r="E250" i="19"/>
  <c r="F250" i="19" l="1"/>
  <c r="G250" i="19" s="1"/>
  <c r="I250" i="19" s="1"/>
  <c r="C251" i="19" s="1"/>
  <c r="H251" i="19" l="1"/>
  <c r="E251" i="19"/>
  <c r="F251" i="19" l="1"/>
  <c r="G251" i="19" s="1"/>
  <c r="I251" i="19" s="1"/>
  <c r="C252" i="19" s="1"/>
  <c r="E252" i="19" l="1"/>
  <c r="H252" i="19"/>
  <c r="F252" i="19" l="1"/>
  <c r="G252" i="19" s="1"/>
  <c r="I252" i="19"/>
  <c r="C253" i="19" s="1"/>
  <c r="H253" i="19" l="1"/>
  <c r="E253" i="19"/>
  <c r="F253" i="19" l="1"/>
  <c r="G253" i="19" s="1"/>
  <c r="I253" i="19" s="1"/>
  <c r="C254" i="19" s="1"/>
  <c r="H254" i="19" l="1"/>
  <c r="E254" i="19"/>
  <c r="F254" i="19" l="1"/>
  <c r="G254" i="19" s="1"/>
  <c r="I254" i="19"/>
  <c r="C255" i="19" s="1"/>
  <c r="H255" i="19" l="1"/>
  <c r="E255" i="19"/>
  <c r="F255" i="19" l="1"/>
  <c r="G255" i="19" s="1"/>
  <c r="I255" i="19" s="1"/>
  <c r="C256" i="19" s="1"/>
  <c r="H256" i="19" l="1"/>
  <c r="E256" i="19"/>
  <c r="F256" i="19" l="1"/>
  <c r="G256" i="19" s="1"/>
  <c r="I256" i="19" s="1"/>
  <c r="C257" i="19" s="1"/>
  <c r="H257" i="19" l="1"/>
  <c r="E257" i="19"/>
  <c r="F257" i="19" l="1"/>
  <c r="G257" i="19" s="1"/>
  <c r="I257" i="19"/>
  <c r="C258" i="19" s="1"/>
  <c r="H258" i="19" l="1"/>
  <c r="E258" i="19"/>
  <c r="F258" i="19" l="1"/>
  <c r="G258" i="19" s="1"/>
  <c r="I258" i="19"/>
  <c r="C259" i="19" s="1"/>
  <c r="H259" i="19" l="1"/>
  <c r="E259" i="19"/>
  <c r="F259" i="19" l="1"/>
  <c r="G259" i="19" s="1"/>
  <c r="I259" i="19" s="1"/>
  <c r="C260" i="19" s="1"/>
  <c r="E260" i="19" l="1"/>
  <c r="H260" i="19"/>
  <c r="F260" i="19" l="1"/>
  <c r="G260" i="19" s="1"/>
  <c r="I260" i="19"/>
  <c r="C261" i="19" s="1"/>
  <c r="H261" i="19" l="1"/>
  <c r="E261" i="19"/>
  <c r="F261" i="19" l="1"/>
  <c r="G261" i="19" s="1"/>
  <c r="I261" i="19" s="1"/>
  <c r="C262" i="19" s="1"/>
  <c r="H262" i="19" l="1"/>
  <c r="E262" i="19"/>
  <c r="F262" i="19" l="1"/>
  <c r="G262" i="19" s="1"/>
  <c r="I262" i="19" s="1"/>
  <c r="C263" i="19" s="1"/>
  <c r="H263" i="19" l="1"/>
  <c r="E263" i="19"/>
  <c r="F263" i="19" l="1"/>
  <c r="G263" i="19" s="1"/>
  <c r="I263" i="19"/>
  <c r="C264" i="19" s="1"/>
  <c r="H264" i="19" l="1"/>
  <c r="E264" i="19"/>
  <c r="F264" i="19" l="1"/>
  <c r="G264" i="19" s="1"/>
  <c r="I264" i="19" s="1"/>
  <c r="C265" i="19" s="1"/>
  <c r="E265" i="19" l="1"/>
  <c r="H265" i="19"/>
  <c r="F265" i="19" l="1"/>
  <c r="G265" i="19" s="1"/>
  <c r="I265" i="19"/>
  <c r="C266" i="19" s="1"/>
  <c r="H266" i="19" l="1"/>
  <c r="E266" i="19"/>
  <c r="F266" i="19" l="1"/>
  <c r="G266" i="19" s="1"/>
  <c r="I266" i="19" s="1"/>
  <c r="C267" i="19" s="1"/>
  <c r="H267" i="19" l="1"/>
  <c r="E267" i="19"/>
  <c r="F267" i="19" l="1"/>
  <c r="G267" i="19" s="1"/>
  <c r="I267" i="19" s="1"/>
  <c r="C268" i="19" s="1"/>
  <c r="H268" i="19" l="1"/>
  <c r="E268" i="19"/>
  <c r="F268" i="19" l="1"/>
  <c r="G268" i="19" s="1"/>
  <c r="I268" i="19" s="1"/>
  <c r="C269" i="19" s="1"/>
  <c r="H269" i="19" l="1"/>
  <c r="E269" i="19"/>
  <c r="F269" i="19" l="1"/>
  <c r="G269" i="19" s="1"/>
  <c r="I269" i="19" s="1"/>
  <c r="C270" i="19" s="1"/>
  <c r="H270" i="19" l="1"/>
  <c r="E270" i="19"/>
  <c r="F270" i="19" l="1"/>
  <c r="G270" i="19" s="1"/>
  <c r="I270" i="19" s="1"/>
  <c r="C271" i="19" s="1"/>
  <c r="H271" i="19" l="1"/>
  <c r="E271" i="19"/>
  <c r="F271" i="19" l="1"/>
  <c r="G271" i="19" s="1"/>
  <c r="I271" i="19"/>
  <c r="C272" i="19" s="1"/>
  <c r="H272" i="19" l="1"/>
  <c r="E272" i="19"/>
  <c r="F272" i="19" l="1"/>
  <c r="G272" i="19" s="1"/>
  <c r="I272" i="19" s="1"/>
  <c r="C273" i="19" s="1"/>
  <c r="E273" i="19" l="1"/>
  <c r="H273" i="19"/>
  <c r="F273" i="19" l="1"/>
  <c r="G273" i="19" s="1"/>
  <c r="I273" i="19"/>
  <c r="C274" i="19" s="1"/>
  <c r="H274" i="19" l="1"/>
  <c r="E274" i="19"/>
  <c r="F274" i="19" l="1"/>
  <c r="G274" i="19" s="1"/>
  <c r="I274" i="19"/>
  <c r="C275" i="19" s="1"/>
  <c r="H275" i="19" l="1"/>
  <c r="E275" i="19"/>
  <c r="F275" i="19" l="1"/>
  <c r="G275" i="19" s="1"/>
  <c r="I275" i="19" s="1"/>
  <c r="C276" i="19" s="1"/>
  <c r="H276" i="19" l="1"/>
  <c r="E276" i="19"/>
  <c r="F276" i="19" l="1"/>
  <c r="G276" i="19" s="1"/>
  <c r="I276" i="19" s="1"/>
  <c r="C277" i="19" s="1"/>
  <c r="E277" i="19" l="1"/>
  <c r="H277" i="19"/>
  <c r="F277" i="19" l="1"/>
  <c r="G277" i="19" s="1"/>
  <c r="I277" i="19"/>
  <c r="C278" i="19" s="1"/>
  <c r="H278" i="19" l="1"/>
  <c r="E278" i="19"/>
  <c r="F278" i="19" l="1"/>
  <c r="G278" i="19" s="1"/>
  <c r="I278" i="19" s="1"/>
  <c r="C279" i="19" s="1"/>
  <c r="H279" i="19" l="1"/>
  <c r="E279" i="19"/>
  <c r="F279" i="19" l="1"/>
  <c r="G279" i="19" s="1"/>
  <c r="I279" i="19" s="1"/>
  <c r="C280" i="19" s="1"/>
  <c r="H280" i="19" l="1"/>
  <c r="E280" i="19"/>
  <c r="F280" i="19" l="1"/>
  <c r="G280" i="19" s="1"/>
  <c r="I280" i="19" s="1"/>
  <c r="C281" i="19" s="1"/>
  <c r="E281" i="19" l="1"/>
  <c r="H281" i="19"/>
  <c r="F281" i="19" l="1"/>
  <c r="G281" i="19" s="1"/>
  <c r="I281" i="19" s="1"/>
  <c r="C282" i="19" s="1"/>
  <c r="H282" i="19" l="1"/>
  <c r="E282" i="19"/>
  <c r="F282" i="19" l="1"/>
  <c r="G282" i="19" s="1"/>
  <c r="I282" i="19" s="1"/>
  <c r="C283" i="19" s="1"/>
  <c r="H283" i="19" l="1"/>
  <c r="E283" i="19"/>
  <c r="F283" i="19" l="1"/>
  <c r="G283" i="19" s="1"/>
  <c r="I283" i="19" s="1"/>
  <c r="C284" i="19" s="1"/>
  <c r="H284" i="19" l="1"/>
  <c r="E284" i="19"/>
  <c r="F284" i="19" l="1"/>
  <c r="G284" i="19" s="1"/>
  <c r="I284" i="19"/>
  <c r="C285" i="19" s="1"/>
  <c r="H285" i="19" l="1"/>
  <c r="E285" i="19"/>
  <c r="F285" i="19" l="1"/>
  <c r="G285" i="19" s="1"/>
  <c r="I285" i="19" s="1"/>
  <c r="C286" i="19" s="1"/>
  <c r="E286" i="19" l="1"/>
  <c r="H286" i="19"/>
  <c r="F286" i="19" l="1"/>
  <c r="G286" i="19" s="1"/>
  <c r="I286" i="19" s="1"/>
  <c r="C287" i="19" s="1"/>
  <c r="E287" i="19" l="1"/>
  <c r="H287" i="19"/>
  <c r="F287" i="19" l="1"/>
  <c r="G287" i="19" s="1"/>
  <c r="I287" i="19" s="1"/>
  <c r="C288" i="19" s="1"/>
  <c r="H288" i="19" l="1"/>
  <c r="E288" i="19"/>
  <c r="F288" i="19" l="1"/>
  <c r="G288" i="19" s="1"/>
  <c r="I288" i="19" s="1"/>
  <c r="C289" i="19" s="1"/>
  <c r="E289" i="19" l="1"/>
  <c r="H289" i="19"/>
  <c r="F289" i="19" l="1"/>
  <c r="G289" i="19" s="1"/>
  <c r="I289" i="19"/>
  <c r="C290" i="19" s="1"/>
  <c r="H290" i="19" l="1"/>
  <c r="E290" i="19"/>
  <c r="F290" i="19" l="1"/>
  <c r="G290" i="19" s="1"/>
  <c r="I290" i="19" s="1"/>
  <c r="C291" i="19" s="1"/>
  <c r="H291" i="19" l="1"/>
  <c r="E291" i="19"/>
  <c r="F291" i="19" l="1"/>
  <c r="G291" i="19" s="1"/>
  <c r="I291" i="19" s="1"/>
  <c r="C292" i="19" s="1"/>
  <c r="H292" i="19" l="1"/>
  <c r="E292" i="19"/>
  <c r="F292" i="19" l="1"/>
  <c r="G292" i="19" s="1"/>
  <c r="I292" i="19" s="1"/>
  <c r="C293" i="19" s="1"/>
  <c r="H293" i="19" l="1"/>
  <c r="E293" i="19"/>
  <c r="F293" i="19" l="1"/>
  <c r="G293" i="19" s="1"/>
  <c r="I293" i="19" s="1"/>
  <c r="C294" i="19" s="1"/>
  <c r="H294" i="19" l="1"/>
  <c r="E294" i="19"/>
  <c r="F294" i="19" l="1"/>
  <c r="G294" i="19" s="1"/>
  <c r="I294" i="19" s="1"/>
  <c r="C295" i="19" s="1"/>
  <c r="H295" i="19" l="1"/>
  <c r="E295" i="19"/>
  <c r="F295" i="19" l="1"/>
  <c r="G295" i="19" s="1"/>
  <c r="I295" i="19" s="1"/>
  <c r="C296" i="19" s="1"/>
  <c r="H296" i="19" l="1"/>
  <c r="E296" i="19"/>
  <c r="F296" i="19" l="1"/>
  <c r="G296" i="19" s="1"/>
  <c r="I296" i="19" s="1"/>
  <c r="C297" i="19" s="1"/>
  <c r="H297" i="19" l="1"/>
  <c r="E297" i="19"/>
  <c r="F297" i="19" l="1"/>
  <c r="G297" i="19" s="1"/>
  <c r="I297" i="19" s="1"/>
  <c r="C298" i="19" s="1"/>
  <c r="E298" i="19" l="1"/>
  <c r="H298" i="19"/>
  <c r="F298" i="19" l="1"/>
  <c r="G298" i="19" s="1"/>
  <c r="I298" i="19" s="1"/>
  <c r="C299" i="19" s="1"/>
  <c r="H299" i="19" l="1"/>
  <c r="E299" i="19"/>
  <c r="F299" i="19" l="1"/>
  <c r="G299" i="19" s="1"/>
  <c r="I299" i="19"/>
  <c r="C300" i="19" s="1"/>
  <c r="H300" i="19" l="1"/>
  <c r="E300" i="19"/>
  <c r="F300" i="19" l="1"/>
  <c r="G300" i="19" s="1"/>
  <c r="I300" i="19" s="1"/>
  <c r="C301" i="19" s="1"/>
  <c r="H301" i="19" l="1"/>
  <c r="E301" i="19"/>
  <c r="F301" i="19" l="1"/>
  <c r="G301" i="19" s="1"/>
  <c r="I301" i="19"/>
  <c r="C302" i="19" s="1"/>
  <c r="E302" i="19" l="1"/>
  <c r="H302" i="19"/>
  <c r="F302" i="19" l="1"/>
  <c r="G302" i="19" s="1"/>
  <c r="I302" i="19" s="1"/>
  <c r="C303" i="19" s="1"/>
  <c r="H303" i="19" l="1"/>
  <c r="E303" i="19"/>
  <c r="F303" i="19" l="1"/>
  <c r="G303" i="19" s="1"/>
  <c r="I303" i="19" s="1"/>
  <c r="C304" i="19" s="1"/>
  <c r="H304" i="19" l="1"/>
  <c r="E304" i="19"/>
  <c r="F304" i="19" l="1"/>
  <c r="G304" i="19" s="1"/>
  <c r="I304" i="19" s="1"/>
  <c r="C305" i="19" s="1"/>
  <c r="H305" i="19" l="1"/>
  <c r="E305" i="19"/>
  <c r="F305" i="19" l="1"/>
  <c r="G305" i="19" s="1"/>
  <c r="I305" i="19"/>
  <c r="C306" i="19" s="1"/>
  <c r="H306" i="19" l="1"/>
  <c r="E306" i="19"/>
  <c r="F306" i="19" l="1"/>
  <c r="G306" i="19" s="1"/>
  <c r="I306" i="19" s="1"/>
  <c r="C307" i="19" s="1"/>
  <c r="H307" i="19" l="1"/>
  <c r="E307" i="19"/>
  <c r="F307" i="19" l="1"/>
  <c r="G307" i="19" s="1"/>
  <c r="I307" i="19" s="1"/>
  <c r="C308" i="19" s="1"/>
  <c r="H308" i="19" l="1"/>
  <c r="E308" i="19"/>
  <c r="F308" i="19" l="1"/>
  <c r="G308" i="19" s="1"/>
  <c r="I308" i="19" s="1"/>
  <c r="C309" i="19" s="1"/>
  <c r="E309" i="19" l="1"/>
  <c r="H309" i="19"/>
  <c r="F309" i="19" l="1"/>
  <c r="G309" i="19" s="1"/>
  <c r="I309" i="19" s="1"/>
  <c r="C310" i="19" s="1"/>
  <c r="H310" i="19" l="1"/>
  <c r="E310" i="19"/>
  <c r="F310" i="19" l="1"/>
  <c r="G310" i="19" s="1"/>
  <c r="I310" i="19"/>
  <c r="C311" i="19" s="1"/>
  <c r="H311" i="19" l="1"/>
  <c r="E311" i="19"/>
  <c r="F311" i="19" l="1"/>
  <c r="G311" i="19" s="1"/>
  <c r="I311" i="19" s="1"/>
  <c r="C312" i="19" s="1"/>
  <c r="H312" i="19" l="1"/>
  <c r="E312" i="19"/>
  <c r="F312" i="19" l="1"/>
  <c r="G312" i="19" s="1"/>
  <c r="I312" i="19" s="1"/>
  <c r="C313" i="19" s="1"/>
  <c r="H313" i="19" l="1"/>
  <c r="E313" i="19"/>
  <c r="F313" i="19" l="1"/>
  <c r="G313" i="19" s="1"/>
  <c r="I313" i="19" s="1"/>
  <c r="C314" i="19" s="1"/>
  <c r="H314" i="19" l="1"/>
  <c r="E314" i="19"/>
  <c r="F314" i="19" l="1"/>
  <c r="G314" i="19" s="1"/>
  <c r="I314" i="19" s="1"/>
  <c r="C315" i="19" s="1"/>
  <c r="H315" i="19" l="1"/>
  <c r="E315" i="19"/>
  <c r="F315" i="19" l="1"/>
  <c r="G315" i="19" s="1"/>
  <c r="I315" i="19" s="1"/>
  <c r="C316" i="19" s="1"/>
  <c r="H316" i="19" l="1"/>
  <c r="E316" i="19"/>
  <c r="F316" i="19" l="1"/>
  <c r="G316" i="19" s="1"/>
  <c r="I316" i="19" s="1"/>
  <c r="C317" i="19" s="1"/>
  <c r="H317" i="19" l="1"/>
  <c r="E317" i="19"/>
  <c r="F317" i="19" l="1"/>
  <c r="G317" i="19" s="1"/>
  <c r="I317" i="19" s="1"/>
  <c r="C318" i="19" s="1"/>
  <c r="H318" i="19" l="1"/>
  <c r="E318" i="19"/>
  <c r="F318" i="19" l="1"/>
  <c r="G318" i="19" s="1"/>
  <c r="I318" i="19" s="1"/>
  <c r="C319" i="19" s="1"/>
  <c r="E319" i="19" l="1"/>
  <c r="H319" i="19"/>
  <c r="F319" i="19" l="1"/>
  <c r="G319" i="19" s="1"/>
  <c r="I319" i="19"/>
  <c r="C320" i="19" s="1"/>
  <c r="H320" i="19" l="1"/>
  <c r="E320" i="19"/>
  <c r="F320" i="19" l="1"/>
  <c r="G320" i="19" s="1"/>
  <c r="I320" i="19" s="1"/>
  <c r="C321" i="19" s="1"/>
  <c r="H321" i="19" l="1"/>
  <c r="E321" i="19"/>
  <c r="F321" i="19" l="1"/>
  <c r="G321" i="19" s="1"/>
  <c r="I321" i="19"/>
  <c r="C322" i="19" s="1"/>
  <c r="H322" i="19" l="1"/>
  <c r="E322" i="19"/>
  <c r="F322" i="19" l="1"/>
  <c r="G322" i="19" s="1"/>
  <c r="I322" i="19" s="1"/>
  <c r="C323" i="19" s="1"/>
  <c r="E323" i="19" l="1"/>
  <c r="H323" i="19"/>
  <c r="F323" i="19" l="1"/>
  <c r="G323" i="19" s="1"/>
  <c r="I323" i="19" s="1"/>
  <c r="C324" i="19" s="1"/>
  <c r="H324" i="19" l="1"/>
  <c r="E324" i="19"/>
  <c r="F324" i="19" l="1"/>
  <c r="G324" i="19" s="1"/>
  <c r="I324" i="19"/>
  <c r="C325" i="19" s="1"/>
  <c r="H325" i="19" l="1"/>
  <c r="E325" i="19"/>
  <c r="F325" i="19" l="1"/>
  <c r="G325" i="19" s="1"/>
  <c r="I325" i="19"/>
  <c r="C326" i="19" s="1"/>
  <c r="H326" i="19" l="1"/>
  <c r="E326" i="19"/>
  <c r="F326" i="19" l="1"/>
  <c r="G326" i="19" s="1"/>
  <c r="I326" i="19" s="1"/>
  <c r="C327" i="19" s="1"/>
  <c r="E327" i="19" l="1"/>
  <c r="H327" i="19"/>
  <c r="F327" i="19" l="1"/>
  <c r="G327" i="19" s="1"/>
  <c r="I327" i="19"/>
  <c r="C328" i="19" s="1"/>
  <c r="H328" i="19" l="1"/>
  <c r="E328" i="19"/>
  <c r="F328" i="19" l="1"/>
  <c r="G328" i="19" s="1"/>
  <c r="I328" i="19" s="1"/>
  <c r="C329" i="19" s="1"/>
  <c r="H329" i="19" l="1"/>
  <c r="E329" i="19"/>
  <c r="F329" i="19" l="1"/>
  <c r="G329" i="19" s="1"/>
  <c r="I329" i="19" s="1"/>
  <c r="C330" i="19" s="1"/>
  <c r="E330" i="19" l="1"/>
  <c r="H330" i="19"/>
  <c r="F330" i="19" l="1"/>
  <c r="G330" i="19" s="1"/>
  <c r="I330" i="19" s="1"/>
  <c r="C331" i="19" s="1"/>
  <c r="H331" i="19" l="1"/>
  <c r="E331" i="19"/>
  <c r="F331" i="19" l="1"/>
  <c r="G331" i="19" s="1"/>
  <c r="I331" i="19" s="1"/>
  <c r="C332" i="19" s="1"/>
  <c r="H332" i="19" l="1"/>
  <c r="E332" i="19"/>
  <c r="F332" i="19" l="1"/>
  <c r="G332" i="19" s="1"/>
  <c r="I332" i="19" s="1"/>
  <c r="C333" i="19" s="1"/>
  <c r="H333" i="19" l="1"/>
  <c r="E333" i="19"/>
  <c r="F333" i="19" l="1"/>
  <c r="G333" i="19" s="1"/>
  <c r="I333" i="19"/>
  <c r="C334" i="19" s="1"/>
  <c r="E334" i="19" l="1"/>
  <c r="H334" i="19"/>
  <c r="F334" i="19" l="1"/>
  <c r="G334" i="19" s="1"/>
  <c r="I334" i="19" s="1"/>
  <c r="C335" i="19" s="1"/>
  <c r="H335" i="19" l="1"/>
  <c r="E335" i="19"/>
  <c r="F335" i="19" l="1"/>
  <c r="G335" i="19" s="1"/>
  <c r="I335" i="19" s="1"/>
  <c r="C336" i="19" s="1"/>
  <c r="H336" i="19" l="1"/>
  <c r="E336" i="19"/>
  <c r="F336" i="19" l="1"/>
  <c r="G336" i="19" s="1"/>
  <c r="I336" i="19" s="1"/>
  <c r="C337" i="19" s="1"/>
  <c r="H337" i="19" l="1"/>
  <c r="E337" i="19"/>
  <c r="F337" i="19" l="1"/>
  <c r="G337" i="19" s="1"/>
  <c r="I337" i="19" s="1"/>
  <c r="C338" i="19" s="1"/>
  <c r="H338" i="19" l="1"/>
  <c r="E338" i="19"/>
  <c r="F338" i="19" l="1"/>
  <c r="G338" i="19" s="1"/>
  <c r="I338" i="19" s="1"/>
  <c r="C339" i="19" s="1"/>
  <c r="H339" i="19" l="1"/>
  <c r="E339" i="19"/>
  <c r="F339" i="19" l="1"/>
  <c r="G339" i="19" s="1"/>
  <c r="I339" i="19" s="1"/>
  <c r="C340" i="19" s="1"/>
  <c r="H340" i="19" l="1"/>
  <c r="E340" i="19"/>
  <c r="F340" i="19" l="1"/>
  <c r="G340" i="19" s="1"/>
  <c r="I340" i="19" s="1"/>
  <c r="C341" i="19" s="1"/>
  <c r="H341" i="19" l="1"/>
  <c r="E341" i="19"/>
  <c r="F341" i="19" l="1"/>
  <c r="G341" i="19" s="1"/>
  <c r="I341" i="19" s="1"/>
  <c r="C342" i="19" s="1"/>
  <c r="H342" i="19" l="1"/>
  <c r="E342" i="19"/>
  <c r="F342" i="19" l="1"/>
  <c r="G342" i="19" s="1"/>
  <c r="I342" i="19" s="1"/>
  <c r="C343" i="19" s="1"/>
  <c r="H343" i="19" l="1"/>
  <c r="E343" i="19"/>
  <c r="F343" i="19" l="1"/>
  <c r="G343" i="19" s="1"/>
  <c r="I343" i="19" s="1"/>
  <c r="C344" i="19" s="1"/>
  <c r="H344" i="19" l="1"/>
  <c r="E344" i="19"/>
  <c r="F344" i="19" l="1"/>
  <c r="G344" i="19" s="1"/>
  <c r="I344" i="19" s="1"/>
  <c r="C345" i="19" s="1"/>
  <c r="H345" i="19" l="1"/>
  <c r="E345" i="19"/>
  <c r="F345" i="19" l="1"/>
  <c r="G345" i="19" s="1"/>
  <c r="I345" i="19" s="1"/>
  <c r="C346" i="19" s="1"/>
  <c r="H346" i="19" l="1"/>
  <c r="E346" i="19"/>
  <c r="F346" i="19" l="1"/>
  <c r="G346" i="19" s="1"/>
  <c r="I346" i="19" s="1"/>
  <c r="C347" i="19" s="1"/>
  <c r="H347" i="19" l="1"/>
  <c r="E347" i="19"/>
  <c r="F347" i="19" l="1"/>
  <c r="G347" i="19" s="1"/>
  <c r="I347" i="19" s="1"/>
  <c r="C348" i="19" s="1"/>
  <c r="H348" i="19" l="1"/>
  <c r="E348" i="19"/>
  <c r="F348" i="19" l="1"/>
  <c r="G348" i="19" s="1"/>
  <c r="I348" i="19" s="1"/>
  <c r="C349" i="19" s="1"/>
  <c r="H349" i="19" l="1"/>
  <c r="E349" i="19"/>
  <c r="F349" i="19" l="1"/>
  <c r="G349" i="19" s="1"/>
  <c r="I349" i="19" s="1"/>
  <c r="C350" i="19" s="1"/>
  <c r="H350" i="19" l="1"/>
  <c r="E350" i="19"/>
  <c r="F350" i="19" l="1"/>
  <c r="G350" i="19" s="1"/>
  <c r="I350" i="19" s="1"/>
  <c r="C351" i="19" s="1"/>
  <c r="H351" i="19" l="1"/>
  <c r="E351" i="19"/>
  <c r="F351" i="19" l="1"/>
  <c r="G351" i="19" s="1"/>
  <c r="I351" i="19"/>
  <c r="C352" i="19" s="1"/>
  <c r="H352" i="19" l="1"/>
  <c r="E352" i="19"/>
  <c r="F352" i="19" l="1"/>
  <c r="G352" i="19" s="1"/>
  <c r="I352" i="19" s="1"/>
  <c r="C353" i="19" s="1"/>
  <c r="H353" i="19" l="1"/>
  <c r="E353" i="19"/>
  <c r="F353" i="19" l="1"/>
  <c r="G353" i="19" s="1"/>
  <c r="I353" i="19" s="1"/>
  <c r="C354" i="19" s="1"/>
  <c r="H354" i="19" l="1"/>
  <c r="E354" i="19"/>
  <c r="F354" i="19" l="1"/>
  <c r="G354" i="19" s="1"/>
  <c r="I354" i="19" s="1"/>
  <c r="C355" i="19" s="1"/>
  <c r="H355" i="19" l="1"/>
  <c r="E355" i="19"/>
  <c r="F355" i="19" l="1"/>
  <c r="G355" i="19" s="1"/>
  <c r="I355" i="19"/>
  <c r="C356" i="19" s="1"/>
  <c r="H356" i="19" l="1"/>
  <c r="E356" i="19"/>
  <c r="F356" i="19" l="1"/>
  <c r="G356" i="19" s="1"/>
  <c r="I356" i="19" s="1"/>
  <c r="C357" i="19" s="1"/>
  <c r="H357" i="19" l="1"/>
  <c r="E357" i="19"/>
  <c r="F357" i="19" l="1"/>
  <c r="G357" i="19" s="1"/>
  <c r="I357" i="19" s="1"/>
  <c r="C358" i="19" s="1"/>
  <c r="E358" i="19" l="1"/>
  <c r="H358" i="19"/>
  <c r="F358" i="19" l="1"/>
  <c r="G358" i="19" s="1"/>
  <c r="I358" i="19" s="1"/>
  <c r="C359" i="19" s="1"/>
  <c r="H359" i="19" l="1"/>
  <c r="E359" i="19"/>
  <c r="F359" i="19" l="1"/>
  <c r="G359" i="19" s="1"/>
  <c r="I359" i="19" s="1"/>
  <c r="C360" i="19" s="1"/>
  <c r="H360" i="19" l="1"/>
  <c r="E360" i="19"/>
  <c r="F360" i="19" l="1"/>
  <c r="G360" i="19" s="1"/>
  <c r="I360" i="19" s="1"/>
  <c r="C361" i="19" s="1"/>
  <c r="H361" i="19" l="1"/>
  <c r="E361" i="19"/>
  <c r="F361" i="19" l="1"/>
  <c r="G361" i="19" s="1"/>
  <c r="I361" i="19" s="1"/>
  <c r="C362" i="19" s="1"/>
  <c r="H362" i="19" l="1"/>
  <c r="E362" i="19"/>
  <c r="F362" i="19" l="1"/>
  <c r="G362" i="19" s="1"/>
  <c r="I362" i="19" s="1"/>
  <c r="C363" i="19" s="1"/>
  <c r="H363" i="19" l="1"/>
  <c r="E363" i="19"/>
  <c r="F363" i="19" l="1"/>
  <c r="G363" i="19" s="1"/>
  <c r="I363" i="19" s="1"/>
  <c r="C364" i="19" s="1"/>
  <c r="H364" i="19" l="1"/>
  <c r="E364" i="19"/>
  <c r="F364" i="19" l="1"/>
  <c r="G364" i="19" s="1"/>
  <c r="I364" i="19" s="1"/>
  <c r="C365" i="19" s="1"/>
  <c r="H365" i="19" l="1"/>
  <c r="E365" i="19"/>
  <c r="F365" i="19" l="1"/>
  <c r="G365" i="19" s="1"/>
  <c r="I365" i="19"/>
  <c r="C366" i="19" s="1"/>
  <c r="H366" i="19" l="1"/>
  <c r="E366" i="19"/>
  <c r="F366" i="19" l="1"/>
  <c r="G366" i="19" s="1"/>
  <c r="I366" i="19" s="1"/>
  <c r="C367" i="19" s="1"/>
  <c r="E367" i="19" l="1"/>
  <c r="H367" i="19"/>
  <c r="F367" i="19" l="1"/>
  <c r="G367" i="19" s="1"/>
  <c r="I367" i="19" s="1"/>
  <c r="C368" i="19" s="1"/>
  <c r="H368" i="19" l="1"/>
  <c r="E368" i="19"/>
  <c r="F368" i="19" l="1"/>
  <c r="G368" i="19" s="1"/>
  <c r="I368" i="19"/>
  <c r="C369" i="19" s="1"/>
  <c r="H369" i="19" l="1"/>
  <c r="E369" i="19"/>
  <c r="F369" i="19" l="1"/>
  <c r="G369" i="19" s="1"/>
  <c r="I369" i="19" s="1"/>
  <c r="C370" i="19" s="1"/>
  <c r="H370" i="19" l="1"/>
  <c r="E370" i="19"/>
  <c r="F370" i="19" l="1"/>
  <c r="G370" i="19" s="1"/>
  <c r="I370" i="19" s="1"/>
  <c r="C371" i="19" s="1"/>
  <c r="H371" i="19" l="1"/>
  <c r="E371" i="19"/>
  <c r="F371" i="19" l="1"/>
  <c r="G371" i="19" s="1"/>
  <c r="I371" i="19" s="1"/>
  <c r="C372" i="19" s="1"/>
  <c r="H372" i="19" l="1"/>
  <c r="E372" i="19"/>
  <c r="F372" i="19" l="1"/>
  <c r="G372" i="19" s="1"/>
  <c r="I372" i="19"/>
  <c r="C373" i="19" s="1"/>
  <c r="E373" i="19" l="1"/>
  <c r="H373" i="19"/>
  <c r="F373" i="19" l="1"/>
  <c r="G373" i="19" s="1"/>
  <c r="I373" i="19" s="1"/>
  <c r="C374" i="19" s="1"/>
  <c r="H374" i="19" l="1"/>
  <c r="E374" i="19"/>
  <c r="F374" i="19" l="1"/>
  <c r="G374" i="19" s="1"/>
  <c r="I374" i="19" s="1"/>
  <c r="C375" i="19" s="1"/>
  <c r="H375" i="19" l="1"/>
  <c r="E375" i="19"/>
  <c r="F375" i="19" l="1"/>
  <c r="G375" i="19" s="1"/>
  <c r="I375" i="19"/>
  <c r="C376" i="19" s="1"/>
  <c r="H376" i="19" l="1"/>
  <c r="E376" i="19"/>
  <c r="F376" i="19" l="1"/>
  <c r="G376" i="19" s="1"/>
  <c r="I376" i="19" s="1"/>
  <c r="C377" i="19" s="1"/>
  <c r="H9" i="19" l="1"/>
  <c r="H10" i="19"/>
  <c r="E377" i="19"/>
  <c r="H377" i="19"/>
  <c r="I377" i="19" l="1"/>
  <c r="H8" i="19" s="1"/>
  <c r="F377" i="19"/>
  <c r="G377" i="19" s="1"/>
</calcChain>
</file>

<file path=xl/sharedStrings.xml><?xml version="1.0" encoding="utf-8"?>
<sst xmlns="http://schemas.openxmlformats.org/spreadsheetml/2006/main" count="507" uniqueCount="115">
  <si>
    <t>Loan Calculator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</si>
  <si>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</si>
  <si>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</si>
  <si>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</si>
  <si>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</si>
  <si>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</si>
  <si>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</si>
  <si>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</si>
  <si>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</si>
  <si>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</si>
  <si>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</si>
  <si>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</si>
  <si>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</si>
  <si>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</si>
  <si>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</si>
  <si>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PmtNo.</t>
  </si>
  <si>
    <t>Payment Date</t>
  </si>
  <si>
    <t>Beginning Balance</t>
  </si>
  <si>
    <t>Extra Payment</t>
  </si>
  <si>
    <t>Total Payment</t>
  </si>
  <si>
    <t>Principal</t>
  </si>
  <si>
    <t>Interest</t>
  </si>
  <si>
    <t>Ending Balance</t>
  </si>
  <si>
    <t>DownPayment</t>
  </si>
  <si>
    <t>Earnest Money</t>
  </si>
  <si>
    <t>Sales Price</t>
  </si>
  <si>
    <t>Base Loan Amount</t>
  </si>
  <si>
    <t>Est. Dwn Pmt</t>
  </si>
  <si>
    <t>Yearly Taxes</t>
  </si>
  <si>
    <t>FHA PMI Loan amount</t>
  </si>
  <si>
    <t>Principle &amp; interest</t>
  </si>
  <si>
    <t>Monthly PMI</t>
  </si>
  <si>
    <t>Est Total Pmt</t>
  </si>
  <si>
    <t>FHA Loan</t>
  </si>
  <si>
    <t>Conv Loan</t>
  </si>
  <si>
    <t>VA Loan</t>
  </si>
  <si>
    <t>Yearly Ins</t>
  </si>
  <si>
    <t>Monthly Ins</t>
  </si>
  <si>
    <t>Monthly Taxes</t>
  </si>
  <si>
    <t>Mortgage Rate</t>
  </si>
  <si>
    <t>Mortgage Years</t>
  </si>
  <si>
    <t>Money @ Closing</t>
  </si>
  <si>
    <t>Due @ table</t>
  </si>
  <si>
    <t>Inspection</t>
  </si>
  <si>
    <t xml:space="preserve">Appraisal </t>
  </si>
  <si>
    <t>Total Add'l costs</t>
  </si>
  <si>
    <t>Terms</t>
  </si>
  <si>
    <t>Monthly PMT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</si>
  <si>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receiving VA compensation for a service-connected disability,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</si>
  <si>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Veteran who would be entitled to receive compensation for a service-connected disability if you did not receive retirement or active duty pay, OR</t>
    </r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</si>
  <si>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Surviving spouse of a Veteran who died in service or from a service-connected disability</t>
    </r>
  </si>
  <si>
    <t>VA Funding Fee Note</t>
  </si>
  <si>
    <r>
      <t>·</t>
    </r>
    <r>
      <rPr>
        <sz val="7"/>
        <color rgb="FF2E2E2E"/>
        <rFont val="Times New Roman"/>
        <family val="1"/>
      </rPr>
      <t xml:space="preserve">         </t>
    </r>
    <r>
      <rPr>
        <sz val="9"/>
        <color rgb="FF2E2E2E"/>
        <rFont val="Arial"/>
        <family val="2"/>
      </rPr>
      <t>Servicemember on Active Duty who provides, on or before date of loan closing, evidence of having been awarded the Purple Heart.</t>
    </r>
  </si>
  <si>
    <t>Loan w/Funding Fee</t>
  </si>
  <si>
    <t>Disabled (Y/N)</t>
  </si>
  <si>
    <t>no</t>
  </si>
  <si>
    <t>Est  Closing Costs/Prepaids</t>
  </si>
  <si>
    <t>USDA</t>
  </si>
  <si>
    <t>USDA Loan Amount</t>
  </si>
  <si>
    <t>USDA Upfront fee</t>
  </si>
  <si>
    <t>USDA Upfront Fee-Add-on</t>
  </si>
  <si>
    <t>Buyer DwnPmt Cost</t>
  </si>
  <si>
    <t>Buyer Closing Costs</t>
  </si>
  <si>
    <t>Buyer $$ @ Table</t>
  </si>
  <si>
    <t>Costs @ Closing</t>
  </si>
  <si>
    <t>Down Payment</t>
  </si>
  <si>
    <t>Closing Costs/Prepaids</t>
  </si>
  <si>
    <t>Upfront Costs</t>
  </si>
  <si>
    <t>FHA LOAN</t>
  </si>
  <si>
    <t>Est. Dwn Pmt %</t>
  </si>
  <si>
    <t>Conventional Loan</t>
  </si>
  <si>
    <t>Monthly MIP</t>
  </si>
  <si>
    <t>FHA MIP Loan amount</t>
  </si>
  <si>
    <t>Appraisal Gap</t>
  </si>
  <si>
    <t>Est Monthly PMT</t>
  </si>
  <si>
    <t>Option money</t>
  </si>
  <si>
    <t>Option Money</t>
  </si>
  <si>
    <t>Agent Compensation</t>
  </si>
  <si>
    <t>Seller Agent Comp Offset</t>
  </si>
  <si>
    <t>Buyer Agent Comp Due</t>
  </si>
  <si>
    <t>Reserves Cash on Hand</t>
  </si>
  <si>
    <t>USDA Loan</t>
  </si>
  <si>
    <t>USDA Base Loan Amount</t>
  </si>
  <si>
    <t>USDA Total Loan Amount</t>
  </si>
  <si>
    <t>Seller Compensation Offset</t>
  </si>
  <si>
    <t>14 Day Costs</t>
  </si>
  <si>
    <t>-</t>
  </si>
  <si>
    <t>Total Amount</t>
  </si>
  <si>
    <t>USDA Monthly Fee</t>
  </si>
  <si>
    <t>Buyer Agent Compensation</t>
  </si>
  <si>
    <t>Monthly T/C Fee</t>
  </si>
  <si>
    <t>Total Est Upfront costs</t>
  </si>
  <si>
    <t>Seller Paid Closing Costs If Any</t>
  </si>
  <si>
    <t>4016 Vineyards Lane @369.500</t>
  </si>
  <si>
    <t>Terms: 30 Year, 6.75% Mortgage rate, Yearly Ins\Taxes = $1500/$1200</t>
  </si>
  <si>
    <t>Cost at Closing</t>
  </si>
  <si>
    <t>* Monthly Pmt without Taxes &amp; Insurance</t>
  </si>
  <si>
    <t>2607 Hedgeway @390,000</t>
  </si>
  <si>
    <t>Terms: 30 Year, 6.75% Mortgage rate, Yearly Ins\Taxes = $1500/$3714</t>
  </si>
  <si>
    <t>1491 Dolcetto @380,000</t>
  </si>
  <si>
    <t>Terms: 30 Year, 6.75% Mortgage rate, Yearly Ins\Taxes = $1500/$2607</t>
  </si>
  <si>
    <t>1491 Dolcetto @365,000</t>
  </si>
  <si>
    <t>Est Ttl Pmt_Escrows</t>
  </si>
  <si>
    <t>Est Ttl Pmt_No_Escrows</t>
  </si>
  <si>
    <t>Buyer Agent Comp</t>
  </si>
  <si>
    <t>Seller BAC Offset</t>
  </si>
  <si>
    <t>* Need a toggle for percent and lump sum for:</t>
  </si>
  <si>
    <t>Est. Buyer $$ Needed at Closing</t>
  </si>
  <si>
    <t>Agent Compensation%</t>
  </si>
  <si>
    <t>Agent Compensation $$</t>
  </si>
  <si>
    <t>VA Funding Fee %</t>
  </si>
  <si>
    <t>VA Base Loan Amount</t>
  </si>
  <si>
    <t>USDA Funding Fee %</t>
  </si>
  <si>
    <t>USDA Funding Fee Amount</t>
  </si>
  <si>
    <t>Funding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</si>
</sst>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_)"/>
    <numFmt numFmtId="166" formatCode="0.00?%_)"/>
    <numFmt numFmtId="167" formatCode="&quot;$&quot;#,##0"/>
    <numFmt numFmtId="168" formatCode="_(&quot;$&quot;* #,##0.000_);_(&quot;$&quot;* \(#,##0.000\);_(&quot;$&quot;* &quot;-&quot;???_);_(@_)"/>
    <numFmt numFmtId="169" formatCode="0.000"/>
    <numFmt numFmtId="170" formatCode="_(&quot;$&quot;* #,##0_);_(&quot;$&quot;* \(#,##0\);_(&quot;$&quot;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2E2E2E"/>
      <name val="Arial"/>
      <family val="2"/>
    </font>
    <font>
      <sz val="10"/>
      <color rgb="FF2E2E2E"/>
      <name val="Symbol"/>
      <family val="1"/>
      <charset val="2"/>
    </font>
    <font>
      <sz val="7"/>
      <color rgb="FF2E2E2E"/>
      <name val="Times New Roman"/>
      <family val="1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3" tint="-0.249977111117893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9"/>
      <color rgb="FF000000"/>
      <name val="Verdana"/>
      <family val="2"/>
    </font>
    <font>
      <sz val="12"/>
      <color rgb="FF000000"/>
      <name val="Segoe UI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8"/>
      <name val="Arial"/>
      <family val="2"/>
    </font>
    <font>
      <sz val="9"/>
      <color rgb="FFFF0000"/>
      <name val="Arial"/>
      <family val="2"/>
    </font>
    <font>
      <sz val="8"/>
      <color theme="3" tint="-0.249977111117893"/>
      <name val="Arial"/>
      <family val="2"/>
    </font>
    <font>
      <sz val="9"/>
      <name val="Arial"/>
      <family val="2"/>
    </font>
    <font>
      <b/>
      <u/>
      <sz val="12"/>
      <color theme="1"/>
      <name val="Aptos Light"/>
      <family val="2"/>
    </font>
    <font>
      <sz val="12"/>
      <color theme="1"/>
      <name val="Aptos Light"/>
      <family val="2"/>
    </font>
    <font>
      <b/>
      <sz val="12"/>
      <color rgb="FF0070C0"/>
      <name val="Aptos Light"/>
      <family val="2"/>
    </font>
    <font>
      <b/>
      <sz val="12"/>
      <color rgb="FFC00000"/>
      <name val="Aptos Light"/>
      <family val="2"/>
    </font>
    <font>
      <b/>
      <sz val="12"/>
      <color theme="1"/>
      <name val="Aptos Light"/>
      <family val="2"/>
    </font>
    <font>
      <b/>
      <u/>
      <sz val="12"/>
      <name val="Aptos Light"/>
      <family val="2"/>
    </font>
    <font>
      <b/>
      <sz val="11"/>
      <color rgb="FFC00000"/>
      <name val="Aptos Light"/>
      <family val="2"/>
    </font>
    <font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54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 style="hair">
        <color indexed="16"/>
      </right>
      <top/>
      <bottom style="hair">
        <color indexed="16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 style="hair">
        <color indexed="16"/>
      </bottom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2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2" borderId="2" xfId="0" applyFill="1" applyBorder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44" fontId="3" fillId="2" borderId="4" xfId="1" applyFont="1" applyFill="1" applyBorder="1" applyAlignment="1" applyProtection="1">
      <alignment horizontal="right"/>
      <protection locked="0"/>
    </xf>
    <xf numFmtId="44" fontId="3" fillId="3" borderId="4" xfId="1" applyFont="1" applyFill="1" applyBorder="1" applyAlignment="1">
      <alignment horizontal="right"/>
    </xf>
    <xf numFmtId="166" fontId="3" fillId="2" borderId="5" xfId="0" applyNumberFormat="1" applyFont="1" applyFill="1" applyBorder="1" applyAlignment="1" applyProtection="1">
      <alignment horizontal="right"/>
      <protection locked="0"/>
    </xf>
    <xf numFmtId="165" fontId="3" fillId="3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 applyProtection="1">
      <alignment horizontal="right"/>
      <protection locked="0"/>
    </xf>
    <xf numFmtId="14" fontId="3" fillId="2" borderId="5" xfId="0" applyNumberFormat="1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44" fontId="3" fillId="2" borderId="5" xfId="1" applyFont="1" applyFill="1" applyBorder="1" applyAlignment="1" applyProtection="1">
      <alignment horizontal="right"/>
      <protection locked="0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 wrapText="1"/>
    </xf>
    <xf numFmtId="0" fontId="4" fillId="2" borderId="8" xfId="0" applyFont="1" applyFill="1" applyBorder="1" applyAlignment="1">
      <alignment horizontal="left" wrapText="1" indent="2"/>
    </xf>
    <xf numFmtId="0" fontId="4" fillId="2" borderId="8" xfId="0" applyFont="1" applyFill="1" applyBorder="1" applyAlignment="1">
      <alignment horizontal="left" wrapText="1" indent="3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left" wrapText="1" indent="2"/>
    </xf>
    <xf numFmtId="0" fontId="4" fillId="2" borderId="2" xfId="0" applyFont="1" applyFill="1" applyBorder="1" applyAlignment="1">
      <alignment horizontal="left" wrapText="1" indent="3"/>
    </xf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right"/>
    </xf>
    <xf numFmtId="44" fontId="6" fillId="2" borderId="0" xfId="1" applyFont="1" applyFill="1" applyAlignment="1">
      <alignment horizontal="right"/>
    </xf>
    <xf numFmtId="44" fontId="3" fillId="2" borderId="0" xfId="1" applyFont="1" applyFill="1" applyAlignment="1" applyProtection="1">
      <alignment horizontal="right"/>
      <protection locked="0"/>
    </xf>
    <xf numFmtId="39" fontId="6" fillId="2" borderId="0" xfId="1" applyNumberFormat="1" applyFont="1" applyFill="1" applyAlignment="1">
      <alignment horizontal="right"/>
    </xf>
    <xf numFmtId="43" fontId="3" fillId="2" borderId="0" xfId="1" applyNumberFormat="1" applyFont="1" applyFill="1" applyAlignment="1" applyProtection="1">
      <alignment horizontal="right"/>
      <protection locked="0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3" fontId="8" fillId="0" borderId="0" xfId="0" applyNumberFormat="1" applyFont="1"/>
    <xf numFmtId="1" fontId="8" fillId="0" borderId="0" xfId="0" applyNumberFormat="1" applyFont="1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8" fontId="4" fillId="0" borderId="0" xfId="0" applyNumberFormat="1" applyFont="1" applyAlignment="1">
      <alignment horizontal="center"/>
    </xf>
    <xf numFmtId="44" fontId="0" fillId="0" borderId="0" xfId="0" applyNumberForma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7" fontId="0" fillId="0" borderId="0" xfId="0" applyNumberFormat="1"/>
    <xf numFmtId="167" fontId="4" fillId="0" borderId="0" xfId="0" applyNumberFormat="1" applyFont="1" applyAlignment="1">
      <alignment horizontal="center"/>
    </xf>
    <xf numFmtId="0" fontId="7" fillId="4" borderId="0" xfId="0" applyFon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4" fontId="0" fillId="4" borderId="0" xfId="0" applyNumberFormat="1" applyFill="1"/>
    <xf numFmtId="44" fontId="2" fillId="4" borderId="13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44" fontId="0" fillId="5" borderId="0" xfId="0" applyNumberFormat="1" applyFill="1" applyAlignment="1">
      <alignment horizontal="center"/>
    </xf>
    <xf numFmtId="164" fontId="4" fillId="5" borderId="9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164" fontId="0" fillId="4" borderId="14" xfId="0" applyNumberFormat="1" applyFill="1" applyBorder="1" applyAlignment="1">
      <alignment horizontal="left"/>
    </xf>
    <xf numFmtId="0" fontId="0" fillId="4" borderId="14" xfId="0" applyFill="1" applyBorder="1"/>
    <xf numFmtId="44" fontId="2" fillId="4" borderId="14" xfId="0" applyNumberFormat="1" applyFont="1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10" fontId="0" fillId="5" borderId="14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left"/>
    </xf>
    <xf numFmtId="44" fontId="2" fillId="5" borderId="14" xfId="0" applyNumberFormat="1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2" fillId="6" borderId="14" xfId="0" applyFont="1" applyFill="1" applyBorder="1"/>
    <xf numFmtId="44" fontId="0" fillId="6" borderId="14" xfId="0" applyNumberFormat="1" applyFill="1" applyBorder="1" applyAlignment="1">
      <alignment horizontal="center" vertical="center"/>
    </xf>
    <xf numFmtId="0" fontId="4" fillId="6" borderId="14" xfId="0" applyFont="1" applyFill="1" applyBorder="1"/>
    <xf numFmtId="44" fontId="0" fillId="6" borderId="14" xfId="0" applyNumberFormat="1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10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/>
    <xf numFmtId="164" fontId="0" fillId="6" borderId="14" xfId="0" applyNumberFormat="1" applyFill="1" applyBorder="1" applyAlignment="1">
      <alignment horizontal="left"/>
    </xf>
    <xf numFmtId="164" fontId="4" fillId="6" borderId="14" xfId="0" applyNumberFormat="1" applyFont="1" applyFill="1" applyBorder="1"/>
    <xf numFmtId="44" fontId="2" fillId="6" borderId="14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7" fontId="4" fillId="6" borderId="1" xfId="0" applyNumberFormat="1" applyFont="1" applyFill="1" applyBorder="1" applyAlignment="1">
      <alignment horizontal="center"/>
    </xf>
    <xf numFmtId="10" fontId="2" fillId="4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7" fillId="0" borderId="0" xfId="0" applyFont="1" applyAlignment="1">
      <alignment horizontal="left"/>
    </xf>
    <xf numFmtId="168" fontId="4" fillId="4" borderId="15" xfId="0" applyNumberFormat="1" applyFont="1" applyFill="1" applyBorder="1"/>
    <xf numFmtId="0" fontId="2" fillId="4" borderId="14" xfId="0" applyFont="1" applyFill="1" applyBorder="1"/>
    <xf numFmtId="42" fontId="0" fillId="4" borderId="14" xfId="0" applyNumberFormat="1" applyFill="1" applyBorder="1" applyAlignment="1">
      <alignment horizontal="center"/>
    </xf>
    <xf numFmtId="0" fontId="4" fillId="4" borderId="14" xfId="0" applyFont="1" applyFill="1" applyBorder="1"/>
    <xf numFmtId="44" fontId="0" fillId="4" borderId="14" xfId="0" applyNumberFormat="1" applyFill="1" applyBorder="1" applyAlignment="1">
      <alignment horizontal="center"/>
    </xf>
    <xf numFmtId="164" fontId="4" fillId="4" borderId="14" xfId="0" applyNumberFormat="1" applyFont="1" applyFill="1" applyBorder="1"/>
    <xf numFmtId="0" fontId="2" fillId="5" borderId="14" xfId="0" applyFont="1" applyFill="1" applyBorder="1"/>
    <xf numFmtId="167" fontId="0" fillId="5" borderId="14" xfId="0" applyNumberFormat="1" applyFill="1" applyBorder="1"/>
    <xf numFmtId="0" fontId="4" fillId="5" borderId="14" xfId="0" applyFont="1" applyFill="1" applyBorder="1"/>
    <xf numFmtId="0" fontId="0" fillId="5" borderId="14" xfId="0" applyFill="1" applyBorder="1"/>
    <xf numFmtId="44" fontId="0" fillId="5" borderId="14" xfId="0" applyNumberFormat="1" applyFill="1" applyBorder="1" applyAlignment="1">
      <alignment horizontal="center"/>
    </xf>
    <xf numFmtId="164" fontId="4" fillId="5" borderId="14" xfId="0" applyNumberFormat="1" applyFont="1" applyFill="1" applyBorder="1"/>
    <xf numFmtId="0" fontId="2" fillId="7" borderId="14" xfId="0" applyFont="1" applyFill="1" applyBorder="1"/>
    <xf numFmtId="0" fontId="7" fillId="7" borderId="14" xfId="0" applyFont="1" applyFill="1" applyBorder="1"/>
    <xf numFmtId="0" fontId="0" fillId="7" borderId="14" xfId="0" applyFill="1" applyBorder="1" applyAlignment="1">
      <alignment horizontal="left"/>
    </xf>
    <xf numFmtId="0" fontId="0" fillId="7" borderId="14" xfId="0" applyFill="1" applyBorder="1"/>
    <xf numFmtId="164" fontId="0" fillId="0" borderId="0" xfId="0" applyNumberFormat="1" applyAlignment="1" applyProtection="1">
      <alignment horizontal="left"/>
      <protection locked="0"/>
    </xf>
    <xf numFmtId="44" fontId="0" fillId="4" borderId="14" xfId="0" applyNumberFormat="1" applyFill="1" applyBorder="1"/>
    <xf numFmtId="40" fontId="4" fillId="0" borderId="0" xfId="0" applyNumberFormat="1" applyFont="1"/>
    <xf numFmtId="40" fontId="0" fillId="0" borderId="0" xfId="0" applyNumberFormat="1"/>
    <xf numFmtId="40" fontId="8" fillId="0" borderId="0" xfId="0" applyNumberFormat="1" applyFont="1"/>
    <xf numFmtId="0" fontId="2" fillId="6" borderId="14" xfId="0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/>
    </xf>
    <xf numFmtId="164" fontId="4" fillId="6" borderId="14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4" fontId="2" fillId="4" borderId="14" xfId="0" applyNumberFormat="1" applyFont="1" applyFill="1" applyBorder="1" applyAlignment="1">
      <alignment horizontal="left" vertical="center"/>
    </xf>
    <xf numFmtId="44" fontId="15" fillId="4" borderId="14" xfId="0" applyNumberFormat="1" applyFont="1" applyFill="1" applyBorder="1"/>
    <xf numFmtId="44" fontId="14" fillId="4" borderId="14" xfId="0" applyNumberFormat="1" applyFont="1" applyFill="1" applyBorder="1" applyAlignment="1">
      <alignment horizontal="left" vertical="center"/>
    </xf>
    <xf numFmtId="0" fontId="16" fillId="0" borderId="14" xfId="0" applyFont="1" applyBorder="1"/>
    <xf numFmtId="164" fontId="0" fillId="0" borderId="0" xfId="0" applyNumberFormat="1" applyAlignment="1">
      <alignment horizontal="center" vertical="center"/>
    </xf>
    <xf numFmtId="44" fontId="0" fillId="0" borderId="14" xfId="0" applyNumberFormat="1" applyBorder="1"/>
    <xf numFmtId="0" fontId="7" fillId="4" borderId="0" xfId="0" applyFont="1" applyFill="1" applyAlignment="1">
      <alignment horizontal="left" vertical="center"/>
    </xf>
    <xf numFmtId="44" fontId="0" fillId="0" borderId="0" xfId="0" applyNumberFormat="1"/>
    <xf numFmtId="0" fontId="7" fillId="0" borderId="0" xfId="0" applyFont="1"/>
    <xf numFmtId="44" fontId="0" fillId="0" borderId="9" xfId="0" applyNumberFormat="1" applyBorder="1"/>
    <xf numFmtId="0" fontId="17" fillId="8" borderId="0" xfId="0" applyFont="1" applyFill="1"/>
    <xf numFmtId="0" fontId="18" fillId="8" borderId="1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/>
    <xf numFmtId="0" fontId="2" fillId="8" borderId="14" xfId="0" applyFont="1" applyFill="1" applyBorder="1"/>
    <xf numFmtId="0" fontId="2" fillId="8" borderId="14" xfId="0" applyFont="1" applyFill="1" applyBorder="1" applyAlignment="1">
      <alignment horizontal="center" vertical="center"/>
    </xf>
    <xf numFmtId="167" fontId="2" fillId="8" borderId="14" xfId="0" applyNumberFormat="1" applyFont="1" applyFill="1" applyBorder="1" applyAlignment="1">
      <alignment horizontal="center"/>
    </xf>
    <xf numFmtId="0" fontId="2" fillId="8" borderId="14" xfId="0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44" fontId="2" fillId="8" borderId="14" xfId="0" applyNumberFormat="1" applyFont="1" applyFill="1" applyBorder="1" applyAlignment="1">
      <alignment horizontal="center"/>
    </xf>
    <xf numFmtId="44" fontId="2" fillId="8" borderId="14" xfId="0" applyNumberFormat="1" applyFont="1" applyFill="1" applyBorder="1" applyAlignment="1">
      <alignment horizontal="left"/>
    </xf>
    <xf numFmtId="0" fontId="2" fillId="0" borderId="0" xfId="0" applyFont="1"/>
    <xf numFmtId="0" fontId="20" fillId="0" borderId="0" xfId="0" applyFont="1"/>
    <xf numFmtId="0" fontId="4" fillId="9" borderId="0" xfId="0" applyFont="1" applyFill="1"/>
    <xf numFmtId="0" fontId="19" fillId="9" borderId="0" xfId="0" applyFont="1" applyFill="1"/>
    <xf numFmtId="164" fontId="0" fillId="0" borderId="0" xfId="0" applyNumberFormat="1" applyAlignment="1">
      <alignment vertical="center"/>
    </xf>
    <xf numFmtId="164" fontId="15" fillId="0" borderId="0" xfId="0" applyNumberFormat="1" applyFont="1"/>
    <xf numFmtId="44" fontId="21" fillId="0" borderId="0" xfId="0" applyNumberFormat="1" applyFont="1"/>
    <xf numFmtId="10" fontId="2" fillId="10" borderId="14" xfId="0" applyNumberFormat="1" applyFont="1" applyFill="1" applyBorder="1" applyAlignment="1">
      <alignment horizontal="center" vertical="center"/>
    </xf>
    <xf numFmtId="3" fontId="2" fillId="10" borderId="14" xfId="0" applyNumberFormat="1" applyFont="1" applyFill="1" applyBorder="1" applyAlignment="1">
      <alignment horizontal="center" vertical="center"/>
    </xf>
    <xf numFmtId="167" fontId="2" fillId="10" borderId="14" xfId="0" applyNumberFormat="1" applyFont="1" applyFill="1" applyBorder="1" applyAlignment="1">
      <alignment horizontal="center"/>
    </xf>
    <xf numFmtId="44" fontId="0" fillId="10" borderId="9" xfId="0" applyNumberFormat="1" applyFill="1" applyBorder="1"/>
    <xf numFmtId="164" fontId="0" fillId="10" borderId="14" xfId="0" applyNumberFormat="1" applyFill="1" applyBorder="1" applyAlignment="1">
      <alignment horizontal="center"/>
    </xf>
    <xf numFmtId="42" fontId="2" fillId="10" borderId="14" xfId="0" applyNumberFormat="1" applyFont="1" applyFill="1" applyBorder="1" applyAlignment="1">
      <alignment horizontal="center"/>
    </xf>
    <xf numFmtId="10" fontId="2" fillId="10" borderId="14" xfId="0" applyNumberFormat="1" applyFont="1" applyFill="1" applyBorder="1" applyAlignment="1">
      <alignment horizontal="right"/>
    </xf>
    <xf numFmtId="0" fontId="4" fillId="9" borderId="0" xfId="0" applyFont="1" applyFill="1" applyAlignment="1">
      <alignment horizontal="center"/>
    </xf>
    <xf numFmtId="164" fontId="0" fillId="0" borderId="14" xfId="0" applyNumberFormat="1" applyBorder="1" applyAlignment="1">
      <alignment horizontal="center"/>
    </xf>
    <xf numFmtId="44" fontId="2" fillId="10" borderId="14" xfId="0" applyNumberFormat="1" applyFont="1" applyFill="1" applyBorder="1"/>
    <xf numFmtId="0" fontId="16" fillId="0" borderId="0" xfId="0" applyFont="1"/>
    <xf numFmtId="0" fontId="0" fillId="0" borderId="14" xfId="0" applyBorder="1"/>
    <xf numFmtId="167" fontId="0" fillId="10" borderId="14" xfId="0" applyNumberFormat="1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67" fontId="10" fillId="9" borderId="1" xfId="0" applyNumberFormat="1" applyFont="1" applyFill="1" applyBorder="1" applyAlignment="1">
      <alignment horizontal="center"/>
    </xf>
    <xf numFmtId="0" fontId="15" fillId="9" borderId="14" xfId="0" applyFont="1" applyFill="1" applyBorder="1"/>
    <xf numFmtId="164" fontId="15" fillId="9" borderId="14" xfId="0" applyNumberFormat="1" applyFont="1" applyFill="1" applyBorder="1" applyAlignment="1">
      <alignment horizontal="center"/>
    </xf>
    <xf numFmtId="0" fontId="2" fillId="0" borderId="14" xfId="0" applyFont="1" applyBorder="1"/>
    <xf numFmtId="9" fontId="0" fillId="10" borderId="14" xfId="2" applyFont="1" applyFill="1" applyBorder="1" applyAlignment="1">
      <alignment horizontal="right"/>
    </xf>
    <xf numFmtId="44" fontId="0" fillId="10" borderId="14" xfId="0" applyNumberFormat="1" applyFill="1" applyBorder="1"/>
    <xf numFmtId="164" fontId="0" fillId="0" borderId="14" xfId="0" applyNumberFormat="1" applyBorder="1" applyAlignment="1">
      <alignment horizontal="right"/>
    </xf>
    <xf numFmtId="164" fontId="0" fillId="10" borderId="14" xfId="0" applyNumberFormat="1" applyFill="1" applyBorder="1" applyAlignment="1">
      <alignment horizontal="right"/>
    </xf>
    <xf numFmtId="164" fontId="15" fillId="9" borderId="14" xfId="0" applyNumberFormat="1" applyFont="1" applyFill="1" applyBorder="1" applyAlignment="1">
      <alignment horizontal="right"/>
    </xf>
    <xf numFmtId="10" fontId="2" fillId="10" borderId="14" xfId="0" applyNumberFormat="1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/>
    </xf>
    <xf numFmtId="167" fontId="2" fillId="10" borderId="14" xfId="0" applyNumberFormat="1" applyFont="1" applyFill="1" applyBorder="1" applyAlignment="1">
      <alignment horizontal="right"/>
    </xf>
    <xf numFmtId="164" fontId="0" fillId="7" borderId="14" xfId="0" applyNumberFormat="1" applyFill="1" applyBorder="1" applyAlignment="1">
      <alignment horizontal="center"/>
    </xf>
    <xf numFmtId="170" fontId="0" fillId="10" borderId="14" xfId="0" applyNumberFormat="1" applyFill="1" applyBorder="1"/>
    <xf numFmtId="10" fontId="0" fillId="10" borderId="14" xfId="0" applyNumberFormat="1" applyFill="1" applyBorder="1" applyAlignment="1">
      <alignment horizontal="right"/>
    </xf>
    <xf numFmtId="0" fontId="0" fillId="0" borderId="19" xfId="0" applyBorder="1"/>
    <xf numFmtId="167" fontId="0" fillId="0" borderId="0" xfId="0" applyNumberFormat="1" applyAlignment="1">
      <alignment horizontal="center" vertical="center"/>
    </xf>
    <xf numFmtId="167" fontId="2" fillId="4" borderId="14" xfId="0" applyNumberFormat="1" applyFont="1" applyFill="1" applyBorder="1" applyAlignment="1">
      <alignment horizontal="center" vertical="center"/>
    </xf>
    <xf numFmtId="168" fontId="15" fillId="7" borderId="0" xfId="0" applyNumberFormat="1" applyFont="1" applyFill="1"/>
    <xf numFmtId="0" fontId="0" fillId="7" borderId="0" xfId="0" applyFill="1"/>
    <xf numFmtId="44" fontId="2" fillId="4" borderId="14" xfId="0" applyNumberFormat="1" applyFont="1" applyFill="1" applyBorder="1" applyAlignment="1">
      <alignment horizontal="center" vertical="center"/>
    </xf>
    <xf numFmtId="44" fontId="14" fillId="4" borderId="14" xfId="0" applyNumberFormat="1" applyFont="1" applyFill="1" applyBorder="1" applyAlignment="1">
      <alignment horizontal="center" vertical="center"/>
    </xf>
    <xf numFmtId="44" fontId="2" fillId="4" borderId="14" xfId="0" applyNumberFormat="1" applyFont="1" applyFill="1" applyBorder="1"/>
    <xf numFmtId="44" fontId="14" fillId="7" borderId="14" xfId="0" applyNumberFormat="1" applyFont="1" applyFill="1" applyBorder="1" applyAlignment="1">
      <alignment horizontal="center" vertical="center"/>
    </xf>
    <xf numFmtId="168" fontId="15" fillId="7" borderId="14" xfId="0" applyNumberFormat="1" applyFont="1" applyFill="1" applyBorder="1"/>
    <xf numFmtId="9" fontId="0" fillId="4" borderId="14" xfId="2" applyFont="1" applyFill="1" applyBorder="1" applyAlignment="1">
      <alignment horizontal="right"/>
    </xf>
    <xf numFmtId="0" fontId="0" fillId="7" borderId="14" xfId="0" applyFill="1" applyBorder="1" applyAlignment="1">
      <alignment horizontal="center" vertical="center"/>
    </xf>
    <xf numFmtId="44" fontId="0" fillId="7" borderId="14" xfId="0" applyNumberFormat="1" applyFill="1" applyBorder="1"/>
    <xf numFmtId="167" fontId="0" fillId="7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15" fillId="0" borderId="0" xfId="0" applyNumberFormat="1" applyFont="1"/>
    <xf numFmtId="3" fontId="0" fillId="0" borderId="0" xfId="0" applyNumberForma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left"/>
    </xf>
    <xf numFmtId="168" fontId="15" fillId="0" borderId="0" xfId="0" applyNumberFormat="1" applyFont="1"/>
    <xf numFmtId="0" fontId="0" fillId="0" borderId="0" xfId="0" applyAlignment="1">
      <alignment horizontal="center" vertical="center"/>
    </xf>
    <xf numFmtId="3" fontId="23" fillId="7" borderId="14" xfId="0" applyNumberFormat="1" applyFont="1" applyFill="1" applyBorder="1"/>
    <xf numFmtId="3" fontId="8" fillId="7" borderId="14" xfId="0" applyNumberFormat="1" applyFont="1" applyFill="1" applyBorder="1"/>
    <xf numFmtId="3" fontId="8" fillId="7" borderId="0" xfId="0" applyNumberFormat="1" applyFont="1" applyFill="1"/>
    <xf numFmtId="0" fontId="7" fillId="7" borderId="0" xfId="0" applyFont="1" applyFill="1" applyAlignment="1">
      <alignment horizontal="center" vertical="center"/>
    </xf>
    <xf numFmtId="164" fontId="4" fillId="7" borderId="0" xfId="0" applyNumberFormat="1" applyFont="1" applyFill="1"/>
    <xf numFmtId="170" fontId="0" fillId="6" borderId="14" xfId="0" applyNumberFormat="1" applyFill="1" applyBorder="1" applyAlignment="1">
      <alignment horizontal="center" vertical="center"/>
    </xf>
    <xf numFmtId="10" fontId="0" fillId="6" borderId="14" xfId="2" applyNumberFormat="1" applyFont="1" applyFill="1" applyBorder="1" applyAlignment="1">
      <alignment horizontal="right" vertical="center"/>
    </xf>
    <xf numFmtId="10" fontId="0" fillId="5" borderId="14" xfId="0" applyNumberFormat="1" applyFill="1" applyBorder="1"/>
    <xf numFmtId="0" fontId="0" fillId="7" borderId="14" xfId="0" applyFill="1" applyBorder="1" applyAlignment="1">
      <alignment horizontal="right"/>
    </xf>
    <xf numFmtId="44" fontId="24" fillId="7" borderId="14" xfId="0" applyNumberFormat="1" applyFont="1" applyFill="1" applyBorder="1" applyAlignment="1">
      <alignment horizontal="center" vertical="center"/>
    </xf>
    <xf numFmtId="168" fontId="10" fillId="7" borderId="0" xfId="0" applyNumberFormat="1" applyFont="1" applyFill="1"/>
    <xf numFmtId="44" fontId="2" fillId="7" borderId="0" xfId="0" applyNumberFormat="1" applyFont="1" applyFill="1" applyAlignment="1">
      <alignment horizontal="center"/>
    </xf>
    <xf numFmtId="168" fontId="15" fillId="4" borderId="14" xfId="0" applyNumberFormat="1" applyFont="1" applyFill="1" applyBorder="1"/>
    <xf numFmtId="0" fontId="2" fillId="6" borderId="20" xfId="0" applyFont="1" applyFill="1" applyBorder="1" applyAlignment="1">
      <alignment horizontal="center" vertical="center"/>
    </xf>
    <xf numFmtId="0" fontId="16" fillId="10" borderId="0" xfId="0" applyFont="1" applyFill="1"/>
    <xf numFmtId="0" fontId="17" fillId="7" borderId="14" xfId="0" applyFont="1" applyFill="1" applyBorder="1"/>
    <xf numFmtId="0" fontId="26" fillId="0" borderId="0" xfId="0" applyFont="1"/>
    <xf numFmtId="44" fontId="15" fillId="10" borderId="14" xfId="0" applyNumberFormat="1" applyFont="1" applyFill="1" applyBorder="1"/>
    <xf numFmtId="0" fontId="17" fillId="7" borderId="0" xfId="0" applyFont="1" applyFill="1"/>
    <xf numFmtId="0" fontId="18" fillId="8" borderId="0" xfId="0" applyFont="1" applyFill="1" applyAlignment="1">
      <alignment horizontal="center" vertical="center"/>
    </xf>
    <xf numFmtId="44" fontId="2" fillId="10" borderId="14" xfId="1" applyFont="1" applyFill="1" applyBorder="1"/>
    <xf numFmtId="164" fontId="2" fillId="8" borderId="14" xfId="0" applyNumberFormat="1" applyFont="1" applyFill="1" applyBorder="1"/>
    <xf numFmtId="44" fontId="0" fillId="10" borderId="0" xfId="1" applyFont="1" applyFill="1"/>
    <xf numFmtId="167" fontId="10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9" fontId="2" fillId="0" borderId="0" xfId="2" applyFont="1" applyFill="1" applyBorder="1" applyAlignment="1">
      <alignment horizontal="center"/>
    </xf>
    <xf numFmtId="10" fontId="2" fillId="10" borderId="14" xfId="2" applyNumberFormat="1" applyFont="1" applyFill="1" applyBorder="1" applyAlignment="1">
      <alignment horizontal="center"/>
    </xf>
    <xf numFmtId="0" fontId="27" fillId="0" borderId="14" xfId="0" applyFont="1" applyBorder="1" applyAlignment="1">
      <alignment horizontal="left"/>
    </xf>
    <xf numFmtId="10" fontId="2" fillId="10" borderId="14" xfId="2" applyNumberFormat="1" applyFont="1" applyFill="1" applyBorder="1" applyAlignment="1">
      <alignment horizontal="right"/>
    </xf>
    <xf numFmtId="44" fontId="15" fillId="10" borderId="14" xfId="0" applyNumberFormat="1" applyFont="1" applyFill="1" applyBorder="1" applyAlignment="1">
      <alignment horizontal="right"/>
    </xf>
    <xf numFmtId="0" fontId="29" fillId="0" borderId="0" xfId="3" applyFont="1"/>
    <xf numFmtId="0" fontId="29" fillId="0" borderId="14" xfId="3" applyFont="1" applyBorder="1"/>
    <xf numFmtId="6" fontId="29" fillId="0" borderId="14" xfId="3" applyNumberFormat="1" applyFont="1" applyBorder="1"/>
    <xf numFmtId="8" fontId="29" fillId="0" borderId="14" xfId="3" applyNumberFormat="1" applyFont="1" applyBorder="1"/>
    <xf numFmtId="9" fontId="29" fillId="0" borderId="14" xfId="4" applyFont="1" applyBorder="1"/>
    <xf numFmtId="8" fontId="31" fillId="0" borderId="14" xfId="3" applyNumberFormat="1" applyFont="1" applyBorder="1" applyAlignment="1">
      <alignment horizontal="right" vertical="center"/>
    </xf>
    <xf numFmtId="44" fontId="29" fillId="0" borderId="14" xfId="3" applyNumberFormat="1" applyFont="1" applyBorder="1"/>
    <xf numFmtId="8" fontId="33" fillId="0" borderId="14" xfId="3" applyNumberFormat="1" applyFont="1" applyBorder="1"/>
    <xf numFmtId="8" fontId="31" fillId="0" borderId="14" xfId="3" applyNumberFormat="1" applyFont="1" applyBorder="1" applyAlignment="1">
      <alignment horizontal="center" vertical="center"/>
    </xf>
    <xf numFmtId="0" fontId="34" fillId="0" borderId="0" xfId="3" applyFont="1"/>
    <xf numFmtId="8" fontId="31" fillId="0" borderId="0" xfId="3" applyNumberFormat="1" applyFont="1"/>
    <xf numFmtId="0" fontId="15" fillId="10" borderId="14" xfId="0" applyFont="1" applyFill="1" applyBorder="1" applyAlignment="1">
      <alignment wrapText="1"/>
    </xf>
    <xf numFmtId="44" fontId="15" fillId="4" borderId="14" xfId="1" applyFont="1" applyFill="1" applyBorder="1"/>
    <xf numFmtId="44" fontId="35" fillId="8" borderId="14" xfId="0" applyNumberFormat="1" applyFont="1" applyFill="1" applyBorder="1" applyAlignment="1">
      <alignment horizontal="left"/>
    </xf>
    <xf numFmtId="9" fontId="35" fillId="10" borderId="14" xfId="2" applyFont="1" applyFill="1" applyBorder="1" applyAlignment="1">
      <alignment horizontal="center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center" vertical="center" wrapText="1"/>
    </xf>
    <xf numFmtId="164" fontId="25" fillId="0" borderId="13" xfId="0" applyNumberFormat="1" applyFont="1" applyBorder="1" applyAlignment="1">
      <alignment vertical="center" wrapText="1"/>
    </xf>
    <xf numFmtId="0" fontId="15" fillId="0" borderId="14" xfId="0" applyFont="1" applyBorder="1"/>
    <xf numFmtId="44" fontId="15" fillId="0" borderId="14" xfId="0" applyNumberFormat="1" applyFont="1" applyBorder="1"/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7" fillId="8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164" fontId="25" fillId="0" borderId="13" xfId="0" applyNumberFormat="1" applyFont="1" applyBorder="1" applyAlignment="1">
      <alignment horizontal="center" vertical="center" wrapText="1"/>
    </xf>
    <xf numFmtId="164" fontId="25" fillId="0" borderId="0" xfId="0" applyNumberFormat="1" applyFont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0" fontId="2" fillId="9" borderId="18" xfId="0" applyFont="1" applyFill="1" applyBorder="1"/>
    <xf numFmtId="0" fontId="4" fillId="9" borderId="18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28" fillId="4" borderId="21" xfId="3" applyFont="1" applyFill="1" applyBorder="1" applyAlignment="1">
      <alignment horizontal="center"/>
    </xf>
    <xf numFmtId="0" fontId="28" fillId="4" borderId="22" xfId="3" applyFont="1" applyFill="1" applyBorder="1" applyAlignment="1">
      <alignment horizontal="center"/>
    </xf>
    <xf numFmtId="0" fontId="30" fillId="0" borderId="23" xfId="3" applyFont="1" applyBorder="1" applyAlignment="1">
      <alignment horizontal="center" wrapText="1"/>
    </xf>
    <xf numFmtId="0" fontId="30" fillId="0" borderId="24" xfId="3" applyFont="1" applyBorder="1" applyAlignment="1">
      <alignment horizontal="center" wrapText="1"/>
    </xf>
    <xf numFmtId="0" fontId="30" fillId="0" borderId="16" xfId="3" applyFont="1" applyBorder="1" applyAlignment="1">
      <alignment horizontal="center" wrapText="1"/>
    </xf>
    <xf numFmtId="0" fontId="30" fillId="0" borderId="25" xfId="3" applyFont="1" applyBorder="1" applyAlignment="1">
      <alignment horizontal="center" wrapText="1"/>
    </xf>
    <xf numFmtId="0" fontId="32" fillId="4" borderId="21" xfId="3" applyFont="1" applyFill="1" applyBorder="1" applyAlignment="1">
      <alignment horizontal="center"/>
    </xf>
    <xf numFmtId="0" fontId="32" fillId="4" borderId="22" xfId="3" applyFont="1" applyFill="1" applyBorder="1" applyAlignment="1">
      <alignment horizontal="center"/>
    </xf>
    <xf numFmtId="0" fontId="32" fillId="4" borderId="17" xfId="3" applyFont="1" applyFill="1" applyBorder="1" applyAlignment="1">
      <alignment horizontal="center"/>
    </xf>
    <xf numFmtId="0" fontId="32" fillId="4" borderId="25" xfId="3" applyFont="1" applyFill="1" applyBorder="1" applyAlignment="1">
      <alignment horizontal="center"/>
    </xf>
    <xf numFmtId="0" fontId="29" fillId="0" borderId="21" xfId="3" applyFont="1" applyBorder="1" applyAlignment="1">
      <alignment horizontal="center"/>
    </xf>
    <xf numFmtId="0" fontId="29" fillId="0" borderId="22" xfId="3" applyFont="1" applyBorder="1" applyAlignment="1">
      <alignment horizontal="center"/>
    </xf>
    <xf numFmtId="0" fontId="0" fillId="0" borderId="0" xfId="0" applyFill="1"/>
    <xf numFmtId="0" fontId="15" fillId="10" borderId="14" xfId="0" applyFont="1" applyFill="1" applyBorder="1"/>
  </cellXfs>
  <cellStyles count="5">
    <cellStyle name="Currency" xfId="1" builtinId="4"/>
    <cellStyle name="Normal" xfId="0" builtinId="0"/>
    <cellStyle name="Normal 2" xfId="3" xr:uid="{7693DEEE-53F1-4727-8594-65FA9193B19E}"/>
    <cellStyle name="Percent" xfId="2" builtinId="5"/>
    <cellStyle name="Percent 2" xfId="4" xr:uid="{8F9044B1-4CE4-475C-95B2-D4D5C2FF9D04}"/>
  </cellStyles>
  <dxfs count="24"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auto="1"/>
      </font>
      <fill>
        <patternFill patternType="solid">
          <bgColor indexed="9"/>
        </patternFill>
      </fill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solid">
          <bgColor indexed="9"/>
        </patternFill>
      </fill>
    </dxf>
    <dxf>
      <font>
        <condense val="0"/>
        <extend val="0"/>
        <color auto="1"/>
      </font>
      <fill>
        <patternFill>
          <bgColor indexed="26"/>
        </patternFill>
      </fill>
    </dxf>
    <dxf>
      <font>
        <condense val="0"/>
        <extend val="0"/>
        <color auto="1"/>
      </font>
      <fill>
        <patternFill patternType="solid">
          <bgColor indexed="26"/>
        </patternFill>
      </fill>
      <border>
        <left/>
        <right/>
        <top/>
        <bottom style="thin">
          <color indexed="2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7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7" t="s">
        <v>1</v>
      </c>
      <c r="C5" s="268"/>
      <c r="D5" s="269"/>
      <c r="E5" s="3"/>
      <c r="F5" s="267" t="s">
        <v>2</v>
      </c>
      <c r="G5" s="268"/>
      <c r="H5" s="269"/>
      <c r="I5" s="3"/>
      <c r="J5" s="7"/>
    </row>
    <row r="6" spans="1:10" x14ac:dyDescent="0.2">
      <c r="A6" s="8"/>
      <c r="B6" s="9"/>
      <c r="C6" s="10" t="s">
        <v>3</v>
      </c>
      <c r="D6" s="120">
        <f>IF('FHA Buyer'!B3&gt;=0.2,'FHA Buyer'!B4,'FHA Buyer'!B5)</f>
        <v>298954.72750000004</v>
      </c>
      <c r="E6" s="3"/>
      <c r="F6" s="9"/>
      <c r="G6" s="10" t="s">
        <v>4</v>
      </c>
      <c r="H6" s="12">
        <f>IF(Values_Entered,-PMT(Interest_Rate/Num_Pmt_Per_Year,Loan_Years*Num_Pmt_Per_Year,Loan_Amount),"")</f>
        <v>1869.9794865274869</v>
      </c>
      <c r="I6" s="3"/>
      <c r="J6" s="7"/>
    </row>
    <row r="7" spans="1:10" x14ac:dyDescent="0.2">
      <c r="A7" s="8"/>
      <c r="B7" s="9"/>
      <c r="C7" s="10" t="s">
        <v>5</v>
      </c>
      <c r="D7" s="13">
        <f>'FHA Buyer'!H2</f>
        <v>6.4000000000000001E-2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Costs'!J3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374237.88764989434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70"/>
      <c r="D13" s="271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298954.72750000004</v>
      </c>
      <c r="D18" s="29">
        <f>IF(Pay_Num&lt;&gt;"",Scheduled_Monthly_Payment,"")</f>
        <v>1869.9794865274869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1869.9794865274869</v>
      </c>
      <c r="G18" s="29">
        <f>IF(Pay_Num&lt;&gt;"",Total_Pay-Int,"")</f>
        <v>275.55427319415344</v>
      </c>
      <c r="H18" s="29">
        <f>IF(Pay_Num&lt;&gt;"",Beg_Bal*(Interest_Rate/Num_Pmt_Per_Year),"")</f>
        <v>1594.4252133333334</v>
      </c>
      <c r="I18" s="29">
        <f t="shared" ref="I18:I81" si="3">IF(AND(Pay_Num&lt;&gt;"",Sched_Pay+Extra_Pay&lt;Beg_Bal),Beg_Bal-Princ,IF(Pay_Num&lt;&gt;"",0,""))</f>
        <v>298679.17322680587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298679.17322680587</v>
      </c>
      <c r="D19" s="31">
        <f>IF(Pay_Num&lt;&gt;"",Scheduled_Monthly_Payment,"")</f>
        <v>1869.9794865274869</v>
      </c>
      <c r="E19" s="32">
        <f t="shared" si="1"/>
        <v>0</v>
      </c>
      <c r="F19" s="31">
        <f t="shared" si="2"/>
        <v>1869.9794865274869</v>
      </c>
      <c r="G19" s="31">
        <f t="shared" ref="G19:G82" si="5">IF(Pay_Num&lt;&gt;"",Total_Pay-Int,"")</f>
        <v>277.02389598452237</v>
      </c>
      <c r="H19" s="31">
        <f t="shared" ref="H19:H82" si="6">IF(Pay_Num&lt;&gt;"",Beg_Bal*Interest_Rate/Num_Pmt_Per_Year,"")</f>
        <v>1592.9555905429645</v>
      </c>
      <c r="I19" s="31">
        <f t="shared" si="3"/>
        <v>298402.14933082135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298402.14933082135</v>
      </c>
      <c r="D20" s="31">
        <f t="shared" ref="D20:D83" si="8">IF(Pay_Num&lt;&gt;"",Scheduled_Monthly_Payment,"")</f>
        <v>1869.9794865274869</v>
      </c>
      <c r="E20" s="32">
        <f t="shared" si="1"/>
        <v>0</v>
      </c>
      <c r="F20" s="31">
        <f t="shared" si="2"/>
        <v>1869.9794865274869</v>
      </c>
      <c r="G20" s="31">
        <f t="shared" si="5"/>
        <v>278.50135676310629</v>
      </c>
      <c r="H20" s="31">
        <f t="shared" si="6"/>
        <v>1591.4781297643806</v>
      </c>
      <c r="I20" s="31">
        <f t="shared" si="3"/>
        <v>298123.64797405823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298123.64797405823</v>
      </c>
      <c r="D21" s="31">
        <f t="shared" si="8"/>
        <v>1869.9794865274869</v>
      </c>
      <c r="E21" s="32">
        <f t="shared" si="1"/>
        <v>0</v>
      </c>
      <c r="F21" s="31">
        <f t="shared" si="2"/>
        <v>1869.9794865274869</v>
      </c>
      <c r="G21" s="31">
        <f t="shared" si="5"/>
        <v>279.98669733250949</v>
      </c>
      <c r="H21" s="31">
        <f t="shared" si="6"/>
        <v>1589.9927891949774</v>
      </c>
      <c r="I21" s="31">
        <f t="shared" si="3"/>
        <v>297843.6612767257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297843.6612767257</v>
      </c>
      <c r="D22" s="31">
        <f t="shared" si="8"/>
        <v>1869.9794865274869</v>
      </c>
      <c r="E22" s="32">
        <f t="shared" si="1"/>
        <v>0</v>
      </c>
      <c r="F22" s="31">
        <f t="shared" si="2"/>
        <v>1869.9794865274869</v>
      </c>
      <c r="G22" s="31">
        <f t="shared" si="5"/>
        <v>281.47995971828323</v>
      </c>
      <c r="H22" s="31">
        <f t="shared" si="6"/>
        <v>1588.4995268092036</v>
      </c>
      <c r="I22" s="31">
        <f t="shared" si="3"/>
        <v>297562.1813170074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297562.1813170074</v>
      </c>
      <c r="D23" s="31">
        <f t="shared" si="8"/>
        <v>1869.9794865274869</v>
      </c>
      <c r="E23" s="32">
        <f t="shared" si="1"/>
        <v>0</v>
      </c>
      <c r="F23" s="31">
        <f t="shared" si="2"/>
        <v>1869.9794865274869</v>
      </c>
      <c r="G23" s="31">
        <f t="shared" si="5"/>
        <v>282.98118617011414</v>
      </c>
      <c r="H23" s="31">
        <f t="shared" si="6"/>
        <v>1586.9983003573727</v>
      </c>
      <c r="I23" s="31">
        <f t="shared" si="3"/>
        <v>297279.20013083727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297279.20013083727</v>
      </c>
      <c r="D24" s="31">
        <f t="shared" si="8"/>
        <v>1869.9794865274869</v>
      </c>
      <c r="E24" s="32">
        <f t="shared" si="1"/>
        <v>0</v>
      </c>
      <c r="F24" s="31">
        <f t="shared" si="2"/>
        <v>1869.9794865274869</v>
      </c>
      <c r="G24" s="31">
        <f t="shared" si="5"/>
        <v>284.49041916302122</v>
      </c>
      <c r="H24" s="31">
        <f t="shared" si="6"/>
        <v>1585.4890673644657</v>
      </c>
      <c r="I24" s="31">
        <f t="shared" si="3"/>
        <v>296994.70971167425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296994.70971167425</v>
      </c>
      <c r="D25" s="31">
        <f t="shared" si="8"/>
        <v>1869.9794865274869</v>
      </c>
      <c r="E25" s="32">
        <f t="shared" si="1"/>
        <v>0</v>
      </c>
      <c r="F25" s="31">
        <f t="shared" si="2"/>
        <v>1869.9794865274869</v>
      </c>
      <c r="G25" s="31">
        <f t="shared" si="5"/>
        <v>286.0077013985574</v>
      </c>
      <c r="H25" s="31">
        <f t="shared" si="6"/>
        <v>1583.9717851289295</v>
      </c>
      <c r="I25" s="31">
        <f t="shared" si="3"/>
        <v>296708.70201027568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296708.70201027568</v>
      </c>
      <c r="D26" s="31">
        <f t="shared" si="8"/>
        <v>1869.9794865274869</v>
      </c>
      <c r="E26" s="32">
        <f t="shared" si="1"/>
        <v>0</v>
      </c>
      <c r="F26" s="31">
        <f t="shared" si="2"/>
        <v>1869.9794865274869</v>
      </c>
      <c r="G26" s="31">
        <f t="shared" si="5"/>
        <v>287.53307580601677</v>
      </c>
      <c r="H26" s="31">
        <f t="shared" si="6"/>
        <v>1582.4464107214701</v>
      </c>
      <c r="I26" s="31">
        <f t="shared" si="3"/>
        <v>296421.16893446964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296421.16893446964</v>
      </c>
      <c r="D27" s="31">
        <f t="shared" si="8"/>
        <v>1869.9794865274869</v>
      </c>
      <c r="E27" s="32">
        <f t="shared" si="1"/>
        <v>0</v>
      </c>
      <c r="F27" s="31">
        <f t="shared" si="2"/>
        <v>1869.9794865274869</v>
      </c>
      <c r="G27" s="31">
        <f t="shared" si="5"/>
        <v>289.0665855436489</v>
      </c>
      <c r="H27" s="31">
        <f t="shared" si="6"/>
        <v>1580.912900983838</v>
      </c>
      <c r="I27" s="31">
        <f t="shared" si="3"/>
        <v>296132.10234892601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296132.10234892601</v>
      </c>
      <c r="D28" s="31">
        <f t="shared" si="8"/>
        <v>1869.9794865274869</v>
      </c>
      <c r="E28" s="32">
        <f t="shared" si="1"/>
        <v>0</v>
      </c>
      <c r="F28" s="31">
        <f t="shared" si="2"/>
        <v>1869.9794865274869</v>
      </c>
      <c r="G28" s="31">
        <f t="shared" si="5"/>
        <v>290.60827399988148</v>
      </c>
      <c r="H28" s="31">
        <f t="shared" si="6"/>
        <v>1579.3712125276054</v>
      </c>
      <c r="I28" s="31">
        <f t="shared" si="3"/>
        <v>295841.49407492613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295841.49407492613</v>
      </c>
      <c r="D29" s="31">
        <f t="shared" si="8"/>
        <v>1869.9794865274869</v>
      </c>
      <c r="E29" s="32">
        <f t="shared" si="1"/>
        <v>0</v>
      </c>
      <c r="F29" s="31">
        <f t="shared" si="2"/>
        <v>1869.9794865274869</v>
      </c>
      <c r="G29" s="31">
        <f t="shared" si="5"/>
        <v>292.15818479454765</v>
      </c>
      <c r="H29" s="31">
        <f t="shared" si="6"/>
        <v>1577.8213017329392</v>
      </c>
      <c r="I29" s="31">
        <f t="shared" si="3"/>
        <v>295549.3358901316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295549.3358901316</v>
      </c>
      <c r="D30" s="31">
        <f t="shared" si="8"/>
        <v>1869.9794865274869</v>
      </c>
      <c r="E30" s="32">
        <f t="shared" si="1"/>
        <v>0</v>
      </c>
      <c r="F30" s="31">
        <f t="shared" si="2"/>
        <v>1869.9794865274869</v>
      </c>
      <c r="G30" s="31">
        <f t="shared" si="5"/>
        <v>293.7163617801184</v>
      </c>
      <c r="H30" s="31">
        <f t="shared" si="6"/>
        <v>1576.2631247473685</v>
      </c>
      <c r="I30" s="31">
        <f t="shared" si="3"/>
        <v>295255.61952835147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295255.61952835147</v>
      </c>
      <c r="D31" s="31">
        <f t="shared" si="8"/>
        <v>1869.9794865274869</v>
      </c>
      <c r="E31" s="32">
        <f t="shared" si="1"/>
        <v>0</v>
      </c>
      <c r="F31" s="31">
        <f t="shared" si="2"/>
        <v>1869.9794865274869</v>
      </c>
      <c r="G31" s="31">
        <f t="shared" si="5"/>
        <v>295.2828490429456</v>
      </c>
      <c r="H31" s="31">
        <f t="shared" si="6"/>
        <v>1574.6966374845413</v>
      </c>
      <c r="I31" s="31">
        <f t="shared" si="3"/>
        <v>294960.3366793085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294960.3366793085</v>
      </c>
      <c r="D32" s="31">
        <f t="shared" si="8"/>
        <v>1869.9794865274869</v>
      </c>
      <c r="E32" s="32">
        <f t="shared" si="1"/>
        <v>0</v>
      </c>
      <c r="F32" s="31">
        <f t="shared" si="2"/>
        <v>1869.9794865274869</v>
      </c>
      <c r="G32" s="31">
        <f t="shared" si="5"/>
        <v>296.85769090450822</v>
      </c>
      <c r="H32" s="31">
        <f t="shared" si="6"/>
        <v>1573.1217956229787</v>
      </c>
      <c r="I32" s="31">
        <f t="shared" si="3"/>
        <v>294663.47898840398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294663.47898840398</v>
      </c>
      <c r="D33" s="31">
        <f t="shared" si="8"/>
        <v>1869.9794865274869</v>
      </c>
      <c r="E33" s="32">
        <f t="shared" si="1"/>
        <v>0</v>
      </c>
      <c r="F33" s="31">
        <f t="shared" si="2"/>
        <v>1869.9794865274869</v>
      </c>
      <c r="G33" s="31">
        <f t="shared" si="5"/>
        <v>298.44093192266564</v>
      </c>
      <c r="H33" s="31">
        <f t="shared" si="6"/>
        <v>1571.5385546048212</v>
      </c>
      <c r="I33" s="31">
        <f t="shared" si="3"/>
        <v>294365.03805648134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294365.03805648134</v>
      </c>
      <c r="D34" s="31">
        <f t="shared" si="8"/>
        <v>1869.9794865274869</v>
      </c>
      <c r="E34" s="32">
        <f t="shared" si="1"/>
        <v>0</v>
      </c>
      <c r="F34" s="31">
        <f t="shared" si="2"/>
        <v>1869.9794865274869</v>
      </c>
      <c r="G34" s="31">
        <f t="shared" si="5"/>
        <v>300.03261689291958</v>
      </c>
      <c r="H34" s="31">
        <f t="shared" si="6"/>
        <v>1569.9468696345673</v>
      </c>
      <c r="I34" s="31">
        <f t="shared" si="3"/>
        <v>294065.00543958839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294065.00543958839</v>
      </c>
      <c r="D35" s="31">
        <f t="shared" si="8"/>
        <v>1869.9794865274869</v>
      </c>
      <c r="E35" s="32">
        <f t="shared" si="1"/>
        <v>0</v>
      </c>
      <c r="F35" s="31">
        <f t="shared" si="2"/>
        <v>1869.9794865274869</v>
      </c>
      <c r="G35" s="31">
        <f t="shared" si="5"/>
        <v>301.63279084968212</v>
      </c>
      <c r="H35" s="31">
        <f t="shared" si="6"/>
        <v>1568.3466956778047</v>
      </c>
      <c r="I35" s="31">
        <f t="shared" si="3"/>
        <v>293763.37264873873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293763.37264873873</v>
      </c>
      <c r="D36" s="31">
        <f t="shared" si="8"/>
        <v>1869.9794865274869</v>
      </c>
      <c r="E36" s="32">
        <f t="shared" si="1"/>
        <v>0</v>
      </c>
      <c r="F36" s="31">
        <f t="shared" si="2"/>
        <v>1869.9794865274869</v>
      </c>
      <c r="G36" s="31">
        <f t="shared" si="5"/>
        <v>303.24149906754678</v>
      </c>
      <c r="H36" s="31">
        <f t="shared" si="6"/>
        <v>1566.7379874599401</v>
      </c>
      <c r="I36" s="31">
        <f t="shared" si="3"/>
        <v>293460.13114967116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293460.13114967116</v>
      </c>
      <c r="D37" s="31">
        <f t="shared" si="8"/>
        <v>1869.9794865274869</v>
      </c>
      <c r="E37" s="32">
        <f t="shared" si="1"/>
        <v>0</v>
      </c>
      <c r="F37" s="31">
        <f t="shared" si="2"/>
        <v>1869.9794865274869</v>
      </c>
      <c r="G37" s="31">
        <f t="shared" si="5"/>
        <v>304.85878706257404</v>
      </c>
      <c r="H37" s="31">
        <f t="shared" si="6"/>
        <v>1565.1206994649128</v>
      </c>
      <c r="I37" s="31">
        <f t="shared" si="3"/>
        <v>293155.27236260858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293155.27236260858</v>
      </c>
      <c r="D38" s="31">
        <f t="shared" si="8"/>
        <v>1869.9794865274869</v>
      </c>
      <c r="E38" s="32">
        <f t="shared" si="1"/>
        <v>0</v>
      </c>
      <c r="F38" s="31">
        <f t="shared" si="2"/>
        <v>1869.9794865274869</v>
      </c>
      <c r="G38" s="31">
        <f t="shared" si="5"/>
        <v>306.48470059357442</v>
      </c>
      <c r="H38" s="31">
        <f t="shared" si="6"/>
        <v>1563.4947859339125</v>
      </c>
      <c r="I38" s="31">
        <f t="shared" si="3"/>
        <v>292848.78766201501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292848.78766201501</v>
      </c>
      <c r="D39" s="31">
        <f t="shared" si="8"/>
        <v>1869.9794865274869</v>
      </c>
      <c r="E39" s="32">
        <f t="shared" si="1"/>
        <v>0</v>
      </c>
      <c r="F39" s="31">
        <f t="shared" si="2"/>
        <v>1869.9794865274869</v>
      </c>
      <c r="G39" s="31">
        <f t="shared" si="5"/>
        <v>308.1192856634068</v>
      </c>
      <c r="H39" s="31">
        <f t="shared" si="6"/>
        <v>1561.8602008640801</v>
      </c>
      <c r="I39" s="31">
        <f t="shared" si="3"/>
        <v>292540.66837635159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292540.66837635159</v>
      </c>
      <c r="D40" s="31">
        <f t="shared" si="8"/>
        <v>1869.9794865274869</v>
      </c>
      <c r="E40" s="32">
        <f t="shared" si="1"/>
        <v>0</v>
      </c>
      <c r="F40" s="31">
        <f t="shared" si="2"/>
        <v>1869.9794865274869</v>
      </c>
      <c r="G40" s="31">
        <f t="shared" si="5"/>
        <v>309.76258852027831</v>
      </c>
      <c r="H40" s="31">
        <f t="shared" si="6"/>
        <v>1560.2168980072086</v>
      </c>
      <c r="I40" s="31">
        <f t="shared" si="3"/>
        <v>292230.90578783129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292230.90578783129</v>
      </c>
      <c r="D41" s="31">
        <f t="shared" si="8"/>
        <v>1869.9794865274869</v>
      </c>
      <c r="E41" s="32">
        <f t="shared" si="1"/>
        <v>0</v>
      </c>
      <c r="F41" s="31">
        <f t="shared" si="2"/>
        <v>1869.9794865274869</v>
      </c>
      <c r="G41" s="31">
        <f t="shared" si="5"/>
        <v>311.4146556590531</v>
      </c>
      <c r="H41" s="31">
        <f t="shared" si="6"/>
        <v>1558.5648308684338</v>
      </c>
      <c r="I41" s="31">
        <f t="shared" si="3"/>
        <v>291919.49113217223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291919.49113217223</v>
      </c>
      <c r="D42" s="31">
        <f t="shared" si="8"/>
        <v>1869.9794865274869</v>
      </c>
      <c r="E42" s="32">
        <f t="shared" si="1"/>
        <v>0</v>
      </c>
      <c r="F42" s="31">
        <f t="shared" si="2"/>
        <v>1869.9794865274869</v>
      </c>
      <c r="G42" s="31">
        <f t="shared" si="5"/>
        <v>313.0755338225681</v>
      </c>
      <c r="H42" s="31">
        <f t="shared" si="6"/>
        <v>1556.9039527049188</v>
      </c>
      <c r="I42" s="31">
        <f t="shared" si="3"/>
        <v>291606.41559834965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291606.41559834965</v>
      </c>
      <c r="D43" s="31">
        <f t="shared" si="8"/>
        <v>1869.9794865274869</v>
      </c>
      <c r="E43" s="32">
        <f t="shared" si="1"/>
        <v>0</v>
      </c>
      <c r="F43" s="31">
        <f t="shared" si="2"/>
        <v>1869.9794865274869</v>
      </c>
      <c r="G43" s="31">
        <f t="shared" si="5"/>
        <v>314.74527000295529</v>
      </c>
      <c r="H43" s="31">
        <f t="shared" si="6"/>
        <v>1555.2342165245316</v>
      </c>
      <c r="I43" s="31">
        <f t="shared" si="3"/>
        <v>291291.67032834666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291291.67032834666</v>
      </c>
      <c r="D44" s="31">
        <f t="shared" si="8"/>
        <v>1869.9794865274869</v>
      </c>
      <c r="E44" s="32">
        <f t="shared" si="1"/>
        <v>0</v>
      </c>
      <c r="F44" s="31">
        <f t="shared" si="2"/>
        <v>1869.9794865274869</v>
      </c>
      <c r="G44" s="31">
        <f t="shared" si="5"/>
        <v>316.42391144297108</v>
      </c>
      <c r="H44" s="31">
        <f t="shared" si="6"/>
        <v>1553.5555750845158</v>
      </c>
      <c r="I44" s="31">
        <f t="shared" si="3"/>
        <v>290975.24641690368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290975.24641690368</v>
      </c>
      <c r="D45" s="31">
        <f t="shared" si="8"/>
        <v>1869.9794865274869</v>
      </c>
      <c r="E45" s="32">
        <f t="shared" si="1"/>
        <v>0</v>
      </c>
      <c r="F45" s="31">
        <f t="shared" si="2"/>
        <v>1869.9794865274869</v>
      </c>
      <c r="G45" s="31">
        <f t="shared" si="5"/>
        <v>318.11150563733372</v>
      </c>
      <c r="H45" s="31">
        <f t="shared" si="6"/>
        <v>1551.8679808901531</v>
      </c>
      <c r="I45" s="31">
        <f t="shared" si="3"/>
        <v>290657.13491126633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290657.13491126633</v>
      </c>
      <c r="D46" s="31">
        <f t="shared" si="8"/>
        <v>1869.9794865274869</v>
      </c>
      <c r="E46" s="32">
        <f t="shared" si="1"/>
        <v>0</v>
      </c>
      <c r="F46" s="31">
        <f t="shared" si="2"/>
        <v>1869.9794865274869</v>
      </c>
      <c r="G46" s="31">
        <f t="shared" si="5"/>
        <v>319.80810033406647</v>
      </c>
      <c r="H46" s="31">
        <f t="shared" si="6"/>
        <v>1550.1713861934204</v>
      </c>
      <c r="I46" s="31">
        <f t="shared" si="3"/>
        <v>290337.32681093225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290337.32681093225</v>
      </c>
      <c r="D47" s="31">
        <f t="shared" si="8"/>
        <v>1869.9794865274869</v>
      </c>
      <c r="E47" s="32">
        <f t="shared" si="1"/>
        <v>0</v>
      </c>
      <c r="F47" s="31">
        <f t="shared" si="2"/>
        <v>1869.9794865274869</v>
      </c>
      <c r="G47" s="31">
        <f t="shared" si="5"/>
        <v>321.51374353584811</v>
      </c>
      <c r="H47" s="31">
        <f t="shared" si="6"/>
        <v>1548.4657429916388</v>
      </c>
      <c r="I47" s="31">
        <f t="shared" si="3"/>
        <v>290015.8130673964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290015.8130673964</v>
      </c>
      <c r="D48" s="31">
        <f t="shared" si="8"/>
        <v>1869.9794865274869</v>
      </c>
      <c r="E48" s="32">
        <f t="shared" si="1"/>
        <v>0</v>
      </c>
      <c r="F48" s="31">
        <f t="shared" si="2"/>
        <v>1869.9794865274869</v>
      </c>
      <c r="G48" s="31">
        <f t="shared" si="5"/>
        <v>323.22848350137247</v>
      </c>
      <c r="H48" s="31">
        <f t="shared" si="6"/>
        <v>1546.7510030261144</v>
      </c>
      <c r="I48" s="31">
        <f t="shared" si="3"/>
        <v>289692.58458389505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289692.58458389505</v>
      </c>
      <c r="D49" s="31">
        <f t="shared" si="8"/>
        <v>1869.9794865274869</v>
      </c>
      <c r="E49" s="32">
        <f t="shared" si="1"/>
        <v>0</v>
      </c>
      <c r="F49" s="31">
        <f t="shared" si="2"/>
        <v>1869.9794865274869</v>
      </c>
      <c r="G49" s="31">
        <f t="shared" si="5"/>
        <v>324.95236874671332</v>
      </c>
      <c r="H49" s="31">
        <f t="shared" si="6"/>
        <v>1545.0271177807736</v>
      </c>
      <c r="I49" s="31">
        <f t="shared" si="3"/>
        <v>289367.63221514836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289367.63221514836</v>
      </c>
      <c r="D50" s="31">
        <f t="shared" si="8"/>
        <v>1869.9794865274869</v>
      </c>
      <c r="E50" s="32">
        <f t="shared" si="1"/>
        <v>0</v>
      </c>
      <c r="F50" s="31">
        <f t="shared" si="2"/>
        <v>1869.9794865274869</v>
      </c>
      <c r="G50" s="31">
        <f t="shared" si="5"/>
        <v>326.68544804669546</v>
      </c>
      <c r="H50" s="31">
        <f t="shared" si="6"/>
        <v>1543.2940384807914</v>
      </c>
      <c r="I50" s="31">
        <f t="shared" si="3"/>
        <v>289040.94676710165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289040.94676710165</v>
      </c>
      <c r="D51" s="31">
        <f t="shared" si="8"/>
        <v>1869.9794865274869</v>
      </c>
      <c r="E51" s="32">
        <f t="shared" si="1"/>
        <v>0</v>
      </c>
      <c r="F51" s="31">
        <f t="shared" si="2"/>
        <v>1869.9794865274869</v>
      </c>
      <c r="G51" s="31">
        <f t="shared" si="5"/>
        <v>328.42777043627802</v>
      </c>
      <c r="H51" s="31">
        <f t="shared" si="6"/>
        <v>1541.5517160912088</v>
      </c>
      <c r="I51" s="31">
        <f t="shared" si="3"/>
        <v>288712.51899666537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288712.51899666537</v>
      </c>
      <c r="D52" s="31">
        <f t="shared" si="8"/>
        <v>1869.9794865274869</v>
      </c>
      <c r="E52" s="32">
        <f t="shared" si="1"/>
        <v>0</v>
      </c>
      <c r="F52" s="31">
        <f t="shared" si="2"/>
        <v>1869.9794865274869</v>
      </c>
      <c r="G52" s="31">
        <f t="shared" si="5"/>
        <v>330.1793852119381</v>
      </c>
      <c r="H52" s="31">
        <f t="shared" si="6"/>
        <v>1539.8001013155488</v>
      </c>
      <c r="I52" s="31">
        <f t="shared" si="3"/>
        <v>288382.33961145341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288382.33961145341</v>
      </c>
      <c r="D53" s="31">
        <f t="shared" si="8"/>
        <v>1869.9794865274869</v>
      </c>
      <c r="E53" s="32">
        <f t="shared" si="1"/>
        <v>0</v>
      </c>
      <c r="F53" s="31">
        <f t="shared" si="2"/>
        <v>1869.9794865274869</v>
      </c>
      <c r="G53" s="31">
        <f t="shared" si="5"/>
        <v>331.94034193306879</v>
      </c>
      <c r="H53" s="31">
        <f t="shared" si="6"/>
        <v>1538.0391445944181</v>
      </c>
      <c r="I53" s="31">
        <f t="shared" si="3"/>
        <v>288050.39926952036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288050.39926952036</v>
      </c>
      <c r="D54" s="31">
        <f t="shared" si="8"/>
        <v>1869.9794865274869</v>
      </c>
      <c r="E54" s="32">
        <f t="shared" si="1"/>
        <v>0</v>
      </c>
      <c r="F54" s="31">
        <f t="shared" si="2"/>
        <v>1869.9794865274869</v>
      </c>
      <c r="G54" s="31">
        <f t="shared" si="5"/>
        <v>333.71069042337831</v>
      </c>
      <c r="H54" s="31">
        <f t="shared" si="6"/>
        <v>1536.2687961041086</v>
      </c>
      <c r="I54" s="31">
        <f t="shared" si="3"/>
        <v>287716.68857909698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287716.68857909698</v>
      </c>
      <c r="D55" s="31">
        <f t="shared" si="8"/>
        <v>1869.9794865274869</v>
      </c>
      <c r="E55" s="32">
        <f t="shared" si="1"/>
        <v>0</v>
      </c>
      <c r="F55" s="31">
        <f t="shared" si="2"/>
        <v>1869.9794865274869</v>
      </c>
      <c r="G55" s="31">
        <f t="shared" si="5"/>
        <v>335.49048077230304</v>
      </c>
      <c r="H55" s="31">
        <f t="shared" si="6"/>
        <v>1534.4890057551838</v>
      </c>
      <c r="I55" s="31">
        <f t="shared" si="3"/>
        <v>287381.1980983247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287381.1980983247</v>
      </c>
      <c r="D56" s="31">
        <f t="shared" si="8"/>
        <v>1869.9794865274869</v>
      </c>
      <c r="E56" s="32">
        <f t="shared" si="1"/>
        <v>0</v>
      </c>
      <c r="F56" s="31">
        <f t="shared" si="2"/>
        <v>1869.9794865274869</v>
      </c>
      <c r="G56" s="31">
        <f t="shared" si="5"/>
        <v>337.27976333642164</v>
      </c>
      <c r="H56" s="31">
        <f t="shared" si="6"/>
        <v>1532.6997231910652</v>
      </c>
      <c r="I56" s="31">
        <f t="shared" si="3"/>
        <v>287043.9183349883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287043.9183349883</v>
      </c>
      <c r="D57" s="31">
        <f t="shared" si="8"/>
        <v>1869.9794865274869</v>
      </c>
      <c r="E57" s="32">
        <f t="shared" si="1"/>
        <v>0</v>
      </c>
      <c r="F57" s="31">
        <f t="shared" si="2"/>
        <v>1869.9794865274869</v>
      </c>
      <c r="G57" s="31">
        <f t="shared" si="5"/>
        <v>339.07858874088265</v>
      </c>
      <c r="H57" s="31">
        <f t="shared" si="6"/>
        <v>1530.9008977866042</v>
      </c>
      <c r="I57" s="31">
        <f t="shared" si="3"/>
        <v>286704.83974624739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286704.83974624739</v>
      </c>
      <c r="D58" s="31">
        <f t="shared" si="8"/>
        <v>1869.9794865274869</v>
      </c>
      <c r="E58" s="32">
        <f t="shared" si="1"/>
        <v>0</v>
      </c>
      <c r="F58" s="31">
        <f t="shared" si="2"/>
        <v>1869.9794865274869</v>
      </c>
      <c r="G58" s="31">
        <f t="shared" si="5"/>
        <v>340.88700788083406</v>
      </c>
      <c r="H58" s="31">
        <f t="shared" si="6"/>
        <v>1529.0924786466528</v>
      </c>
      <c r="I58" s="31">
        <f t="shared" si="3"/>
        <v>286363.95273836656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286363.95273836656</v>
      </c>
      <c r="D59" s="31">
        <f t="shared" si="8"/>
        <v>1869.9794865274869</v>
      </c>
      <c r="E59" s="32">
        <f t="shared" si="1"/>
        <v>0</v>
      </c>
      <c r="F59" s="31">
        <f t="shared" si="2"/>
        <v>1869.9794865274869</v>
      </c>
      <c r="G59" s="31">
        <f t="shared" si="5"/>
        <v>342.70507192286527</v>
      </c>
      <c r="H59" s="31">
        <f t="shared" si="6"/>
        <v>1527.2744146046216</v>
      </c>
      <c r="I59" s="31">
        <f t="shared" si="3"/>
        <v>286021.2476664437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286021.2476664437</v>
      </c>
      <c r="D60" s="31">
        <f t="shared" si="8"/>
        <v>1869.9794865274869</v>
      </c>
      <c r="E60" s="32">
        <f t="shared" si="1"/>
        <v>0</v>
      </c>
      <c r="F60" s="31">
        <f t="shared" si="2"/>
        <v>1869.9794865274869</v>
      </c>
      <c r="G60" s="31">
        <f t="shared" si="5"/>
        <v>344.53283230645388</v>
      </c>
      <c r="H60" s="31">
        <f t="shared" si="6"/>
        <v>1525.446654221033</v>
      </c>
      <c r="I60" s="31">
        <f t="shared" si="3"/>
        <v>285676.71483413724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285676.71483413724</v>
      </c>
      <c r="D61" s="31">
        <f t="shared" si="8"/>
        <v>1869.9794865274869</v>
      </c>
      <c r="E61" s="32">
        <f t="shared" si="1"/>
        <v>0</v>
      </c>
      <c r="F61" s="31">
        <f t="shared" si="2"/>
        <v>1869.9794865274869</v>
      </c>
      <c r="G61" s="31">
        <f t="shared" si="5"/>
        <v>346.37034074542134</v>
      </c>
      <c r="H61" s="31">
        <f t="shared" si="6"/>
        <v>1523.6091457820655</v>
      </c>
      <c r="I61" s="31">
        <f t="shared" si="3"/>
        <v>285330.34449339181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285330.34449339181</v>
      </c>
      <c r="D62" s="31">
        <f t="shared" si="8"/>
        <v>1869.9794865274869</v>
      </c>
      <c r="E62" s="32">
        <f t="shared" si="1"/>
        <v>0</v>
      </c>
      <c r="F62" s="31">
        <f t="shared" si="2"/>
        <v>1869.9794865274869</v>
      </c>
      <c r="G62" s="31">
        <f t="shared" si="5"/>
        <v>348.21764922939724</v>
      </c>
      <c r="H62" s="31">
        <f t="shared" si="6"/>
        <v>1521.7618372980896</v>
      </c>
      <c r="I62" s="31">
        <f t="shared" si="3"/>
        <v>284982.12684416241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284982.12684416241</v>
      </c>
      <c r="D63" s="31">
        <f t="shared" si="8"/>
        <v>1869.9794865274869</v>
      </c>
      <c r="E63" s="32">
        <f t="shared" si="1"/>
        <v>0</v>
      </c>
      <c r="F63" s="31">
        <f t="shared" si="2"/>
        <v>1869.9794865274869</v>
      </c>
      <c r="G63" s="31">
        <f t="shared" si="5"/>
        <v>350.07481002528743</v>
      </c>
      <c r="H63" s="31">
        <f t="shared" si="6"/>
        <v>1519.9046765021994</v>
      </c>
      <c r="I63" s="31">
        <f t="shared" si="3"/>
        <v>284632.05203413713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284632.05203413713</v>
      </c>
      <c r="D64" s="31">
        <f t="shared" si="8"/>
        <v>1869.9794865274869</v>
      </c>
      <c r="E64" s="32">
        <f t="shared" si="1"/>
        <v>0</v>
      </c>
      <c r="F64" s="31">
        <f t="shared" si="2"/>
        <v>1869.9794865274869</v>
      </c>
      <c r="G64" s="31">
        <f t="shared" si="5"/>
        <v>351.94187567875542</v>
      </c>
      <c r="H64" s="31">
        <f t="shared" si="6"/>
        <v>1518.0376108487314</v>
      </c>
      <c r="I64" s="31">
        <f t="shared" si="3"/>
        <v>284280.11015845835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284280.11015845835</v>
      </c>
      <c r="D65" s="31">
        <f t="shared" si="8"/>
        <v>1869.9794865274869</v>
      </c>
      <c r="E65" s="32">
        <f t="shared" si="1"/>
        <v>0</v>
      </c>
      <c r="F65" s="31">
        <f t="shared" si="2"/>
        <v>1869.9794865274869</v>
      </c>
      <c r="G65" s="31">
        <f t="shared" si="5"/>
        <v>353.81889901570912</v>
      </c>
      <c r="H65" s="31">
        <f t="shared" si="6"/>
        <v>1516.1605875117777</v>
      </c>
      <c r="I65" s="31">
        <f t="shared" si="3"/>
        <v>283926.29125944263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283926.29125944263</v>
      </c>
      <c r="D66" s="31">
        <f t="shared" si="8"/>
        <v>1869.9794865274869</v>
      </c>
      <c r="E66" s="32">
        <f t="shared" si="1"/>
        <v>0</v>
      </c>
      <c r="F66" s="31">
        <f t="shared" si="2"/>
        <v>1869.9794865274869</v>
      </c>
      <c r="G66" s="31">
        <f t="shared" si="5"/>
        <v>355.70593314379289</v>
      </c>
      <c r="H66" s="31">
        <f t="shared" si="6"/>
        <v>1514.273553383694</v>
      </c>
      <c r="I66" s="31">
        <f t="shared" si="3"/>
        <v>283570.58532629884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283570.58532629884</v>
      </c>
      <c r="D67" s="31">
        <f t="shared" si="8"/>
        <v>1869.9794865274869</v>
      </c>
      <c r="E67" s="32">
        <f t="shared" si="1"/>
        <v>0</v>
      </c>
      <c r="F67" s="31">
        <f t="shared" si="2"/>
        <v>1869.9794865274869</v>
      </c>
      <c r="G67" s="31">
        <f t="shared" si="5"/>
        <v>357.60303145389298</v>
      </c>
      <c r="H67" s="31">
        <f t="shared" si="6"/>
        <v>1512.3764550735939</v>
      </c>
      <c r="I67" s="31">
        <f t="shared" si="3"/>
        <v>283212.98229484493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283212.98229484493</v>
      </c>
      <c r="D68" s="31">
        <f t="shared" si="8"/>
        <v>1869.9794865274869</v>
      </c>
      <c r="E68" s="32">
        <f t="shared" si="1"/>
        <v>0</v>
      </c>
      <c r="F68" s="31">
        <f t="shared" si="2"/>
        <v>1869.9794865274869</v>
      </c>
      <c r="G68" s="31">
        <f t="shared" si="5"/>
        <v>359.51024762164707</v>
      </c>
      <c r="H68" s="31">
        <f t="shared" si="6"/>
        <v>1510.4692389058398</v>
      </c>
      <c r="I68" s="31">
        <f t="shared" si="3"/>
        <v>282853.4720472233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282853.4720472233</v>
      </c>
      <c r="D69" s="31">
        <f t="shared" si="8"/>
        <v>1869.9794865274869</v>
      </c>
      <c r="E69" s="32">
        <f t="shared" si="1"/>
        <v>0</v>
      </c>
      <c r="F69" s="31">
        <f t="shared" si="2"/>
        <v>1869.9794865274869</v>
      </c>
      <c r="G69" s="31">
        <f t="shared" si="5"/>
        <v>361.42763560896265</v>
      </c>
      <c r="H69" s="31">
        <f t="shared" si="6"/>
        <v>1508.5518509185242</v>
      </c>
      <c r="I69" s="31">
        <f t="shared" si="3"/>
        <v>282492.04441161436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282492.04441161436</v>
      </c>
      <c r="D70" s="31">
        <f t="shared" si="8"/>
        <v>1869.9794865274869</v>
      </c>
      <c r="E70" s="32">
        <f t="shared" si="1"/>
        <v>0</v>
      </c>
      <c r="F70" s="31">
        <f t="shared" si="2"/>
        <v>1869.9794865274869</v>
      </c>
      <c r="G70" s="31">
        <f t="shared" si="5"/>
        <v>363.35524966554362</v>
      </c>
      <c r="H70" s="31">
        <f t="shared" si="6"/>
        <v>1506.6242368619432</v>
      </c>
      <c r="I70" s="31">
        <f t="shared" si="3"/>
        <v>282128.6891619488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282128.6891619488</v>
      </c>
      <c r="D71" s="31">
        <f t="shared" si="8"/>
        <v>1869.9794865274869</v>
      </c>
      <c r="E71" s="32">
        <f t="shared" si="1"/>
        <v>0</v>
      </c>
      <c r="F71" s="31">
        <f t="shared" si="2"/>
        <v>1869.9794865274869</v>
      </c>
      <c r="G71" s="31">
        <f t="shared" si="5"/>
        <v>365.29314433042668</v>
      </c>
      <c r="H71" s="31">
        <f t="shared" si="6"/>
        <v>1504.6863421970602</v>
      </c>
      <c r="I71" s="31">
        <f t="shared" si="3"/>
        <v>281763.39601761836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281763.39601761836</v>
      </c>
      <c r="D72" s="31">
        <f t="shared" si="8"/>
        <v>1869.9794865274869</v>
      </c>
      <c r="E72" s="32">
        <f t="shared" si="1"/>
        <v>0</v>
      </c>
      <c r="F72" s="31">
        <f t="shared" si="2"/>
        <v>1869.9794865274869</v>
      </c>
      <c r="G72" s="31">
        <f t="shared" si="5"/>
        <v>367.2413744335222</v>
      </c>
      <c r="H72" s="31">
        <f t="shared" si="6"/>
        <v>1502.7381120939647</v>
      </c>
      <c r="I72" s="31">
        <f t="shared" si="3"/>
        <v>281396.15464318485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281396.15464318485</v>
      </c>
      <c r="D73" s="31">
        <f t="shared" si="8"/>
        <v>1869.9794865274869</v>
      </c>
      <c r="E73" s="32">
        <f t="shared" si="1"/>
        <v>0</v>
      </c>
      <c r="F73" s="31">
        <f t="shared" si="2"/>
        <v>1869.9794865274869</v>
      </c>
      <c r="G73" s="31">
        <f t="shared" si="5"/>
        <v>369.19999509716763</v>
      </c>
      <c r="H73" s="31">
        <f t="shared" si="6"/>
        <v>1500.7794914303192</v>
      </c>
      <c r="I73" s="31">
        <f t="shared" si="3"/>
        <v>281026.95464808767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281026.95464808767</v>
      </c>
      <c r="D74" s="31">
        <f t="shared" si="8"/>
        <v>1869.9794865274869</v>
      </c>
      <c r="E74" s="32">
        <f t="shared" si="1"/>
        <v>0</v>
      </c>
      <c r="F74" s="31">
        <f t="shared" si="2"/>
        <v>1869.9794865274869</v>
      </c>
      <c r="G74" s="31">
        <f t="shared" si="5"/>
        <v>371.16906173768598</v>
      </c>
      <c r="H74" s="31">
        <f t="shared" si="6"/>
        <v>1498.8104247898009</v>
      </c>
      <c r="I74" s="31">
        <f t="shared" si="3"/>
        <v>280655.78558635002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280655.78558635002</v>
      </c>
      <c r="D75" s="31">
        <f t="shared" si="8"/>
        <v>1869.9794865274869</v>
      </c>
      <c r="E75" s="32">
        <f t="shared" si="1"/>
        <v>0</v>
      </c>
      <c r="F75" s="31">
        <f t="shared" si="2"/>
        <v>1869.9794865274869</v>
      </c>
      <c r="G75" s="31">
        <f t="shared" si="5"/>
        <v>373.1486300669535</v>
      </c>
      <c r="H75" s="31">
        <f t="shared" si="6"/>
        <v>1496.8308564605334</v>
      </c>
      <c r="I75" s="31">
        <f t="shared" si="3"/>
        <v>280282.63695628307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280282.63695628307</v>
      </c>
      <c r="D76" s="31">
        <f t="shared" si="8"/>
        <v>1869.9794865274869</v>
      </c>
      <c r="E76" s="32">
        <f t="shared" si="1"/>
        <v>0</v>
      </c>
      <c r="F76" s="31">
        <f t="shared" si="2"/>
        <v>1869.9794865274869</v>
      </c>
      <c r="G76" s="31">
        <f t="shared" si="5"/>
        <v>375.13875609397724</v>
      </c>
      <c r="H76" s="31">
        <f t="shared" si="6"/>
        <v>1494.8407304335096</v>
      </c>
      <c r="I76" s="31">
        <f t="shared" si="3"/>
        <v>279907.49820018909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279907.49820018909</v>
      </c>
      <c r="D77" s="31">
        <f t="shared" si="8"/>
        <v>1869.9794865274869</v>
      </c>
      <c r="E77" s="32">
        <f t="shared" si="1"/>
        <v>0</v>
      </c>
      <c r="F77" s="31">
        <f t="shared" si="2"/>
        <v>1869.9794865274869</v>
      </c>
      <c r="G77" s="31">
        <f t="shared" si="5"/>
        <v>377.13949612647843</v>
      </c>
      <c r="H77" s="31">
        <f t="shared" si="6"/>
        <v>1492.8399904010084</v>
      </c>
      <c r="I77" s="31">
        <f t="shared" si="3"/>
        <v>279530.35870406259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279530.35870406259</v>
      </c>
      <c r="D78" s="31">
        <f t="shared" si="8"/>
        <v>1869.9794865274869</v>
      </c>
      <c r="E78" s="32">
        <f t="shared" si="1"/>
        <v>0</v>
      </c>
      <c r="F78" s="31">
        <f t="shared" si="2"/>
        <v>1869.9794865274869</v>
      </c>
      <c r="G78" s="31">
        <f t="shared" si="5"/>
        <v>379.15090677248645</v>
      </c>
      <c r="H78" s="31">
        <f t="shared" si="6"/>
        <v>1490.8285797550004</v>
      </c>
      <c r="I78" s="31">
        <f t="shared" si="3"/>
        <v>279151.20779729012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279151.20779729012</v>
      </c>
      <c r="D79" s="31">
        <f t="shared" si="8"/>
        <v>1869.9794865274869</v>
      </c>
      <c r="E79" s="32">
        <f t="shared" si="1"/>
        <v>0</v>
      </c>
      <c r="F79" s="31">
        <f t="shared" si="2"/>
        <v>1869.9794865274869</v>
      </c>
      <c r="G79" s="31">
        <f t="shared" si="5"/>
        <v>381.17304494193968</v>
      </c>
      <c r="H79" s="31">
        <f t="shared" si="6"/>
        <v>1488.8064415855472</v>
      </c>
      <c r="I79" s="31">
        <f t="shared" si="3"/>
        <v>278770.03475234821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278770.03475234821</v>
      </c>
      <c r="D80" s="31">
        <f t="shared" si="8"/>
        <v>1869.9794865274869</v>
      </c>
      <c r="E80" s="32">
        <f t="shared" si="1"/>
        <v>0</v>
      </c>
      <c r="F80" s="31">
        <f t="shared" si="2"/>
        <v>1869.9794865274869</v>
      </c>
      <c r="G80" s="31">
        <f t="shared" si="5"/>
        <v>383.20596784829627</v>
      </c>
      <c r="H80" s="31">
        <f t="shared" si="6"/>
        <v>1486.7735186791906</v>
      </c>
      <c r="I80" s="31">
        <f t="shared" si="3"/>
        <v>278386.8287844999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278386.8287844999</v>
      </c>
      <c r="D81" s="31">
        <f t="shared" si="8"/>
        <v>1869.9794865274869</v>
      </c>
      <c r="E81" s="32">
        <f t="shared" si="1"/>
        <v>0</v>
      </c>
      <c r="F81" s="31">
        <f t="shared" si="2"/>
        <v>1869.9794865274869</v>
      </c>
      <c r="G81" s="31">
        <f t="shared" si="5"/>
        <v>385.24973301015393</v>
      </c>
      <c r="H81" s="31">
        <f t="shared" si="6"/>
        <v>1484.7297535173329</v>
      </c>
      <c r="I81" s="31">
        <f t="shared" si="3"/>
        <v>278001.57905148977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278001.57905148977</v>
      </c>
      <c r="D82" s="31">
        <f t="shared" si="8"/>
        <v>1869.9794865274869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1869.9794865274869</v>
      </c>
      <c r="G82" s="31">
        <f t="shared" si="5"/>
        <v>387.30439825287476</v>
      </c>
      <c r="H82" s="31">
        <f t="shared" si="6"/>
        <v>1482.6750882746121</v>
      </c>
      <c r="I82" s="31">
        <f t="shared" ref="I82:I145" si="12">IF(AND(Pay_Num&lt;&gt;"",Sched_Pay+Extra_Pay&lt;Beg_Bal),Beg_Bal-Princ,IF(Pay_Num&lt;&gt;"",0,""))</f>
        <v>277614.27465323691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277614.27465323691</v>
      </c>
      <c r="D83" s="31">
        <f t="shared" si="8"/>
        <v>1869.9794865274869</v>
      </c>
      <c r="E83" s="32">
        <f t="shared" si="10"/>
        <v>0</v>
      </c>
      <c r="F83" s="31">
        <f t="shared" si="11"/>
        <v>1869.9794865274869</v>
      </c>
      <c r="G83" s="31">
        <f t="shared" ref="G83:G146" si="14">IF(Pay_Num&lt;&gt;"",Total_Pay-Int,"")</f>
        <v>389.37002171022323</v>
      </c>
      <c r="H83" s="31">
        <f t="shared" ref="H83:H146" si="15">IF(Pay_Num&lt;&gt;"",Beg_Bal*Interest_Rate/Num_Pmt_Per_Year,"")</f>
        <v>1480.6094648172636</v>
      </c>
      <c r="I83" s="31">
        <f t="shared" si="12"/>
        <v>277224.90463152668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277224.90463152668</v>
      </c>
      <c r="D84" s="31">
        <f t="shared" ref="D84:D147" si="17">IF(Pay_Num&lt;&gt;"",Scheduled_Monthly_Payment,"")</f>
        <v>1869.9794865274869</v>
      </c>
      <c r="E84" s="32">
        <f t="shared" si="10"/>
        <v>0</v>
      </c>
      <c r="F84" s="31">
        <f t="shared" si="11"/>
        <v>1869.9794865274869</v>
      </c>
      <c r="G84" s="31">
        <f t="shared" si="14"/>
        <v>391.44666182601122</v>
      </c>
      <c r="H84" s="31">
        <f t="shared" si="15"/>
        <v>1478.5328247014756</v>
      </c>
      <c r="I84" s="31">
        <f t="shared" si="12"/>
        <v>276833.45796970068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276833.45796970068</v>
      </c>
      <c r="D85" s="31">
        <f t="shared" si="17"/>
        <v>1869.9794865274869</v>
      </c>
      <c r="E85" s="32">
        <f t="shared" si="10"/>
        <v>0</v>
      </c>
      <c r="F85" s="31">
        <f t="shared" si="11"/>
        <v>1869.9794865274869</v>
      </c>
      <c r="G85" s="31">
        <f t="shared" si="14"/>
        <v>393.53437735574971</v>
      </c>
      <c r="H85" s="31">
        <f t="shared" si="15"/>
        <v>1476.4451091717372</v>
      </c>
      <c r="I85" s="31">
        <f t="shared" si="12"/>
        <v>276439.92359234492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276439.92359234492</v>
      </c>
      <c r="D86" s="31">
        <f t="shared" si="17"/>
        <v>1869.9794865274869</v>
      </c>
      <c r="E86" s="32">
        <f t="shared" si="10"/>
        <v>0</v>
      </c>
      <c r="F86" s="31">
        <f t="shared" si="11"/>
        <v>1869.9794865274869</v>
      </c>
      <c r="G86" s="31">
        <f t="shared" si="14"/>
        <v>395.63322736831378</v>
      </c>
      <c r="H86" s="31">
        <f t="shared" si="15"/>
        <v>1474.3462591591731</v>
      </c>
      <c r="I86" s="31">
        <f t="shared" si="12"/>
        <v>276044.29036497662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276044.29036497662</v>
      </c>
      <c r="D87" s="31">
        <f t="shared" si="17"/>
        <v>1869.9794865274869</v>
      </c>
      <c r="E87" s="32">
        <f t="shared" si="10"/>
        <v>0</v>
      </c>
      <c r="F87" s="31">
        <f t="shared" si="11"/>
        <v>1869.9794865274869</v>
      </c>
      <c r="G87" s="31">
        <f t="shared" si="14"/>
        <v>397.74327124761157</v>
      </c>
      <c r="H87" s="31">
        <f t="shared" si="15"/>
        <v>1472.2362152798753</v>
      </c>
      <c r="I87" s="31">
        <f t="shared" si="12"/>
        <v>275646.54709372902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275646.54709372902</v>
      </c>
      <c r="D88" s="31">
        <f t="shared" si="17"/>
        <v>1869.9794865274869</v>
      </c>
      <c r="E88" s="32">
        <f t="shared" si="10"/>
        <v>0</v>
      </c>
      <c r="F88" s="31">
        <f t="shared" si="11"/>
        <v>1869.9794865274869</v>
      </c>
      <c r="G88" s="31">
        <f t="shared" si="14"/>
        <v>399.86456869426524</v>
      </c>
      <c r="H88" s="31">
        <f t="shared" si="15"/>
        <v>1470.1149178332216</v>
      </c>
      <c r="I88" s="31">
        <f t="shared" si="12"/>
        <v>275246.68252503476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275246.68252503476</v>
      </c>
      <c r="D89" s="31">
        <f t="shared" si="17"/>
        <v>1869.9794865274869</v>
      </c>
      <c r="E89" s="32">
        <f t="shared" si="10"/>
        <v>0</v>
      </c>
      <c r="F89" s="31">
        <f t="shared" si="11"/>
        <v>1869.9794865274869</v>
      </c>
      <c r="G89" s="31">
        <f t="shared" si="14"/>
        <v>401.9971797273015</v>
      </c>
      <c r="H89" s="31">
        <f t="shared" si="15"/>
        <v>1467.9823068001854</v>
      </c>
      <c r="I89" s="31">
        <f t="shared" si="12"/>
        <v>274844.68534530746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274844.68534530746</v>
      </c>
      <c r="D90" s="31">
        <f t="shared" si="17"/>
        <v>1869.9794865274869</v>
      </c>
      <c r="E90" s="32">
        <f t="shared" si="10"/>
        <v>0</v>
      </c>
      <c r="F90" s="31">
        <f t="shared" si="11"/>
        <v>1869.9794865274869</v>
      </c>
      <c r="G90" s="31">
        <f t="shared" si="14"/>
        <v>404.14116468584689</v>
      </c>
      <c r="H90" s="31">
        <f t="shared" si="15"/>
        <v>1465.83832184164</v>
      </c>
      <c r="I90" s="31">
        <f t="shared" si="12"/>
        <v>274440.54418062163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274440.54418062163</v>
      </c>
      <c r="D91" s="31">
        <f t="shared" si="17"/>
        <v>1869.9794865274869</v>
      </c>
      <c r="E91" s="32">
        <f t="shared" si="10"/>
        <v>0</v>
      </c>
      <c r="F91" s="31">
        <f t="shared" si="11"/>
        <v>1869.9794865274869</v>
      </c>
      <c r="G91" s="31">
        <f t="shared" si="14"/>
        <v>406.29658423083811</v>
      </c>
      <c r="H91" s="31">
        <f t="shared" si="15"/>
        <v>1463.6829022966488</v>
      </c>
      <c r="I91" s="31">
        <f t="shared" si="12"/>
        <v>274034.24759639078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274034.24759639078</v>
      </c>
      <c r="D92" s="31">
        <f t="shared" si="17"/>
        <v>1869.9794865274869</v>
      </c>
      <c r="E92" s="32">
        <f t="shared" si="10"/>
        <v>0</v>
      </c>
      <c r="F92" s="31">
        <f t="shared" si="11"/>
        <v>1869.9794865274869</v>
      </c>
      <c r="G92" s="31">
        <f t="shared" si="14"/>
        <v>408.46349934673594</v>
      </c>
      <c r="H92" s="31">
        <f t="shared" si="15"/>
        <v>1461.5159871807509</v>
      </c>
      <c r="I92" s="31">
        <f t="shared" si="12"/>
        <v>273625.78409704403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273625.78409704403</v>
      </c>
      <c r="D93" s="31">
        <f t="shared" si="17"/>
        <v>1869.9794865274869</v>
      </c>
      <c r="E93" s="32">
        <f t="shared" si="10"/>
        <v>0</v>
      </c>
      <c r="F93" s="31">
        <f t="shared" si="11"/>
        <v>1869.9794865274869</v>
      </c>
      <c r="G93" s="31">
        <f t="shared" si="14"/>
        <v>410.64197134325195</v>
      </c>
      <c r="H93" s="31">
        <f t="shared" si="15"/>
        <v>1459.3375151842349</v>
      </c>
      <c r="I93" s="31">
        <f t="shared" si="12"/>
        <v>273215.14212570078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273215.14212570078</v>
      </c>
      <c r="D94" s="31">
        <f t="shared" si="17"/>
        <v>1869.9794865274869</v>
      </c>
      <c r="E94" s="32">
        <f t="shared" si="10"/>
        <v>0</v>
      </c>
      <c r="F94" s="31">
        <f t="shared" si="11"/>
        <v>1869.9794865274869</v>
      </c>
      <c r="G94" s="31">
        <f t="shared" si="14"/>
        <v>412.83206185708286</v>
      </c>
      <c r="H94" s="31">
        <f t="shared" si="15"/>
        <v>1457.147424670404</v>
      </c>
      <c r="I94" s="31">
        <f t="shared" si="12"/>
        <v>272802.31006384367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272802.31006384367</v>
      </c>
      <c r="D95" s="31">
        <f t="shared" si="17"/>
        <v>1869.9794865274869</v>
      </c>
      <c r="E95" s="32">
        <f t="shared" si="10"/>
        <v>0</v>
      </c>
      <c r="F95" s="31">
        <f t="shared" si="11"/>
        <v>1869.9794865274869</v>
      </c>
      <c r="G95" s="31">
        <f t="shared" si="14"/>
        <v>415.03383285365408</v>
      </c>
      <c r="H95" s="31">
        <f t="shared" si="15"/>
        <v>1454.9456536738328</v>
      </c>
      <c r="I95" s="31">
        <f t="shared" si="12"/>
        <v>272387.27623099001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272387.27623099001</v>
      </c>
      <c r="D96" s="31">
        <f t="shared" si="17"/>
        <v>1869.9794865274869</v>
      </c>
      <c r="E96" s="32">
        <f t="shared" si="10"/>
        <v>0</v>
      </c>
      <c r="F96" s="31">
        <f t="shared" si="11"/>
        <v>1869.9794865274869</v>
      </c>
      <c r="G96" s="31">
        <f t="shared" si="14"/>
        <v>417.2473466288734</v>
      </c>
      <c r="H96" s="31">
        <f t="shared" si="15"/>
        <v>1452.7321398986135</v>
      </c>
      <c r="I96" s="31">
        <f t="shared" si="12"/>
        <v>271970.02888436115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271970.02888436115</v>
      </c>
      <c r="D97" s="31">
        <f t="shared" si="17"/>
        <v>1869.9794865274869</v>
      </c>
      <c r="E97" s="32">
        <f t="shared" si="10"/>
        <v>0</v>
      </c>
      <c r="F97" s="31">
        <f t="shared" si="11"/>
        <v>1869.9794865274869</v>
      </c>
      <c r="G97" s="31">
        <f t="shared" si="14"/>
        <v>419.47266581089389</v>
      </c>
      <c r="H97" s="31">
        <f t="shared" si="15"/>
        <v>1450.506820716593</v>
      </c>
      <c r="I97" s="31">
        <f t="shared" si="12"/>
        <v>271550.55621855025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271550.55621855025</v>
      </c>
      <c r="D98" s="31">
        <f t="shared" si="17"/>
        <v>1869.9794865274869</v>
      </c>
      <c r="E98" s="32">
        <f t="shared" si="10"/>
        <v>0</v>
      </c>
      <c r="F98" s="31">
        <f t="shared" si="11"/>
        <v>1869.9794865274869</v>
      </c>
      <c r="G98" s="31">
        <f t="shared" si="14"/>
        <v>421.70985336188551</v>
      </c>
      <c r="H98" s="31">
        <f t="shared" si="15"/>
        <v>1448.2696331656014</v>
      </c>
      <c r="I98" s="31">
        <f t="shared" si="12"/>
        <v>271128.84636518836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271128.84636518836</v>
      </c>
      <c r="D99" s="31">
        <f t="shared" si="17"/>
        <v>1869.9794865274869</v>
      </c>
      <c r="E99" s="32">
        <f t="shared" si="10"/>
        <v>0</v>
      </c>
      <c r="F99" s="31">
        <f t="shared" si="11"/>
        <v>1869.9794865274869</v>
      </c>
      <c r="G99" s="31">
        <f t="shared" si="14"/>
        <v>423.95897257981551</v>
      </c>
      <c r="H99" s="31">
        <f t="shared" si="15"/>
        <v>1446.0205139476714</v>
      </c>
      <c r="I99" s="31">
        <f t="shared" si="12"/>
        <v>270704.88739260857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270704.88739260857</v>
      </c>
      <c r="D100" s="31">
        <f t="shared" si="17"/>
        <v>1869.9794865274869</v>
      </c>
      <c r="E100" s="32">
        <f t="shared" si="10"/>
        <v>0</v>
      </c>
      <c r="F100" s="31">
        <f t="shared" si="11"/>
        <v>1869.9794865274869</v>
      </c>
      <c r="G100" s="31">
        <f t="shared" si="14"/>
        <v>426.22008710024124</v>
      </c>
      <c r="H100" s="31">
        <f t="shared" si="15"/>
        <v>1443.7593994272456</v>
      </c>
      <c r="I100" s="31">
        <f t="shared" si="12"/>
        <v>270278.66730550834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270278.66730550834</v>
      </c>
      <c r="D101" s="31">
        <f t="shared" si="17"/>
        <v>1869.9794865274869</v>
      </c>
      <c r="E101" s="32">
        <f t="shared" si="10"/>
        <v>0</v>
      </c>
      <c r="F101" s="31">
        <f t="shared" si="11"/>
        <v>1869.9794865274869</v>
      </c>
      <c r="G101" s="31">
        <f t="shared" si="14"/>
        <v>428.49326089810893</v>
      </c>
      <c r="H101" s="31">
        <f t="shared" si="15"/>
        <v>1441.4862256293779</v>
      </c>
      <c r="I101" s="31">
        <f t="shared" si="12"/>
        <v>269850.17404461023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269850.17404461023</v>
      </c>
      <c r="D102" s="31">
        <f t="shared" si="17"/>
        <v>1869.9794865274869</v>
      </c>
      <c r="E102" s="32">
        <f t="shared" si="10"/>
        <v>0</v>
      </c>
      <c r="F102" s="31">
        <f t="shared" si="11"/>
        <v>1869.9794865274869</v>
      </c>
      <c r="G102" s="31">
        <f t="shared" si="14"/>
        <v>430.77855828956558</v>
      </c>
      <c r="H102" s="31">
        <f t="shared" si="15"/>
        <v>1439.2009282379213</v>
      </c>
      <c r="I102" s="31">
        <f t="shared" si="12"/>
        <v>269419.39548632066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269419.39548632066</v>
      </c>
      <c r="D103" s="31">
        <f t="shared" si="17"/>
        <v>1869.9794865274869</v>
      </c>
      <c r="E103" s="32">
        <f t="shared" si="10"/>
        <v>0</v>
      </c>
      <c r="F103" s="31">
        <f t="shared" si="11"/>
        <v>1869.9794865274869</v>
      </c>
      <c r="G103" s="31">
        <f t="shared" si="14"/>
        <v>433.07604393377687</v>
      </c>
      <c r="H103" s="31">
        <f t="shared" si="15"/>
        <v>1436.90344259371</v>
      </c>
      <c r="I103" s="31">
        <f t="shared" si="12"/>
        <v>268986.31944238686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268986.31944238686</v>
      </c>
      <c r="D104" s="31">
        <f t="shared" si="17"/>
        <v>1869.9794865274869</v>
      </c>
      <c r="E104" s="32">
        <f t="shared" si="10"/>
        <v>0</v>
      </c>
      <c r="F104" s="31">
        <f t="shared" si="11"/>
        <v>1869.9794865274869</v>
      </c>
      <c r="G104" s="31">
        <f t="shared" si="14"/>
        <v>435.38578283475704</v>
      </c>
      <c r="H104" s="31">
        <f t="shared" si="15"/>
        <v>1434.5937036927298</v>
      </c>
      <c r="I104" s="31">
        <f t="shared" si="12"/>
        <v>268550.93365955207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268550.93365955207</v>
      </c>
      <c r="D105" s="31">
        <f t="shared" si="17"/>
        <v>1869.9794865274869</v>
      </c>
      <c r="E105" s="32">
        <f t="shared" si="10"/>
        <v>0</v>
      </c>
      <c r="F105" s="31">
        <f t="shared" si="11"/>
        <v>1869.9794865274869</v>
      </c>
      <c r="G105" s="31">
        <f t="shared" si="14"/>
        <v>437.70784034320923</v>
      </c>
      <c r="H105" s="31">
        <f t="shared" si="15"/>
        <v>1432.2716461842776</v>
      </c>
      <c r="I105" s="31">
        <f t="shared" si="12"/>
        <v>268113.22581920889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268113.22581920889</v>
      </c>
      <c r="D106" s="31">
        <f t="shared" si="17"/>
        <v>1869.9794865274869</v>
      </c>
      <c r="E106" s="32">
        <f t="shared" si="10"/>
        <v>0</v>
      </c>
      <c r="F106" s="31">
        <f t="shared" si="11"/>
        <v>1869.9794865274869</v>
      </c>
      <c r="G106" s="31">
        <f t="shared" si="14"/>
        <v>440.04228215837293</v>
      </c>
      <c r="H106" s="31">
        <f t="shared" si="15"/>
        <v>1429.9372043691139</v>
      </c>
      <c r="I106" s="31">
        <f t="shared" si="12"/>
        <v>267673.1835370505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267673.1835370505</v>
      </c>
      <c r="D107" s="31">
        <f t="shared" si="17"/>
        <v>1869.9794865274869</v>
      </c>
      <c r="E107" s="32">
        <f t="shared" si="10"/>
        <v>0</v>
      </c>
      <c r="F107" s="31">
        <f t="shared" si="11"/>
        <v>1869.9794865274869</v>
      </c>
      <c r="G107" s="31">
        <f t="shared" si="14"/>
        <v>442.38917432988433</v>
      </c>
      <c r="H107" s="31">
        <f t="shared" si="15"/>
        <v>1427.5903121976025</v>
      </c>
      <c r="I107" s="31">
        <f t="shared" si="12"/>
        <v>267230.79436272063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267230.79436272063</v>
      </c>
      <c r="D108" s="31">
        <f t="shared" si="17"/>
        <v>1869.9794865274869</v>
      </c>
      <c r="E108" s="32">
        <f t="shared" si="10"/>
        <v>0</v>
      </c>
      <c r="F108" s="31">
        <f t="shared" si="11"/>
        <v>1869.9794865274869</v>
      </c>
      <c r="G108" s="31">
        <f t="shared" si="14"/>
        <v>444.74858325964351</v>
      </c>
      <c r="H108" s="31">
        <f t="shared" si="15"/>
        <v>1425.2309032678434</v>
      </c>
      <c r="I108" s="31">
        <f t="shared" si="12"/>
        <v>266786.04577946098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266786.04577946098</v>
      </c>
      <c r="D109" s="31">
        <f t="shared" si="17"/>
        <v>1869.9794865274869</v>
      </c>
      <c r="E109" s="32">
        <f t="shared" si="10"/>
        <v>0</v>
      </c>
      <c r="F109" s="31">
        <f t="shared" si="11"/>
        <v>1869.9794865274869</v>
      </c>
      <c r="G109" s="31">
        <f t="shared" si="14"/>
        <v>447.12057570369484</v>
      </c>
      <c r="H109" s="31">
        <f t="shared" si="15"/>
        <v>1422.858910823792</v>
      </c>
      <c r="I109" s="31">
        <f t="shared" si="12"/>
        <v>266338.9252037573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266338.9252037573</v>
      </c>
      <c r="D110" s="31">
        <f t="shared" si="17"/>
        <v>1869.9794865274869</v>
      </c>
      <c r="E110" s="32">
        <f t="shared" si="10"/>
        <v>0</v>
      </c>
      <c r="F110" s="31">
        <f t="shared" si="11"/>
        <v>1869.9794865274869</v>
      </c>
      <c r="G110" s="31">
        <f t="shared" si="14"/>
        <v>449.50521877411461</v>
      </c>
      <c r="H110" s="31">
        <f t="shared" si="15"/>
        <v>1420.4742677533723</v>
      </c>
      <c r="I110" s="31">
        <f t="shared" si="12"/>
        <v>265889.41998498316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265889.41998498316</v>
      </c>
      <c r="D111" s="31">
        <f t="shared" si="17"/>
        <v>1869.9794865274869</v>
      </c>
      <c r="E111" s="32">
        <f t="shared" si="10"/>
        <v>0</v>
      </c>
      <c r="F111" s="31">
        <f t="shared" si="11"/>
        <v>1869.9794865274869</v>
      </c>
      <c r="G111" s="31">
        <f t="shared" si="14"/>
        <v>451.90257994090985</v>
      </c>
      <c r="H111" s="31">
        <f t="shared" si="15"/>
        <v>1418.076906586577</v>
      </c>
      <c r="I111" s="31">
        <f t="shared" si="12"/>
        <v>265437.51740504225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265437.51740504225</v>
      </c>
      <c r="D112" s="31">
        <f t="shared" si="17"/>
        <v>1869.9794865274869</v>
      </c>
      <c r="E112" s="32">
        <f t="shared" si="10"/>
        <v>0</v>
      </c>
      <c r="F112" s="31">
        <f t="shared" si="11"/>
        <v>1869.9794865274869</v>
      </c>
      <c r="G112" s="31">
        <f t="shared" si="14"/>
        <v>454.31272703392824</v>
      </c>
      <c r="H112" s="31">
        <f t="shared" si="15"/>
        <v>1415.6667594935586</v>
      </c>
      <c r="I112" s="31">
        <f t="shared" si="12"/>
        <v>264983.20467800833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264983.20467800833</v>
      </c>
      <c r="D113" s="31">
        <f t="shared" si="17"/>
        <v>1869.9794865274869</v>
      </c>
      <c r="E113" s="32">
        <f t="shared" si="10"/>
        <v>0</v>
      </c>
      <c r="F113" s="31">
        <f t="shared" si="11"/>
        <v>1869.9794865274869</v>
      </c>
      <c r="G113" s="31">
        <f t="shared" si="14"/>
        <v>456.7357282447756</v>
      </c>
      <c r="H113" s="31">
        <f t="shared" si="15"/>
        <v>1413.2437582827113</v>
      </c>
      <c r="I113" s="31">
        <f t="shared" si="12"/>
        <v>264526.46894976357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264526.46894976357</v>
      </c>
      <c r="D114" s="31">
        <f t="shared" si="17"/>
        <v>1869.9794865274869</v>
      </c>
      <c r="E114" s="32">
        <f t="shared" si="10"/>
        <v>0</v>
      </c>
      <c r="F114" s="31">
        <f t="shared" si="11"/>
        <v>1869.9794865274869</v>
      </c>
      <c r="G114" s="31">
        <f t="shared" si="14"/>
        <v>459.17165212874784</v>
      </c>
      <c r="H114" s="31">
        <f t="shared" si="15"/>
        <v>1410.807834398739</v>
      </c>
      <c r="I114" s="31">
        <f t="shared" si="12"/>
        <v>264067.29729763482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264067.29729763482</v>
      </c>
      <c r="D115" s="31">
        <f t="shared" si="17"/>
        <v>1869.9794865274869</v>
      </c>
      <c r="E115" s="32">
        <f t="shared" si="10"/>
        <v>0</v>
      </c>
      <c r="F115" s="31">
        <f t="shared" si="11"/>
        <v>1869.9794865274869</v>
      </c>
      <c r="G115" s="31">
        <f t="shared" si="14"/>
        <v>461.62056760676796</v>
      </c>
      <c r="H115" s="31">
        <f t="shared" si="15"/>
        <v>1408.3589189207189</v>
      </c>
      <c r="I115" s="31">
        <f t="shared" si="12"/>
        <v>263605.67673002806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263605.67673002806</v>
      </c>
      <c r="D116" s="31">
        <f t="shared" si="17"/>
        <v>1869.9794865274869</v>
      </c>
      <c r="E116" s="32">
        <f t="shared" si="10"/>
        <v>0</v>
      </c>
      <c r="F116" s="31">
        <f t="shared" si="11"/>
        <v>1869.9794865274869</v>
      </c>
      <c r="G116" s="31">
        <f t="shared" si="14"/>
        <v>464.08254396733719</v>
      </c>
      <c r="H116" s="31">
        <f t="shared" si="15"/>
        <v>1405.8969425601497</v>
      </c>
      <c r="I116" s="31">
        <f t="shared" si="12"/>
        <v>263141.59418606071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263141.59418606071</v>
      </c>
      <c r="D117" s="31">
        <f t="shared" si="17"/>
        <v>1869.9794865274869</v>
      </c>
      <c r="E117" s="32">
        <f t="shared" si="10"/>
        <v>0</v>
      </c>
      <c r="F117" s="31">
        <f t="shared" si="11"/>
        <v>1869.9794865274869</v>
      </c>
      <c r="G117" s="31">
        <f t="shared" si="14"/>
        <v>466.55765086849624</v>
      </c>
      <c r="H117" s="31">
        <f t="shared" si="15"/>
        <v>1403.4218356589906</v>
      </c>
      <c r="I117" s="31">
        <f t="shared" si="12"/>
        <v>262675.03653519222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262675.03653519222</v>
      </c>
      <c r="D118" s="31">
        <f t="shared" si="17"/>
        <v>1869.9794865274869</v>
      </c>
      <c r="E118" s="32">
        <f t="shared" si="10"/>
        <v>0</v>
      </c>
      <c r="F118" s="31">
        <f t="shared" si="11"/>
        <v>1869.9794865274869</v>
      </c>
      <c r="G118" s="31">
        <f t="shared" si="14"/>
        <v>469.04595833979488</v>
      </c>
      <c r="H118" s="31">
        <f t="shared" si="15"/>
        <v>1400.933528187692</v>
      </c>
      <c r="I118" s="31">
        <f t="shared" si="12"/>
        <v>262205.9905768524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262205.9905768524</v>
      </c>
      <c r="D119" s="31">
        <f t="shared" si="17"/>
        <v>1869.9794865274869</v>
      </c>
      <c r="E119" s="32">
        <f t="shared" si="10"/>
        <v>0</v>
      </c>
      <c r="F119" s="31">
        <f t="shared" si="11"/>
        <v>1869.9794865274869</v>
      </c>
      <c r="G119" s="31">
        <f t="shared" si="14"/>
        <v>471.54753678427414</v>
      </c>
      <c r="H119" s="31">
        <f t="shared" si="15"/>
        <v>1398.4319497432127</v>
      </c>
      <c r="I119" s="31">
        <f t="shared" si="12"/>
        <v>261734.44304006812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261734.44304006812</v>
      </c>
      <c r="D120" s="31">
        <f t="shared" si="17"/>
        <v>1869.9794865274869</v>
      </c>
      <c r="E120" s="32">
        <f t="shared" si="10"/>
        <v>0</v>
      </c>
      <c r="F120" s="31">
        <f t="shared" si="11"/>
        <v>1869.9794865274869</v>
      </c>
      <c r="G120" s="31">
        <f t="shared" si="14"/>
        <v>474.06245698045677</v>
      </c>
      <c r="H120" s="31">
        <f t="shared" si="15"/>
        <v>1395.9170295470301</v>
      </c>
      <c r="I120" s="31">
        <f t="shared" si="12"/>
        <v>261260.38058308765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261260.38058308765</v>
      </c>
      <c r="D121" s="31">
        <f t="shared" si="17"/>
        <v>1869.9794865274869</v>
      </c>
      <c r="E121" s="32">
        <f t="shared" si="10"/>
        <v>0</v>
      </c>
      <c r="F121" s="31">
        <f t="shared" si="11"/>
        <v>1869.9794865274869</v>
      </c>
      <c r="G121" s="31">
        <f t="shared" si="14"/>
        <v>476.59079008435265</v>
      </c>
      <c r="H121" s="31">
        <f t="shared" si="15"/>
        <v>1393.3886964431342</v>
      </c>
      <c r="I121" s="31">
        <f t="shared" si="12"/>
        <v>260783.78979300329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260783.78979300329</v>
      </c>
      <c r="D122" s="31">
        <f t="shared" si="17"/>
        <v>1869.9794865274869</v>
      </c>
      <c r="E122" s="32">
        <f t="shared" si="10"/>
        <v>0</v>
      </c>
      <c r="F122" s="31">
        <f t="shared" si="11"/>
        <v>1869.9794865274869</v>
      </c>
      <c r="G122" s="31">
        <f t="shared" si="14"/>
        <v>479.13260763146945</v>
      </c>
      <c r="H122" s="31">
        <f t="shared" si="15"/>
        <v>1390.8468788960174</v>
      </c>
      <c r="I122" s="31">
        <f t="shared" si="12"/>
        <v>260304.65718537182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260304.65718537182</v>
      </c>
      <c r="D123" s="31">
        <f t="shared" si="17"/>
        <v>1869.9794865274869</v>
      </c>
      <c r="E123" s="32">
        <f t="shared" si="10"/>
        <v>0</v>
      </c>
      <c r="F123" s="31">
        <f t="shared" si="11"/>
        <v>1869.9794865274869</v>
      </c>
      <c r="G123" s="31">
        <f t="shared" si="14"/>
        <v>481.68798153883722</v>
      </c>
      <c r="H123" s="31">
        <f t="shared" si="15"/>
        <v>1388.2915049886496</v>
      </c>
      <c r="I123" s="31">
        <f t="shared" si="12"/>
        <v>259822.969203833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259822.969203833</v>
      </c>
      <c r="D124" s="31">
        <f t="shared" si="17"/>
        <v>1869.9794865274869</v>
      </c>
      <c r="E124" s="32">
        <f t="shared" si="10"/>
        <v>0</v>
      </c>
      <c r="F124" s="31">
        <f t="shared" si="11"/>
        <v>1869.9794865274869</v>
      </c>
      <c r="G124" s="31">
        <f t="shared" si="14"/>
        <v>484.25698410704422</v>
      </c>
      <c r="H124" s="31">
        <f t="shared" si="15"/>
        <v>1385.7225024204427</v>
      </c>
      <c r="I124" s="31">
        <f t="shared" si="12"/>
        <v>259338.71221972595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259338.71221972595</v>
      </c>
      <c r="D125" s="31">
        <f t="shared" si="17"/>
        <v>1869.9794865274869</v>
      </c>
      <c r="E125" s="32">
        <f t="shared" si="10"/>
        <v>0</v>
      </c>
      <c r="F125" s="31">
        <f t="shared" si="11"/>
        <v>1869.9794865274869</v>
      </c>
      <c r="G125" s="31">
        <f t="shared" si="14"/>
        <v>486.83968802228173</v>
      </c>
      <c r="H125" s="31">
        <f t="shared" si="15"/>
        <v>1383.1397985052051</v>
      </c>
      <c r="I125" s="31">
        <f t="shared" si="12"/>
        <v>258851.87253170367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258851.87253170367</v>
      </c>
      <c r="D126" s="31">
        <f t="shared" si="17"/>
        <v>1869.9794865274869</v>
      </c>
      <c r="E126" s="32">
        <f t="shared" si="10"/>
        <v>0</v>
      </c>
      <c r="F126" s="31">
        <f t="shared" si="11"/>
        <v>1869.9794865274869</v>
      </c>
      <c r="G126" s="31">
        <f t="shared" si="14"/>
        <v>489.43616635840044</v>
      </c>
      <c r="H126" s="31">
        <f t="shared" si="15"/>
        <v>1380.5433201690864</v>
      </c>
      <c r="I126" s="31">
        <f t="shared" si="12"/>
        <v>258362.43636534526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258362.43636534526</v>
      </c>
      <c r="D127" s="31">
        <f t="shared" si="17"/>
        <v>1869.9794865274869</v>
      </c>
      <c r="E127" s="32">
        <f t="shared" si="10"/>
        <v>0</v>
      </c>
      <c r="F127" s="31">
        <f t="shared" si="11"/>
        <v>1869.9794865274869</v>
      </c>
      <c r="G127" s="31">
        <f t="shared" si="14"/>
        <v>492.04649257897881</v>
      </c>
      <c r="H127" s="31">
        <f t="shared" si="15"/>
        <v>1377.9329939485081</v>
      </c>
      <c r="I127" s="31">
        <f t="shared" si="12"/>
        <v>257870.38987276627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257870.38987276627</v>
      </c>
      <c r="D128" s="31">
        <f t="shared" si="17"/>
        <v>1869.9794865274869</v>
      </c>
      <c r="E128" s="32">
        <f t="shared" si="10"/>
        <v>0</v>
      </c>
      <c r="F128" s="31">
        <f t="shared" si="11"/>
        <v>1869.9794865274869</v>
      </c>
      <c r="G128" s="31">
        <f t="shared" si="14"/>
        <v>494.67074053939996</v>
      </c>
      <c r="H128" s="31">
        <f t="shared" si="15"/>
        <v>1375.3087459880869</v>
      </c>
      <c r="I128" s="31">
        <f t="shared" si="12"/>
        <v>257375.71913222686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257375.71913222686</v>
      </c>
      <c r="D129" s="31">
        <f t="shared" si="17"/>
        <v>1869.9794865274869</v>
      </c>
      <c r="E129" s="32">
        <f t="shared" si="10"/>
        <v>0</v>
      </c>
      <c r="F129" s="31">
        <f t="shared" si="11"/>
        <v>1869.9794865274869</v>
      </c>
      <c r="G129" s="31">
        <f t="shared" si="14"/>
        <v>497.30898448894345</v>
      </c>
      <c r="H129" s="31">
        <f t="shared" si="15"/>
        <v>1372.6705020385434</v>
      </c>
      <c r="I129" s="31">
        <f t="shared" si="12"/>
        <v>256878.41014773792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256878.41014773792</v>
      </c>
      <c r="D130" s="31">
        <f t="shared" si="17"/>
        <v>1869.9794865274869</v>
      </c>
      <c r="E130" s="32">
        <f t="shared" si="10"/>
        <v>0</v>
      </c>
      <c r="F130" s="31">
        <f t="shared" si="11"/>
        <v>1869.9794865274869</v>
      </c>
      <c r="G130" s="31">
        <f t="shared" si="14"/>
        <v>499.96129907288469</v>
      </c>
      <c r="H130" s="31">
        <f t="shared" si="15"/>
        <v>1370.0181874546022</v>
      </c>
      <c r="I130" s="31">
        <f t="shared" si="12"/>
        <v>256378.44884866502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256378.44884866502</v>
      </c>
      <c r="D131" s="31">
        <f t="shared" si="17"/>
        <v>1869.9794865274869</v>
      </c>
      <c r="E131" s="32">
        <f t="shared" si="10"/>
        <v>0</v>
      </c>
      <c r="F131" s="31">
        <f t="shared" si="11"/>
        <v>1869.9794865274869</v>
      </c>
      <c r="G131" s="31">
        <f t="shared" si="14"/>
        <v>502.62775933460671</v>
      </c>
      <c r="H131" s="31">
        <f t="shared" si="15"/>
        <v>1367.3517271928802</v>
      </c>
      <c r="I131" s="31">
        <f t="shared" si="12"/>
        <v>255875.82108933042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255875.82108933042</v>
      </c>
      <c r="D132" s="31">
        <f t="shared" si="17"/>
        <v>1869.9794865274869</v>
      </c>
      <c r="E132" s="32">
        <f t="shared" si="10"/>
        <v>0</v>
      </c>
      <c r="F132" s="31">
        <f t="shared" si="11"/>
        <v>1869.9794865274869</v>
      </c>
      <c r="G132" s="31">
        <f t="shared" si="14"/>
        <v>505.30844071772458</v>
      </c>
      <c r="H132" s="31">
        <f t="shared" si="15"/>
        <v>1364.6710458097623</v>
      </c>
      <c r="I132" s="31">
        <f t="shared" si="12"/>
        <v>255370.5126486127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255370.5126486127</v>
      </c>
      <c r="D133" s="31">
        <f t="shared" si="17"/>
        <v>1869.9794865274869</v>
      </c>
      <c r="E133" s="32">
        <f t="shared" si="10"/>
        <v>0</v>
      </c>
      <c r="F133" s="31">
        <f t="shared" si="11"/>
        <v>1869.9794865274869</v>
      </c>
      <c r="G133" s="31">
        <f t="shared" si="14"/>
        <v>508.00341906821905</v>
      </c>
      <c r="H133" s="31">
        <f t="shared" si="15"/>
        <v>1361.9760674592678</v>
      </c>
      <c r="I133" s="31">
        <f t="shared" si="12"/>
        <v>254862.50922954449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254862.50922954449</v>
      </c>
      <c r="D134" s="31">
        <f t="shared" si="17"/>
        <v>1869.9794865274869</v>
      </c>
      <c r="E134" s="32">
        <f t="shared" si="10"/>
        <v>0</v>
      </c>
      <c r="F134" s="31">
        <f t="shared" si="11"/>
        <v>1869.9794865274869</v>
      </c>
      <c r="G134" s="31">
        <f t="shared" si="14"/>
        <v>510.71277063658295</v>
      </c>
      <c r="H134" s="31">
        <f t="shared" si="15"/>
        <v>1359.2667158909039</v>
      </c>
      <c r="I134" s="31">
        <f t="shared" si="12"/>
        <v>254351.79645890792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254351.79645890792</v>
      </c>
      <c r="D135" s="31">
        <f t="shared" si="17"/>
        <v>1869.9794865274869</v>
      </c>
      <c r="E135" s="32">
        <f t="shared" si="10"/>
        <v>0</v>
      </c>
      <c r="F135" s="31">
        <f t="shared" si="11"/>
        <v>1869.9794865274869</v>
      </c>
      <c r="G135" s="31">
        <f t="shared" si="14"/>
        <v>513.43657207997785</v>
      </c>
      <c r="H135" s="31">
        <f t="shared" si="15"/>
        <v>1356.542914447509</v>
      </c>
      <c r="I135" s="31">
        <f t="shared" si="12"/>
        <v>253838.35988682794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253838.35988682794</v>
      </c>
      <c r="D136" s="31">
        <f t="shared" si="17"/>
        <v>1869.9794865274869</v>
      </c>
      <c r="E136" s="32">
        <f t="shared" si="10"/>
        <v>0</v>
      </c>
      <c r="F136" s="31">
        <f t="shared" si="11"/>
        <v>1869.9794865274869</v>
      </c>
      <c r="G136" s="31">
        <f t="shared" si="14"/>
        <v>516.17490046440457</v>
      </c>
      <c r="H136" s="31">
        <f t="shared" si="15"/>
        <v>1353.8045860630823</v>
      </c>
      <c r="I136" s="31">
        <f t="shared" si="12"/>
        <v>253322.18498636354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253322.18498636354</v>
      </c>
      <c r="D137" s="31">
        <f t="shared" si="17"/>
        <v>1869.9794865274869</v>
      </c>
      <c r="E137" s="32">
        <f t="shared" si="10"/>
        <v>0</v>
      </c>
      <c r="F137" s="31">
        <f t="shared" si="11"/>
        <v>1869.9794865274869</v>
      </c>
      <c r="G137" s="31">
        <f t="shared" si="14"/>
        <v>518.92783326688141</v>
      </c>
      <c r="H137" s="31">
        <f t="shared" si="15"/>
        <v>1351.0516532606055</v>
      </c>
      <c r="I137" s="31">
        <f t="shared" si="12"/>
        <v>252803.25715309667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252803.25715309667</v>
      </c>
      <c r="D138" s="31">
        <f t="shared" si="17"/>
        <v>1869.9794865274869</v>
      </c>
      <c r="E138" s="32">
        <f t="shared" si="10"/>
        <v>0</v>
      </c>
      <c r="F138" s="31">
        <f t="shared" si="11"/>
        <v>1869.9794865274869</v>
      </c>
      <c r="G138" s="31">
        <f t="shared" si="14"/>
        <v>521.69544837763806</v>
      </c>
      <c r="H138" s="31">
        <f t="shared" si="15"/>
        <v>1348.2840381498488</v>
      </c>
      <c r="I138" s="31">
        <f t="shared" si="12"/>
        <v>252281.56170471903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252281.56170471903</v>
      </c>
      <c r="D139" s="31">
        <f t="shared" si="17"/>
        <v>1869.9794865274869</v>
      </c>
      <c r="E139" s="32">
        <f t="shared" si="10"/>
        <v>0</v>
      </c>
      <c r="F139" s="31">
        <f t="shared" si="11"/>
        <v>1869.9794865274869</v>
      </c>
      <c r="G139" s="31">
        <f t="shared" si="14"/>
        <v>524.47782410231866</v>
      </c>
      <c r="H139" s="31">
        <f t="shared" si="15"/>
        <v>1345.5016624251682</v>
      </c>
      <c r="I139" s="31">
        <f t="shared" si="12"/>
        <v>251757.0838806167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251757.0838806167</v>
      </c>
      <c r="D140" s="31">
        <f t="shared" si="17"/>
        <v>1869.9794865274869</v>
      </c>
      <c r="E140" s="32">
        <f t="shared" si="10"/>
        <v>0</v>
      </c>
      <c r="F140" s="31">
        <f t="shared" si="11"/>
        <v>1869.9794865274869</v>
      </c>
      <c r="G140" s="31">
        <f t="shared" si="14"/>
        <v>527.27503916419778</v>
      </c>
      <c r="H140" s="31">
        <f t="shared" si="15"/>
        <v>1342.7044473632891</v>
      </c>
      <c r="I140" s="31">
        <f t="shared" si="12"/>
        <v>251229.8088414525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251229.8088414525</v>
      </c>
      <c r="D141" s="31">
        <f t="shared" si="17"/>
        <v>1869.9794865274869</v>
      </c>
      <c r="E141" s="32">
        <f t="shared" si="10"/>
        <v>0</v>
      </c>
      <c r="F141" s="31">
        <f t="shared" si="11"/>
        <v>1869.9794865274869</v>
      </c>
      <c r="G141" s="31">
        <f t="shared" si="14"/>
        <v>530.08717270640682</v>
      </c>
      <c r="H141" s="31">
        <f t="shared" si="15"/>
        <v>1339.8923138210801</v>
      </c>
      <c r="I141" s="31">
        <f t="shared" si="12"/>
        <v>250699.72166874609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250699.72166874609</v>
      </c>
      <c r="D142" s="31">
        <f t="shared" si="17"/>
        <v>1869.9794865274869</v>
      </c>
      <c r="E142" s="32">
        <f t="shared" si="10"/>
        <v>0</v>
      </c>
      <c r="F142" s="31">
        <f t="shared" si="11"/>
        <v>1869.9794865274869</v>
      </c>
      <c r="G142" s="31">
        <f t="shared" si="14"/>
        <v>532.91430429417437</v>
      </c>
      <c r="H142" s="31">
        <f t="shared" si="15"/>
        <v>1337.0651822333125</v>
      </c>
      <c r="I142" s="31">
        <f t="shared" si="12"/>
        <v>250166.8073644519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250166.8073644519</v>
      </c>
      <c r="D143" s="31">
        <f t="shared" si="17"/>
        <v>1869.9794865274869</v>
      </c>
      <c r="E143" s="32">
        <f t="shared" si="10"/>
        <v>0</v>
      </c>
      <c r="F143" s="31">
        <f t="shared" si="11"/>
        <v>1869.9794865274869</v>
      </c>
      <c r="G143" s="31">
        <f t="shared" si="14"/>
        <v>535.75651391707675</v>
      </c>
      <c r="H143" s="31">
        <f t="shared" si="15"/>
        <v>1334.2229726104101</v>
      </c>
      <c r="I143" s="31">
        <f t="shared" si="12"/>
        <v>249631.05085053481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249631.05085053481</v>
      </c>
      <c r="D144" s="31">
        <f t="shared" si="17"/>
        <v>1869.9794865274869</v>
      </c>
      <c r="E144" s="32">
        <f t="shared" si="10"/>
        <v>0</v>
      </c>
      <c r="F144" s="31">
        <f t="shared" si="11"/>
        <v>1869.9794865274869</v>
      </c>
      <c r="G144" s="31">
        <f t="shared" si="14"/>
        <v>538.61388199130124</v>
      </c>
      <c r="H144" s="31">
        <f t="shared" si="15"/>
        <v>1331.3656045361856</v>
      </c>
      <c r="I144" s="31">
        <f t="shared" si="12"/>
        <v>249092.43696854351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249092.43696854351</v>
      </c>
      <c r="D145" s="31">
        <f t="shared" si="17"/>
        <v>1869.9794865274869</v>
      </c>
      <c r="E145" s="32">
        <f t="shared" si="10"/>
        <v>0</v>
      </c>
      <c r="F145" s="31">
        <f t="shared" si="11"/>
        <v>1869.9794865274869</v>
      </c>
      <c r="G145" s="31">
        <f t="shared" si="14"/>
        <v>541.48648936192149</v>
      </c>
      <c r="H145" s="31">
        <f t="shared" si="15"/>
        <v>1328.4929971655654</v>
      </c>
      <c r="I145" s="31">
        <f t="shared" si="12"/>
        <v>248550.9504791816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248550.9504791816</v>
      </c>
      <c r="D146" s="31">
        <f t="shared" si="17"/>
        <v>1869.9794865274869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1869.9794865274869</v>
      </c>
      <c r="G146" s="31">
        <f t="shared" si="14"/>
        <v>544.37441730518503</v>
      </c>
      <c r="H146" s="31">
        <f t="shared" si="15"/>
        <v>1325.6050692223018</v>
      </c>
      <c r="I146" s="31">
        <f t="shared" ref="I146:I209" si="21">IF(AND(Pay_Num&lt;&gt;"",Sched_Pay+Extra_Pay&lt;Beg_Bal),Beg_Bal-Princ,IF(Pay_Num&lt;&gt;"",0,""))</f>
        <v>248006.5760618764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248006.5760618764</v>
      </c>
      <c r="D147" s="31">
        <f t="shared" si="17"/>
        <v>1869.9794865274869</v>
      </c>
      <c r="E147" s="32">
        <f t="shared" si="19"/>
        <v>0</v>
      </c>
      <c r="F147" s="31">
        <f t="shared" si="20"/>
        <v>1869.9794865274869</v>
      </c>
      <c r="G147" s="31">
        <f t="shared" ref="G147:G210" si="23">IF(Pay_Num&lt;&gt;"",Total_Pay-Int,"")</f>
        <v>547.27774753081258</v>
      </c>
      <c r="H147" s="31">
        <f t="shared" ref="H147:H210" si="24">IF(Pay_Num&lt;&gt;"",Beg_Bal*Interest_Rate/Num_Pmt_Per_Year,"")</f>
        <v>1322.7017389966743</v>
      </c>
      <c r="I147" s="31">
        <f t="shared" si="21"/>
        <v>247459.29831434559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247459.29831434559</v>
      </c>
      <c r="D148" s="31">
        <f t="shared" ref="D148:D211" si="26">IF(Pay_Num&lt;&gt;"",Scheduled_Monthly_Payment,"")</f>
        <v>1869.9794865274869</v>
      </c>
      <c r="E148" s="32">
        <f t="shared" si="19"/>
        <v>0</v>
      </c>
      <c r="F148" s="31">
        <f t="shared" si="20"/>
        <v>1869.9794865274869</v>
      </c>
      <c r="G148" s="31">
        <f t="shared" si="23"/>
        <v>550.19656218431032</v>
      </c>
      <c r="H148" s="31">
        <f t="shared" si="24"/>
        <v>1319.7829243431765</v>
      </c>
      <c r="I148" s="31">
        <f t="shared" si="21"/>
        <v>246909.10175216128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246909.10175216128</v>
      </c>
      <c r="D149" s="31">
        <f t="shared" si="26"/>
        <v>1869.9794865274869</v>
      </c>
      <c r="E149" s="32">
        <f t="shared" si="19"/>
        <v>0</v>
      </c>
      <c r="F149" s="31">
        <f t="shared" si="20"/>
        <v>1869.9794865274869</v>
      </c>
      <c r="G149" s="31">
        <f t="shared" si="23"/>
        <v>553.13094384929332</v>
      </c>
      <c r="H149" s="31">
        <f t="shared" si="24"/>
        <v>1316.8485426781936</v>
      </c>
      <c r="I149" s="31">
        <f t="shared" si="21"/>
        <v>246355.97080831198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246355.97080831198</v>
      </c>
      <c r="D150" s="31">
        <f t="shared" si="26"/>
        <v>1869.9794865274869</v>
      </c>
      <c r="E150" s="32">
        <f t="shared" si="19"/>
        <v>0</v>
      </c>
      <c r="F150" s="31">
        <f t="shared" si="20"/>
        <v>1869.9794865274869</v>
      </c>
      <c r="G150" s="31">
        <f t="shared" si="23"/>
        <v>556.08097554982305</v>
      </c>
      <c r="H150" s="31">
        <f t="shared" si="24"/>
        <v>1313.8985109776638</v>
      </c>
      <c r="I150" s="31">
        <f t="shared" si="21"/>
        <v>245799.88983276216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245799.88983276216</v>
      </c>
      <c r="D151" s="31">
        <f t="shared" si="26"/>
        <v>1869.9794865274869</v>
      </c>
      <c r="E151" s="32">
        <f t="shared" si="19"/>
        <v>0</v>
      </c>
      <c r="F151" s="31">
        <f t="shared" si="20"/>
        <v>1869.9794865274869</v>
      </c>
      <c r="G151" s="31">
        <f t="shared" si="23"/>
        <v>559.04674075275534</v>
      </c>
      <c r="H151" s="31">
        <f t="shared" si="24"/>
        <v>1310.9327457747315</v>
      </c>
      <c r="I151" s="31">
        <f t="shared" si="21"/>
        <v>245240.8430920094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245240.8430920094</v>
      </c>
      <c r="D152" s="31">
        <f t="shared" si="26"/>
        <v>1869.9794865274869</v>
      </c>
      <c r="E152" s="32">
        <f t="shared" si="19"/>
        <v>0</v>
      </c>
      <c r="F152" s="31">
        <f t="shared" si="20"/>
        <v>1869.9794865274869</v>
      </c>
      <c r="G152" s="31">
        <f t="shared" si="23"/>
        <v>562.02832337010341</v>
      </c>
      <c r="H152" s="31">
        <f t="shared" si="24"/>
        <v>1307.9511631573835</v>
      </c>
      <c r="I152" s="31">
        <f t="shared" si="21"/>
        <v>244678.81476863931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244678.81476863931</v>
      </c>
      <c r="D153" s="31">
        <f t="shared" si="26"/>
        <v>1869.9794865274869</v>
      </c>
      <c r="E153" s="32">
        <f t="shared" si="19"/>
        <v>0</v>
      </c>
      <c r="F153" s="31">
        <f t="shared" si="20"/>
        <v>1869.9794865274869</v>
      </c>
      <c r="G153" s="31">
        <f t="shared" si="23"/>
        <v>565.02580776141053</v>
      </c>
      <c r="H153" s="31">
        <f t="shared" si="24"/>
        <v>1304.9536787660763</v>
      </c>
      <c r="I153" s="31">
        <f t="shared" si="21"/>
        <v>244113.78896087789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244113.78896087789</v>
      </c>
      <c r="D154" s="31">
        <f t="shared" si="26"/>
        <v>1869.9794865274869</v>
      </c>
      <c r="E154" s="32">
        <f t="shared" si="19"/>
        <v>0</v>
      </c>
      <c r="F154" s="31">
        <f t="shared" si="20"/>
        <v>1869.9794865274869</v>
      </c>
      <c r="G154" s="31">
        <f t="shared" si="23"/>
        <v>568.03927873613793</v>
      </c>
      <c r="H154" s="31">
        <f t="shared" si="24"/>
        <v>1301.9402077913489</v>
      </c>
      <c r="I154" s="31">
        <f t="shared" si="21"/>
        <v>243545.74968214176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243545.74968214176</v>
      </c>
      <c r="D155" s="31">
        <f t="shared" si="26"/>
        <v>1869.9794865274869</v>
      </c>
      <c r="E155" s="32">
        <f t="shared" si="19"/>
        <v>0</v>
      </c>
      <c r="F155" s="31">
        <f t="shared" si="20"/>
        <v>1869.9794865274869</v>
      </c>
      <c r="G155" s="31">
        <f t="shared" si="23"/>
        <v>571.06882155606399</v>
      </c>
      <c r="H155" s="31">
        <f t="shared" si="24"/>
        <v>1298.9106649714229</v>
      </c>
      <c r="I155" s="31">
        <f t="shared" si="21"/>
        <v>242974.68086058571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242974.68086058571</v>
      </c>
      <c r="D156" s="31">
        <f t="shared" si="26"/>
        <v>1869.9794865274869</v>
      </c>
      <c r="E156" s="32">
        <f t="shared" si="19"/>
        <v>0</v>
      </c>
      <c r="F156" s="31">
        <f t="shared" si="20"/>
        <v>1869.9794865274869</v>
      </c>
      <c r="G156" s="31">
        <f t="shared" si="23"/>
        <v>574.11452193769628</v>
      </c>
      <c r="H156" s="31">
        <f t="shared" si="24"/>
        <v>1295.8649645897906</v>
      </c>
      <c r="I156" s="31">
        <f t="shared" si="21"/>
        <v>242400.566338648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242400.566338648</v>
      </c>
      <c r="D157" s="31">
        <f t="shared" si="26"/>
        <v>1869.9794865274869</v>
      </c>
      <c r="E157" s="32">
        <f t="shared" si="19"/>
        <v>0</v>
      </c>
      <c r="F157" s="31">
        <f t="shared" si="20"/>
        <v>1869.9794865274869</v>
      </c>
      <c r="G157" s="31">
        <f t="shared" si="23"/>
        <v>577.17646605469736</v>
      </c>
      <c r="H157" s="31">
        <f t="shared" si="24"/>
        <v>1292.8030204727895</v>
      </c>
      <c r="I157" s="31">
        <f t="shared" si="21"/>
        <v>241823.38987259331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241823.38987259331</v>
      </c>
      <c r="D158" s="31">
        <f t="shared" si="26"/>
        <v>1869.9794865274869</v>
      </c>
      <c r="E158" s="32">
        <f t="shared" si="19"/>
        <v>0</v>
      </c>
      <c r="F158" s="31">
        <f t="shared" si="20"/>
        <v>1869.9794865274869</v>
      </c>
      <c r="G158" s="31">
        <f t="shared" si="23"/>
        <v>580.25474054032247</v>
      </c>
      <c r="H158" s="31">
        <f t="shared" si="24"/>
        <v>1289.7247459871644</v>
      </c>
      <c r="I158" s="31">
        <f t="shared" si="21"/>
        <v>241243.13513205299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241243.13513205299</v>
      </c>
      <c r="D159" s="31">
        <f t="shared" si="26"/>
        <v>1869.9794865274869</v>
      </c>
      <c r="E159" s="32">
        <f t="shared" si="19"/>
        <v>0</v>
      </c>
      <c r="F159" s="31">
        <f t="shared" si="20"/>
        <v>1869.9794865274869</v>
      </c>
      <c r="G159" s="31">
        <f t="shared" si="23"/>
        <v>583.34943248987088</v>
      </c>
      <c r="H159" s="31">
        <f t="shared" si="24"/>
        <v>1286.630054037616</v>
      </c>
      <c r="I159" s="31">
        <f t="shared" si="21"/>
        <v>240659.78569956313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240659.78569956313</v>
      </c>
      <c r="D160" s="31">
        <f t="shared" si="26"/>
        <v>1869.9794865274869</v>
      </c>
      <c r="E160" s="32">
        <f t="shared" si="19"/>
        <v>0</v>
      </c>
      <c r="F160" s="31">
        <f t="shared" si="20"/>
        <v>1869.9794865274869</v>
      </c>
      <c r="G160" s="31">
        <f t="shared" si="23"/>
        <v>586.4606294631501</v>
      </c>
      <c r="H160" s="31">
        <f t="shared" si="24"/>
        <v>1283.5188570643368</v>
      </c>
      <c r="I160" s="31">
        <f t="shared" si="21"/>
        <v>240073.32507009999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240073.32507009999</v>
      </c>
      <c r="D161" s="31">
        <f t="shared" si="26"/>
        <v>1869.9794865274869</v>
      </c>
      <c r="E161" s="32">
        <f t="shared" si="19"/>
        <v>0</v>
      </c>
      <c r="F161" s="31">
        <f t="shared" si="20"/>
        <v>1869.9794865274869</v>
      </c>
      <c r="G161" s="31">
        <f t="shared" si="23"/>
        <v>589.58841948695363</v>
      </c>
      <c r="H161" s="31">
        <f t="shared" si="24"/>
        <v>1280.3910670405332</v>
      </c>
      <c r="I161" s="31">
        <f t="shared" si="21"/>
        <v>239483.73665061305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239483.73665061305</v>
      </c>
      <c r="D162" s="31">
        <f t="shared" si="26"/>
        <v>1869.9794865274869</v>
      </c>
      <c r="E162" s="32">
        <f t="shared" si="19"/>
        <v>0</v>
      </c>
      <c r="F162" s="31">
        <f t="shared" si="20"/>
        <v>1869.9794865274869</v>
      </c>
      <c r="G162" s="31">
        <f t="shared" si="23"/>
        <v>592.73289105755066</v>
      </c>
      <c r="H162" s="31">
        <f t="shared" si="24"/>
        <v>1277.2465954699362</v>
      </c>
      <c r="I162" s="31">
        <f t="shared" si="21"/>
        <v>238891.00375955549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238891.00375955549</v>
      </c>
      <c r="D163" s="31">
        <f t="shared" si="26"/>
        <v>1869.9794865274869</v>
      </c>
      <c r="E163" s="32">
        <f t="shared" si="19"/>
        <v>0</v>
      </c>
      <c r="F163" s="31">
        <f t="shared" si="20"/>
        <v>1869.9794865274869</v>
      </c>
      <c r="G163" s="31">
        <f t="shared" si="23"/>
        <v>595.89413314319086</v>
      </c>
      <c r="H163" s="31">
        <f t="shared" si="24"/>
        <v>1274.085353384296</v>
      </c>
      <c r="I163" s="31">
        <f t="shared" si="21"/>
        <v>238295.1096264123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238295.1096264123</v>
      </c>
      <c r="D164" s="31">
        <f t="shared" si="26"/>
        <v>1869.9794865274869</v>
      </c>
      <c r="E164" s="32">
        <f t="shared" si="19"/>
        <v>0</v>
      </c>
      <c r="F164" s="31">
        <f t="shared" si="20"/>
        <v>1869.9794865274869</v>
      </c>
      <c r="G164" s="31">
        <f t="shared" si="23"/>
        <v>599.07223518662113</v>
      </c>
      <c r="H164" s="31">
        <f t="shared" si="24"/>
        <v>1270.9072513408657</v>
      </c>
      <c r="I164" s="31">
        <f t="shared" si="21"/>
        <v>237696.03739122569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237696.03739122569</v>
      </c>
      <c r="D165" s="31">
        <f t="shared" si="26"/>
        <v>1869.9794865274869</v>
      </c>
      <c r="E165" s="32">
        <f t="shared" si="19"/>
        <v>0</v>
      </c>
      <c r="F165" s="31">
        <f t="shared" si="20"/>
        <v>1869.9794865274869</v>
      </c>
      <c r="G165" s="31">
        <f t="shared" si="23"/>
        <v>602.26728710761654</v>
      </c>
      <c r="H165" s="31">
        <f t="shared" si="24"/>
        <v>1267.7121994198703</v>
      </c>
      <c r="I165" s="31">
        <f t="shared" si="21"/>
        <v>237093.77010411807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237093.77010411807</v>
      </c>
      <c r="D166" s="31">
        <f t="shared" si="26"/>
        <v>1869.9794865274869</v>
      </c>
      <c r="E166" s="32">
        <f t="shared" si="19"/>
        <v>0</v>
      </c>
      <c r="F166" s="31">
        <f t="shared" si="20"/>
        <v>1869.9794865274869</v>
      </c>
      <c r="G166" s="31">
        <f t="shared" si="23"/>
        <v>605.47937930552371</v>
      </c>
      <c r="H166" s="31">
        <f t="shared" si="24"/>
        <v>1264.5001072219632</v>
      </c>
      <c r="I166" s="31">
        <f t="shared" si="21"/>
        <v>236488.29072481254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236488.29072481254</v>
      </c>
      <c r="D167" s="31">
        <f t="shared" si="26"/>
        <v>1869.9794865274869</v>
      </c>
      <c r="E167" s="32">
        <f t="shared" si="19"/>
        <v>0</v>
      </c>
      <c r="F167" s="31">
        <f t="shared" si="20"/>
        <v>1869.9794865274869</v>
      </c>
      <c r="G167" s="31">
        <f t="shared" si="23"/>
        <v>608.7086026618199</v>
      </c>
      <c r="H167" s="31">
        <f t="shared" si="24"/>
        <v>1261.270883865667</v>
      </c>
      <c r="I167" s="31">
        <f t="shared" si="21"/>
        <v>235879.58212215072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235879.58212215072</v>
      </c>
      <c r="D168" s="31">
        <f t="shared" si="26"/>
        <v>1869.9794865274869</v>
      </c>
      <c r="E168" s="32">
        <f t="shared" si="19"/>
        <v>0</v>
      </c>
      <c r="F168" s="31">
        <f t="shared" si="20"/>
        <v>1869.9794865274869</v>
      </c>
      <c r="G168" s="31">
        <f t="shared" si="23"/>
        <v>611.95504854268302</v>
      </c>
      <c r="H168" s="31">
        <f t="shared" si="24"/>
        <v>1258.0244379848039</v>
      </c>
      <c r="I168" s="31">
        <f t="shared" si="21"/>
        <v>235267.62707360805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235267.62707360805</v>
      </c>
      <c r="D169" s="31">
        <f t="shared" si="26"/>
        <v>1869.9794865274869</v>
      </c>
      <c r="E169" s="32">
        <f t="shared" si="19"/>
        <v>0</v>
      </c>
      <c r="F169" s="31">
        <f t="shared" si="20"/>
        <v>1869.9794865274869</v>
      </c>
      <c r="G169" s="31">
        <f t="shared" si="23"/>
        <v>615.21880880157732</v>
      </c>
      <c r="H169" s="31">
        <f t="shared" si="24"/>
        <v>1254.7606777259095</v>
      </c>
      <c r="I169" s="31">
        <f t="shared" si="21"/>
        <v>234652.40826480647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234652.40826480647</v>
      </c>
      <c r="D170" s="31">
        <f t="shared" si="26"/>
        <v>1869.9794865274869</v>
      </c>
      <c r="E170" s="32">
        <f t="shared" si="19"/>
        <v>0</v>
      </c>
      <c r="F170" s="31">
        <f t="shared" si="20"/>
        <v>1869.9794865274869</v>
      </c>
      <c r="G170" s="31">
        <f t="shared" si="23"/>
        <v>618.4999757818523</v>
      </c>
      <c r="H170" s="31">
        <f t="shared" si="24"/>
        <v>1251.4795107456346</v>
      </c>
      <c r="I170" s="31">
        <f t="shared" si="21"/>
        <v>234033.90828902461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234033.90828902461</v>
      </c>
      <c r="D171" s="31">
        <f t="shared" si="26"/>
        <v>1869.9794865274869</v>
      </c>
      <c r="E171" s="32">
        <f t="shared" si="19"/>
        <v>0</v>
      </c>
      <c r="F171" s="31">
        <f t="shared" si="20"/>
        <v>1869.9794865274869</v>
      </c>
      <c r="G171" s="31">
        <f t="shared" si="23"/>
        <v>621.79864231935562</v>
      </c>
      <c r="H171" s="31">
        <f t="shared" si="24"/>
        <v>1248.1808442081312</v>
      </c>
      <c r="I171" s="31">
        <f t="shared" si="21"/>
        <v>233412.10964670524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233412.10964670524</v>
      </c>
      <c r="D172" s="31">
        <f t="shared" si="26"/>
        <v>1869.9794865274869</v>
      </c>
      <c r="E172" s="32">
        <f t="shared" si="19"/>
        <v>0</v>
      </c>
      <c r="F172" s="31">
        <f t="shared" si="20"/>
        <v>1869.9794865274869</v>
      </c>
      <c r="G172" s="31">
        <f t="shared" si="23"/>
        <v>625.11490174505889</v>
      </c>
      <c r="H172" s="31">
        <f t="shared" si="24"/>
        <v>1244.864584782428</v>
      </c>
      <c r="I172" s="31">
        <f t="shared" si="21"/>
        <v>232786.99474496019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232786.99474496019</v>
      </c>
      <c r="D173" s="31">
        <f t="shared" si="26"/>
        <v>1869.9794865274869</v>
      </c>
      <c r="E173" s="32">
        <f t="shared" si="19"/>
        <v>0</v>
      </c>
      <c r="F173" s="31">
        <f t="shared" si="20"/>
        <v>1869.9794865274869</v>
      </c>
      <c r="G173" s="31">
        <f t="shared" si="23"/>
        <v>628.44884788769923</v>
      </c>
      <c r="H173" s="31">
        <f t="shared" si="24"/>
        <v>1241.5306386397876</v>
      </c>
      <c r="I173" s="31">
        <f t="shared" si="21"/>
        <v>232158.5458970725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232158.5458970725</v>
      </c>
      <c r="D174" s="31">
        <f t="shared" si="26"/>
        <v>1869.9794865274869</v>
      </c>
      <c r="E174" s="32">
        <f t="shared" si="19"/>
        <v>0</v>
      </c>
      <c r="F174" s="31">
        <f t="shared" si="20"/>
        <v>1869.9794865274869</v>
      </c>
      <c r="G174" s="31">
        <f t="shared" si="23"/>
        <v>631.80057507643346</v>
      </c>
      <c r="H174" s="31">
        <f t="shared" si="24"/>
        <v>1238.1789114510534</v>
      </c>
      <c r="I174" s="31">
        <f t="shared" si="21"/>
        <v>231526.74532199607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231526.74532199607</v>
      </c>
      <c r="D175" s="31">
        <f t="shared" si="26"/>
        <v>1869.9794865274869</v>
      </c>
      <c r="E175" s="32">
        <f t="shared" si="19"/>
        <v>0</v>
      </c>
      <c r="F175" s="31">
        <f t="shared" si="20"/>
        <v>1869.9794865274869</v>
      </c>
      <c r="G175" s="31">
        <f t="shared" si="23"/>
        <v>635.17017814350766</v>
      </c>
      <c r="H175" s="31">
        <f t="shared" si="24"/>
        <v>1234.8093083839792</v>
      </c>
      <c r="I175" s="31">
        <f t="shared" si="21"/>
        <v>230891.57514385256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230891.57514385256</v>
      </c>
      <c r="D176" s="31">
        <f t="shared" si="26"/>
        <v>1869.9794865274869</v>
      </c>
      <c r="E176" s="32">
        <f t="shared" si="19"/>
        <v>0</v>
      </c>
      <c r="F176" s="31">
        <f t="shared" si="20"/>
        <v>1869.9794865274869</v>
      </c>
      <c r="G176" s="31">
        <f t="shared" si="23"/>
        <v>638.55775242693971</v>
      </c>
      <c r="H176" s="31">
        <f t="shared" si="24"/>
        <v>1231.4217341005472</v>
      </c>
      <c r="I176" s="31">
        <f t="shared" si="21"/>
        <v>230253.01739142562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230253.01739142562</v>
      </c>
      <c r="D177" s="31">
        <f t="shared" si="26"/>
        <v>1869.9794865274869</v>
      </c>
      <c r="E177" s="32">
        <f t="shared" si="19"/>
        <v>0</v>
      </c>
      <c r="F177" s="31">
        <f t="shared" si="20"/>
        <v>1869.9794865274869</v>
      </c>
      <c r="G177" s="31">
        <f t="shared" si="23"/>
        <v>641.96339377321692</v>
      </c>
      <c r="H177" s="31">
        <f t="shared" si="24"/>
        <v>1228.0160927542699</v>
      </c>
      <c r="I177" s="31">
        <f t="shared" si="21"/>
        <v>229611.0539976524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229611.0539976524</v>
      </c>
      <c r="D178" s="31">
        <f t="shared" si="26"/>
        <v>1869.9794865274869</v>
      </c>
      <c r="E178" s="32">
        <f t="shared" si="19"/>
        <v>0</v>
      </c>
      <c r="F178" s="31">
        <f t="shared" si="20"/>
        <v>1869.9794865274869</v>
      </c>
      <c r="G178" s="31">
        <f t="shared" si="23"/>
        <v>645.38719854000738</v>
      </c>
      <c r="H178" s="31">
        <f t="shared" si="24"/>
        <v>1224.5922879874795</v>
      </c>
      <c r="I178" s="31">
        <f t="shared" si="21"/>
        <v>228965.6667991124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228965.6667991124</v>
      </c>
      <c r="D179" s="31">
        <f t="shared" si="26"/>
        <v>1869.9794865274869</v>
      </c>
      <c r="E179" s="32">
        <f t="shared" si="19"/>
        <v>0</v>
      </c>
      <c r="F179" s="31">
        <f t="shared" si="20"/>
        <v>1869.9794865274869</v>
      </c>
      <c r="G179" s="31">
        <f t="shared" si="23"/>
        <v>648.82926359888734</v>
      </c>
      <c r="H179" s="31">
        <f t="shared" si="24"/>
        <v>1221.1502229285995</v>
      </c>
      <c r="I179" s="31">
        <f t="shared" si="21"/>
        <v>228316.83753551351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228316.83753551351</v>
      </c>
      <c r="D180" s="31">
        <f t="shared" si="26"/>
        <v>1869.9794865274869</v>
      </c>
      <c r="E180" s="32">
        <f t="shared" si="19"/>
        <v>0</v>
      </c>
      <c r="F180" s="31">
        <f t="shared" si="20"/>
        <v>1869.9794865274869</v>
      </c>
      <c r="G180" s="31">
        <f t="shared" si="23"/>
        <v>652.28968633808154</v>
      </c>
      <c r="H180" s="31">
        <f t="shared" si="24"/>
        <v>1217.6898001894053</v>
      </c>
      <c r="I180" s="31">
        <f t="shared" si="21"/>
        <v>227664.54784917543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227664.54784917543</v>
      </c>
      <c r="D181" s="31">
        <f t="shared" si="26"/>
        <v>1869.9794865274869</v>
      </c>
      <c r="E181" s="32">
        <f t="shared" si="19"/>
        <v>0</v>
      </c>
      <c r="F181" s="31">
        <f t="shared" si="20"/>
        <v>1869.9794865274869</v>
      </c>
      <c r="G181" s="31">
        <f t="shared" si="23"/>
        <v>655.76856466521781</v>
      </c>
      <c r="H181" s="31">
        <f t="shared" si="24"/>
        <v>1214.2109218622691</v>
      </c>
      <c r="I181" s="31">
        <f t="shared" si="21"/>
        <v>227008.77928451021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227008.77928451021</v>
      </c>
      <c r="D182" s="31">
        <f t="shared" si="26"/>
        <v>1869.9794865274869</v>
      </c>
      <c r="E182" s="32">
        <f t="shared" si="19"/>
        <v>0</v>
      </c>
      <c r="F182" s="31">
        <f t="shared" si="20"/>
        <v>1869.9794865274869</v>
      </c>
      <c r="G182" s="31">
        <f t="shared" si="23"/>
        <v>659.265997010099</v>
      </c>
      <c r="H182" s="31">
        <f t="shared" si="24"/>
        <v>1210.7134895173879</v>
      </c>
      <c r="I182" s="31">
        <f t="shared" si="21"/>
        <v>226349.5132875001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226349.5132875001</v>
      </c>
      <c r="D183" s="31">
        <f t="shared" si="26"/>
        <v>1869.9794865274869</v>
      </c>
      <c r="E183" s="32">
        <f t="shared" si="19"/>
        <v>0</v>
      </c>
      <c r="F183" s="31">
        <f t="shared" si="20"/>
        <v>1869.9794865274869</v>
      </c>
      <c r="G183" s="31">
        <f t="shared" si="23"/>
        <v>662.78208232748625</v>
      </c>
      <c r="H183" s="31">
        <f t="shared" si="24"/>
        <v>1207.1974042000006</v>
      </c>
      <c r="I183" s="31">
        <f t="shared" si="21"/>
        <v>225686.7312051726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225686.7312051726</v>
      </c>
      <c r="D184" s="31">
        <f t="shared" si="26"/>
        <v>1869.9794865274869</v>
      </c>
      <c r="E184" s="32">
        <f t="shared" si="19"/>
        <v>0</v>
      </c>
      <c r="F184" s="31">
        <f t="shared" si="20"/>
        <v>1869.9794865274869</v>
      </c>
      <c r="G184" s="31">
        <f t="shared" si="23"/>
        <v>666.31692009989956</v>
      </c>
      <c r="H184" s="31">
        <f t="shared" si="24"/>
        <v>1203.6625664275873</v>
      </c>
      <c r="I184" s="31">
        <f t="shared" si="21"/>
        <v>225020.41428507271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225020.41428507271</v>
      </c>
      <c r="D185" s="31">
        <f t="shared" si="26"/>
        <v>1869.9794865274869</v>
      </c>
      <c r="E185" s="32">
        <f t="shared" si="19"/>
        <v>0</v>
      </c>
      <c r="F185" s="31">
        <f t="shared" si="20"/>
        <v>1869.9794865274869</v>
      </c>
      <c r="G185" s="31">
        <f t="shared" si="23"/>
        <v>669.87061034043245</v>
      </c>
      <c r="H185" s="31">
        <f t="shared" si="24"/>
        <v>1200.1088761870544</v>
      </c>
      <c r="I185" s="31">
        <f t="shared" si="21"/>
        <v>224350.54367473227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224350.54367473227</v>
      </c>
      <c r="D186" s="31">
        <f t="shared" si="26"/>
        <v>1869.9794865274869</v>
      </c>
      <c r="E186" s="32">
        <f t="shared" si="19"/>
        <v>0</v>
      </c>
      <c r="F186" s="31">
        <f t="shared" si="20"/>
        <v>1869.9794865274869</v>
      </c>
      <c r="G186" s="31">
        <f t="shared" si="23"/>
        <v>673.44325359558138</v>
      </c>
      <c r="H186" s="31">
        <f t="shared" si="24"/>
        <v>1196.5362329319055</v>
      </c>
      <c r="I186" s="31">
        <f t="shared" si="21"/>
        <v>223677.10042113668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223677.10042113668</v>
      </c>
      <c r="D187" s="31">
        <f t="shared" si="26"/>
        <v>1869.9794865274869</v>
      </c>
      <c r="E187" s="32">
        <f t="shared" si="19"/>
        <v>0</v>
      </c>
      <c r="F187" s="31">
        <f t="shared" si="20"/>
        <v>1869.9794865274869</v>
      </c>
      <c r="G187" s="31">
        <f t="shared" si="23"/>
        <v>677.03495094809114</v>
      </c>
      <c r="H187" s="31">
        <f t="shared" si="24"/>
        <v>1192.9445355793957</v>
      </c>
      <c r="I187" s="31">
        <f t="shared" si="21"/>
        <v>223000.06547018859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223000.06547018859</v>
      </c>
      <c r="D188" s="31">
        <f t="shared" si="26"/>
        <v>1869.9794865274869</v>
      </c>
      <c r="E188" s="32">
        <f t="shared" si="19"/>
        <v>0</v>
      </c>
      <c r="F188" s="31">
        <f t="shared" si="20"/>
        <v>1869.9794865274869</v>
      </c>
      <c r="G188" s="31">
        <f t="shared" si="23"/>
        <v>680.64580401981448</v>
      </c>
      <c r="H188" s="31">
        <f t="shared" si="24"/>
        <v>1189.3336825076724</v>
      </c>
      <c r="I188" s="31">
        <f t="shared" si="21"/>
        <v>222319.41966616877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222319.41966616877</v>
      </c>
      <c r="D189" s="31">
        <f t="shared" si="26"/>
        <v>1869.9794865274869</v>
      </c>
      <c r="E189" s="32">
        <f t="shared" si="19"/>
        <v>0</v>
      </c>
      <c r="F189" s="31">
        <f t="shared" si="20"/>
        <v>1869.9794865274869</v>
      </c>
      <c r="G189" s="31">
        <f t="shared" si="23"/>
        <v>684.27591497458661</v>
      </c>
      <c r="H189" s="31">
        <f t="shared" si="24"/>
        <v>1185.7035715529003</v>
      </c>
      <c r="I189" s="31">
        <f t="shared" si="21"/>
        <v>221635.14375119418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221635.14375119418</v>
      </c>
      <c r="D190" s="31">
        <f t="shared" si="26"/>
        <v>1869.9794865274869</v>
      </c>
      <c r="E190" s="32">
        <f t="shared" si="19"/>
        <v>0</v>
      </c>
      <c r="F190" s="31">
        <f t="shared" si="20"/>
        <v>1869.9794865274869</v>
      </c>
      <c r="G190" s="31">
        <f t="shared" si="23"/>
        <v>687.92538652111784</v>
      </c>
      <c r="H190" s="31">
        <f t="shared" si="24"/>
        <v>1182.054100006369</v>
      </c>
      <c r="I190" s="31">
        <f t="shared" si="21"/>
        <v>220947.21836467306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220947.21836467306</v>
      </c>
      <c r="D191" s="31">
        <f t="shared" si="26"/>
        <v>1869.9794865274869</v>
      </c>
      <c r="E191" s="32">
        <f t="shared" si="19"/>
        <v>0</v>
      </c>
      <c r="F191" s="31">
        <f t="shared" si="20"/>
        <v>1869.9794865274869</v>
      </c>
      <c r="G191" s="31">
        <f t="shared" si="23"/>
        <v>691.59432191589713</v>
      </c>
      <c r="H191" s="31">
        <f t="shared" si="24"/>
        <v>1178.3851646115897</v>
      </c>
      <c r="I191" s="31">
        <f t="shared" si="21"/>
        <v>220255.62404275715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220255.62404275715</v>
      </c>
      <c r="D192" s="31">
        <f t="shared" si="26"/>
        <v>1869.9794865274869</v>
      </c>
      <c r="E192" s="32">
        <f t="shared" si="19"/>
        <v>0</v>
      </c>
      <c r="F192" s="31">
        <f t="shared" si="20"/>
        <v>1869.9794865274869</v>
      </c>
      <c r="G192" s="31">
        <f t="shared" si="23"/>
        <v>695.28282496611541</v>
      </c>
      <c r="H192" s="31">
        <f t="shared" si="24"/>
        <v>1174.6966615613715</v>
      </c>
      <c r="I192" s="31">
        <f t="shared" si="21"/>
        <v>219560.34121779102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219560.34121779102</v>
      </c>
      <c r="D193" s="31">
        <f t="shared" si="26"/>
        <v>1869.9794865274869</v>
      </c>
      <c r="E193" s="32">
        <f t="shared" si="19"/>
        <v>0</v>
      </c>
      <c r="F193" s="31">
        <f t="shared" si="20"/>
        <v>1869.9794865274869</v>
      </c>
      <c r="G193" s="31">
        <f t="shared" si="23"/>
        <v>698.99100003260128</v>
      </c>
      <c r="H193" s="31">
        <f t="shared" si="24"/>
        <v>1170.9884864948856</v>
      </c>
      <c r="I193" s="31">
        <f t="shared" si="21"/>
        <v>218861.35021775842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218861.35021775842</v>
      </c>
      <c r="D194" s="31">
        <f t="shared" si="26"/>
        <v>1869.9794865274869</v>
      </c>
      <c r="E194" s="32">
        <f t="shared" si="19"/>
        <v>0</v>
      </c>
      <c r="F194" s="31">
        <f t="shared" si="20"/>
        <v>1869.9794865274869</v>
      </c>
      <c r="G194" s="31">
        <f t="shared" si="23"/>
        <v>702.71895203277518</v>
      </c>
      <c r="H194" s="31">
        <f t="shared" si="24"/>
        <v>1167.2605344947117</v>
      </c>
      <c r="I194" s="31">
        <f t="shared" si="21"/>
        <v>218158.63126572565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218158.63126572565</v>
      </c>
      <c r="D195" s="31">
        <f t="shared" si="26"/>
        <v>1869.9794865274869</v>
      </c>
      <c r="E195" s="32">
        <f t="shared" si="19"/>
        <v>0</v>
      </c>
      <c r="F195" s="31">
        <f t="shared" si="20"/>
        <v>1869.9794865274869</v>
      </c>
      <c r="G195" s="31">
        <f t="shared" si="23"/>
        <v>706.46678644361668</v>
      </c>
      <c r="H195" s="31">
        <f t="shared" si="24"/>
        <v>1163.5127000838702</v>
      </c>
      <c r="I195" s="31">
        <f t="shared" si="21"/>
        <v>217452.16447928204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217452.16447928204</v>
      </c>
      <c r="D196" s="31">
        <f t="shared" si="26"/>
        <v>1869.9794865274869</v>
      </c>
      <c r="E196" s="32">
        <f t="shared" si="19"/>
        <v>0</v>
      </c>
      <c r="F196" s="31">
        <f t="shared" si="20"/>
        <v>1869.9794865274869</v>
      </c>
      <c r="G196" s="31">
        <f t="shared" si="23"/>
        <v>710.23460930464921</v>
      </c>
      <c r="H196" s="31">
        <f t="shared" si="24"/>
        <v>1159.7448772228377</v>
      </c>
      <c r="I196" s="31">
        <f t="shared" si="21"/>
        <v>216741.92986997741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216741.92986997741</v>
      </c>
      <c r="D197" s="31">
        <f t="shared" si="26"/>
        <v>1869.9794865274869</v>
      </c>
      <c r="E197" s="32">
        <f t="shared" si="19"/>
        <v>0</v>
      </c>
      <c r="F197" s="31">
        <f t="shared" si="20"/>
        <v>1869.9794865274869</v>
      </c>
      <c r="G197" s="31">
        <f t="shared" si="23"/>
        <v>714.02252722094067</v>
      </c>
      <c r="H197" s="31">
        <f t="shared" si="24"/>
        <v>1155.9569593065462</v>
      </c>
      <c r="I197" s="31">
        <f t="shared" si="21"/>
        <v>216027.90734275646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216027.90734275646</v>
      </c>
      <c r="D198" s="31">
        <f t="shared" si="26"/>
        <v>1869.9794865274869</v>
      </c>
      <c r="E198" s="32">
        <f t="shared" si="19"/>
        <v>0</v>
      </c>
      <c r="F198" s="31">
        <f t="shared" si="20"/>
        <v>1869.9794865274869</v>
      </c>
      <c r="G198" s="31">
        <f t="shared" si="23"/>
        <v>717.83064736611914</v>
      </c>
      <c r="H198" s="31">
        <f t="shared" si="24"/>
        <v>1152.1488391613677</v>
      </c>
      <c r="I198" s="31">
        <f t="shared" si="21"/>
        <v>215310.07669539034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215310.07669539034</v>
      </c>
      <c r="D199" s="31">
        <f t="shared" si="26"/>
        <v>1869.9794865274869</v>
      </c>
      <c r="E199" s="32">
        <f t="shared" si="19"/>
        <v>0</v>
      </c>
      <c r="F199" s="31">
        <f t="shared" si="20"/>
        <v>1869.9794865274869</v>
      </c>
      <c r="G199" s="31">
        <f t="shared" si="23"/>
        <v>721.65907748540508</v>
      </c>
      <c r="H199" s="31">
        <f t="shared" si="24"/>
        <v>1148.3204090420818</v>
      </c>
      <c r="I199" s="31">
        <f t="shared" si="21"/>
        <v>214588.41761790492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214588.41761790492</v>
      </c>
      <c r="D200" s="31">
        <f t="shared" si="26"/>
        <v>1869.9794865274869</v>
      </c>
      <c r="E200" s="32">
        <f t="shared" si="19"/>
        <v>0</v>
      </c>
      <c r="F200" s="31">
        <f t="shared" si="20"/>
        <v>1869.9794865274869</v>
      </c>
      <c r="G200" s="31">
        <f t="shared" si="23"/>
        <v>725.50792589866069</v>
      </c>
      <c r="H200" s="31">
        <f t="shared" si="24"/>
        <v>1144.4715606288262</v>
      </c>
      <c r="I200" s="31">
        <f t="shared" si="21"/>
        <v>213862.90969200627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213862.90969200627</v>
      </c>
      <c r="D201" s="31">
        <f t="shared" si="26"/>
        <v>1869.9794865274869</v>
      </c>
      <c r="E201" s="32">
        <f t="shared" si="19"/>
        <v>0</v>
      </c>
      <c r="F201" s="31">
        <f t="shared" si="20"/>
        <v>1869.9794865274869</v>
      </c>
      <c r="G201" s="31">
        <f t="shared" si="23"/>
        <v>729.37730150345351</v>
      </c>
      <c r="H201" s="31">
        <f t="shared" si="24"/>
        <v>1140.6021850240334</v>
      </c>
      <c r="I201" s="31">
        <f t="shared" si="21"/>
        <v>213133.53239050281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213133.53239050281</v>
      </c>
      <c r="D202" s="31">
        <f t="shared" si="26"/>
        <v>1869.9794865274869</v>
      </c>
      <c r="E202" s="32">
        <f t="shared" si="19"/>
        <v>0</v>
      </c>
      <c r="F202" s="31">
        <f t="shared" si="20"/>
        <v>1869.9794865274869</v>
      </c>
      <c r="G202" s="31">
        <f t="shared" si="23"/>
        <v>733.26731377813849</v>
      </c>
      <c r="H202" s="31">
        <f t="shared" si="24"/>
        <v>1136.7121727493484</v>
      </c>
      <c r="I202" s="31">
        <f t="shared" si="21"/>
        <v>212400.26507672467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212400.26507672467</v>
      </c>
      <c r="D203" s="31">
        <f t="shared" si="26"/>
        <v>1869.9794865274869</v>
      </c>
      <c r="E203" s="32">
        <f t="shared" si="19"/>
        <v>0</v>
      </c>
      <c r="F203" s="31">
        <f t="shared" si="20"/>
        <v>1869.9794865274869</v>
      </c>
      <c r="G203" s="31">
        <f t="shared" si="23"/>
        <v>737.17807278495525</v>
      </c>
      <c r="H203" s="31">
        <f t="shared" si="24"/>
        <v>1132.8014137425316</v>
      </c>
      <c r="I203" s="31">
        <f t="shared" si="21"/>
        <v>211663.0870039397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211663.0870039397</v>
      </c>
      <c r="D204" s="31">
        <f t="shared" si="26"/>
        <v>1869.9794865274869</v>
      </c>
      <c r="E204" s="32">
        <f t="shared" si="19"/>
        <v>0</v>
      </c>
      <c r="F204" s="31">
        <f t="shared" si="20"/>
        <v>1869.9794865274869</v>
      </c>
      <c r="G204" s="31">
        <f t="shared" si="23"/>
        <v>741.10968917314176</v>
      </c>
      <c r="H204" s="31">
        <f t="shared" si="24"/>
        <v>1128.8697973543451</v>
      </c>
      <c r="I204" s="31">
        <f t="shared" si="21"/>
        <v>210921.97731476655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210921.97731476655</v>
      </c>
      <c r="D205" s="31">
        <f t="shared" si="26"/>
        <v>1869.9794865274869</v>
      </c>
      <c r="E205" s="32">
        <f t="shared" si="19"/>
        <v>0</v>
      </c>
      <c r="F205" s="31">
        <f t="shared" si="20"/>
        <v>1869.9794865274869</v>
      </c>
      <c r="G205" s="31">
        <f t="shared" si="23"/>
        <v>745.06227418206527</v>
      </c>
      <c r="H205" s="31">
        <f t="shared" si="24"/>
        <v>1124.9172123454216</v>
      </c>
      <c r="I205" s="31">
        <f t="shared" si="21"/>
        <v>210176.91504058448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210176.91504058448</v>
      </c>
      <c r="D206" s="31">
        <f t="shared" si="26"/>
        <v>1869.9794865274869</v>
      </c>
      <c r="E206" s="32">
        <f t="shared" si="19"/>
        <v>0</v>
      </c>
      <c r="F206" s="31">
        <f t="shared" si="20"/>
        <v>1869.9794865274869</v>
      </c>
      <c r="G206" s="31">
        <f t="shared" si="23"/>
        <v>749.03593964436959</v>
      </c>
      <c r="H206" s="31">
        <f t="shared" si="24"/>
        <v>1120.9435468831173</v>
      </c>
      <c r="I206" s="31">
        <f t="shared" si="21"/>
        <v>209427.8791009401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209427.8791009401</v>
      </c>
      <c r="D207" s="31">
        <f t="shared" si="26"/>
        <v>1869.9794865274869</v>
      </c>
      <c r="E207" s="32">
        <f t="shared" si="19"/>
        <v>0</v>
      </c>
      <c r="F207" s="31">
        <f t="shared" si="20"/>
        <v>1869.9794865274869</v>
      </c>
      <c r="G207" s="31">
        <f t="shared" si="23"/>
        <v>753.0307979891395</v>
      </c>
      <c r="H207" s="31">
        <f t="shared" si="24"/>
        <v>1116.9486885383474</v>
      </c>
      <c r="I207" s="31">
        <f t="shared" si="21"/>
        <v>208674.84830295097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208674.84830295097</v>
      </c>
      <c r="D208" s="31">
        <f t="shared" si="26"/>
        <v>1869.9794865274869</v>
      </c>
      <c r="E208" s="32">
        <f t="shared" si="19"/>
        <v>0</v>
      </c>
      <c r="F208" s="31">
        <f t="shared" si="20"/>
        <v>1869.9794865274869</v>
      </c>
      <c r="G208" s="31">
        <f t="shared" si="23"/>
        <v>757.04696224508166</v>
      </c>
      <c r="H208" s="31">
        <f t="shared" si="24"/>
        <v>1112.9325242824052</v>
      </c>
      <c r="I208" s="31">
        <f t="shared" si="21"/>
        <v>207917.80134070589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207917.80134070589</v>
      </c>
      <c r="D209" s="31">
        <f t="shared" si="26"/>
        <v>1869.9794865274869</v>
      </c>
      <c r="E209" s="32">
        <f t="shared" si="19"/>
        <v>0</v>
      </c>
      <c r="F209" s="31">
        <f t="shared" si="20"/>
        <v>1869.9794865274869</v>
      </c>
      <c r="G209" s="31">
        <f t="shared" si="23"/>
        <v>761.08454604372218</v>
      </c>
      <c r="H209" s="31">
        <f t="shared" si="24"/>
        <v>1108.8949404837647</v>
      </c>
      <c r="I209" s="31">
        <f t="shared" si="21"/>
        <v>207156.71679466218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207156.71679466218</v>
      </c>
      <c r="D210" s="31">
        <f t="shared" si="26"/>
        <v>1869.9794865274869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1869.9794865274869</v>
      </c>
      <c r="G210" s="31">
        <f t="shared" si="23"/>
        <v>765.14366362262194</v>
      </c>
      <c r="H210" s="31">
        <f t="shared" si="24"/>
        <v>1104.8358229048649</v>
      </c>
      <c r="I210" s="31">
        <f t="shared" ref="I210:I273" si="30">IF(AND(Pay_Num&lt;&gt;"",Sched_Pay+Extra_Pay&lt;Beg_Bal),Beg_Bal-Princ,IF(Pay_Num&lt;&gt;"",0,""))</f>
        <v>206391.57313103956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206391.57313103956</v>
      </c>
      <c r="D211" s="31">
        <f t="shared" si="26"/>
        <v>1869.9794865274869</v>
      </c>
      <c r="E211" s="32">
        <f t="shared" si="28"/>
        <v>0</v>
      </c>
      <c r="F211" s="31">
        <f t="shared" si="29"/>
        <v>1869.9794865274869</v>
      </c>
      <c r="G211" s="31">
        <f t="shared" ref="G211:G274" si="32">IF(Pay_Num&lt;&gt;"",Total_Pay-Int,"")</f>
        <v>769.22442982860912</v>
      </c>
      <c r="H211" s="31">
        <f t="shared" ref="H211:H274" si="33">IF(Pay_Num&lt;&gt;"",Beg_Bal*Interest_Rate/Num_Pmt_Per_Year,"")</f>
        <v>1100.7550566988778</v>
      </c>
      <c r="I211" s="31">
        <f t="shared" si="30"/>
        <v>205622.34870121095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205622.34870121095</v>
      </c>
      <c r="D212" s="31">
        <f t="shared" ref="D212:D275" si="35">IF(Pay_Num&lt;&gt;"",Scheduled_Monthly_Payment,"")</f>
        <v>1869.9794865274869</v>
      </c>
      <c r="E212" s="32">
        <f t="shared" si="28"/>
        <v>0</v>
      </c>
      <c r="F212" s="31">
        <f t="shared" si="29"/>
        <v>1869.9794865274869</v>
      </c>
      <c r="G212" s="31">
        <f t="shared" si="32"/>
        <v>773.32696012102838</v>
      </c>
      <c r="H212" s="31">
        <f t="shared" si="33"/>
        <v>1096.6525264064585</v>
      </c>
      <c r="I212" s="31">
        <f t="shared" si="30"/>
        <v>204849.02174108993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204849.02174108993</v>
      </c>
      <c r="D213" s="31">
        <f t="shared" si="35"/>
        <v>1869.9794865274869</v>
      </c>
      <c r="E213" s="32">
        <f t="shared" si="28"/>
        <v>0</v>
      </c>
      <c r="F213" s="31">
        <f t="shared" si="29"/>
        <v>1869.9794865274869</v>
      </c>
      <c r="G213" s="31">
        <f t="shared" si="32"/>
        <v>777.45137057500733</v>
      </c>
      <c r="H213" s="31">
        <f t="shared" si="33"/>
        <v>1092.5281159524795</v>
      </c>
      <c r="I213" s="31">
        <f t="shared" si="30"/>
        <v>204071.57037051494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204071.57037051494</v>
      </c>
      <c r="D214" s="31">
        <f t="shared" si="35"/>
        <v>1869.9794865274869</v>
      </c>
      <c r="E214" s="32">
        <f t="shared" si="28"/>
        <v>0</v>
      </c>
      <c r="F214" s="31">
        <f t="shared" si="29"/>
        <v>1869.9794865274869</v>
      </c>
      <c r="G214" s="31">
        <f t="shared" si="32"/>
        <v>781.59777788474048</v>
      </c>
      <c r="H214" s="31">
        <f t="shared" si="33"/>
        <v>1088.3817086427464</v>
      </c>
      <c r="I214" s="31">
        <f t="shared" si="30"/>
        <v>203289.97259263019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203289.97259263019</v>
      </c>
      <c r="D215" s="31">
        <f t="shared" si="35"/>
        <v>1869.9794865274869</v>
      </c>
      <c r="E215" s="32">
        <f t="shared" si="28"/>
        <v>0</v>
      </c>
      <c r="F215" s="31">
        <f t="shared" si="29"/>
        <v>1869.9794865274869</v>
      </c>
      <c r="G215" s="31">
        <f t="shared" si="32"/>
        <v>785.76629936679251</v>
      </c>
      <c r="H215" s="31">
        <f t="shared" si="33"/>
        <v>1084.2131871606944</v>
      </c>
      <c r="I215" s="31">
        <f t="shared" si="30"/>
        <v>202504.20629326339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202504.20629326339</v>
      </c>
      <c r="D216" s="31">
        <f t="shared" si="35"/>
        <v>1869.9794865274869</v>
      </c>
      <c r="E216" s="32">
        <f t="shared" si="28"/>
        <v>0</v>
      </c>
      <c r="F216" s="31">
        <f t="shared" si="29"/>
        <v>1869.9794865274869</v>
      </c>
      <c r="G216" s="31">
        <f t="shared" si="32"/>
        <v>789.95705296341544</v>
      </c>
      <c r="H216" s="31">
        <f t="shared" si="33"/>
        <v>1080.0224335640714</v>
      </c>
      <c r="I216" s="31">
        <f t="shared" si="30"/>
        <v>201714.24924029998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201714.24924029998</v>
      </c>
      <c r="D217" s="31">
        <f t="shared" si="35"/>
        <v>1869.9794865274869</v>
      </c>
      <c r="E217" s="32">
        <f t="shared" si="28"/>
        <v>0</v>
      </c>
      <c r="F217" s="31">
        <f t="shared" si="29"/>
        <v>1869.9794865274869</v>
      </c>
      <c r="G217" s="31">
        <f t="shared" si="32"/>
        <v>794.17015724588691</v>
      </c>
      <c r="H217" s="31">
        <f t="shared" si="33"/>
        <v>1075.8093292816</v>
      </c>
      <c r="I217" s="31">
        <f t="shared" si="30"/>
        <v>200920.07908305409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200920.07908305409</v>
      </c>
      <c r="D218" s="31">
        <f t="shared" si="35"/>
        <v>1869.9794865274869</v>
      </c>
      <c r="E218" s="32">
        <f t="shared" si="28"/>
        <v>0</v>
      </c>
      <c r="F218" s="31">
        <f t="shared" si="29"/>
        <v>1869.9794865274869</v>
      </c>
      <c r="G218" s="31">
        <f t="shared" si="32"/>
        <v>798.4057314178649</v>
      </c>
      <c r="H218" s="31">
        <f t="shared" si="33"/>
        <v>1071.573755109622</v>
      </c>
      <c r="I218" s="31">
        <f t="shared" si="30"/>
        <v>200121.67335163621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200121.67335163621</v>
      </c>
      <c r="D219" s="31">
        <f t="shared" si="35"/>
        <v>1869.9794865274869</v>
      </c>
      <c r="E219" s="32">
        <f t="shared" si="28"/>
        <v>0</v>
      </c>
      <c r="F219" s="31">
        <f t="shared" si="29"/>
        <v>1869.9794865274869</v>
      </c>
      <c r="G219" s="31">
        <f t="shared" si="32"/>
        <v>802.6638953187603</v>
      </c>
      <c r="H219" s="31">
        <f t="shared" si="33"/>
        <v>1067.3155912087266</v>
      </c>
      <c r="I219" s="31">
        <f t="shared" si="30"/>
        <v>199319.00945631746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199319.00945631746</v>
      </c>
      <c r="D220" s="31">
        <f t="shared" si="35"/>
        <v>1869.9794865274869</v>
      </c>
      <c r="E220" s="32">
        <f t="shared" si="28"/>
        <v>0</v>
      </c>
      <c r="F220" s="31">
        <f t="shared" si="29"/>
        <v>1869.9794865274869</v>
      </c>
      <c r="G220" s="31">
        <f t="shared" si="32"/>
        <v>806.94476942712708</v>
      </c>
      <c r="H220" s="31">
        <f t="shared" si="33"/>
        <v>1063.0347171003598</v>
      </c>
      <c r="I220" s="31">
        <f t="shared" si="30"/>
        <v>198512.06468689034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198512.06468689034</v>
      </c>
      <c r="D221" s="31">
        <f t="shared" si="35"/>
        <v>1869.9794865274869</v>
      </c>
      <c r="E221" s="32">
        <f t="shared" si="28"/>
        <v>0</v>
      </c>
      <c r="F221" s="31">
        <f t="shared" si="29"/>
        <v>1869.9794865274869</v>
      </c>
      <c r="G221" s="31">
        <f t="shared" si="32"/>
        <v>811.2484748640718</v>
      </c>
      <c r="H221" s="31">
        <f t="shared" si="33"/>
        <v>1058.7310116634151</v>
      </c>
      <c r="I221" s="31">
        <f t="shared" si="30"/>
        <v>197700.81621202626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197700.81621202626</v>
      </c>
      <c r="D222" s="31">
        <f t="shared" si="35"/>
        <v>1869.9794865274869</v>
      </c>
      <c r="E222" s="32">
        <f t="shared" si="28"/>
        <v>0</v>
      </c>
      <c r="F222" s="31">
        <f t="shared" si="29"/>
        <v>1869.9794865274869</v>
      </c>
      <c r="G222" s="31">
        <f t="shared" si="32"/>
        <v>815.57513339668003</v>
      </c>
      <c r="H222" s="31">
        <f t="shared" si="33"/>
        <v>1054.4043531308068</v>
      </c>
      <c r="I222" s="31">
        <f t="shared" si="30"/>
        <v>196885.24107862957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196885.24107862957</v>
      </c>
      <c r="D223" s="31">
        <f t="shared" si="35"/>
        <v>1869.9794865274869</v>
      </c>
      <c r="E223" s="32">
        <f t="shared" si="28"/>
        <v>0</v>
      </c>
      <c r="F223" s="31">
        <f t="shared" si="29"/>
        <v>1869.9794865274869</v>
      </c>
      <c r="G223" s="31">
        <f t="shared" si="32"/>
        <v>819.92486744146254</v>
      </c>
      <c r="H223" s="31">
        <f t="shared" si="33"/>
        <v>1050.0546190860243</v>
      </c>
      <c r="I223" s="31">
        <f t="shared" si="30"/>
        <v>196065.3162111881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196065.3162111881</v>
      </c>
      <c r="D224" s="31">
        <f t="shared" si="35"/>
        <v>1869.9794865274869</v>
      </c>
      <c r="E224" s="32">
        <f t="shared" si="28"/>
        <v>0</v>
      </c>
      <c r="F224" s="31">
        <f t="shared" si="29"/>
        <v>1869.9794865274869</v>
      </c>
      <c r="G224" s="31">
        <f t="shared" si="32"/>
        <v>824.29780006781698</v>
      </c>
      <c r="H224" s="31">
        <f t="shared" si="33"/>
        <v>1045.6816864596699</v>
      </c>
      <c r="I224" s="31">
        <f t="shared" si="30"/>
        <v>195241.01841112028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195241.01841112028</v>
      </c>
      <c r="D225" s="31">
        <f t="shared" si="35"/>
        <v>1869.9794865274869</v>
      </c>
      <c r="E225" s="32">
        <f t="shared" si="28"/>
        <v>0</v>
      </c>
      <c r="F225" s="31">
        <f t="shared" si="29"/>
        <v>1869.9794865274869</v>
      </c>
      <c r="G225" s="31">
        <f t="shared" si="32"/>
        <v>828.69405500151197</v>
      </c>
      <c r="H225" s="31">
        <f t="shared" si="33"/>
        <v>1041.2854315259749</v>
      </c>
      <c r="I225" s="31">
        <f t="shared" si="30"/>
        <v>194412.32435611877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194412.32435611877</v>
      </c>
      <c r="D226" s="31">
        <f t="shared" si="35"/>
        <v>1869.9794865274869</v>
      </c>
      <c r="E226" s="32">
        <f t="shared" si="28"/>
        <v>0</v>
      </c>
      <c r="F226" s="31">
        <f t="shared" si="29"/>
        <v>1869.9794865274869</v>
      </c>
      <c r="G226" s="31">
        <f t="shared" si="32"/>
        <v>833.11375662818682</v>
      </c>
      <c r="H226" s="31">
        <f t="shared" si="33"/>
        <v>1036.8657298993</v>
      </c>
      <c r="I226" s="31">
        <f t="shared" si="30"/>
        <v>193579.21059949059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193579.21059949059</v>
      </c>
      <c r="D227" s="31">
        <f t="shared" si="35"/>
        <v>1869.9794865274869</v>
      </c>
      <c r="E227" s="32">
        <f t="shared" si="28"/>
        <v>0</v>
      </c>
      <c r="F227" s="31">
        <f t="shared" si="29"/>
        <v>1869.9794865274869</v>
      </c>
      <c r="G227" s="31">
        <f t="shared" si="32"/>
        <v>837.55702999687037</v>
      </c>
      <c r="H227" s="31">
        <f t="shared" si="33"/>
        <v>1032.4224565306165</v>
      </c>
      <c r="I227" s="31">
        <f t="shared" si="30"/>
        <v>192741.6535694937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192741.6535694937</v>
      </c>
      <c r="D228" s="31">
        <f t="shared" si="35"/>
        <v>1869.9794865274869</v>
      </c>
      <c r="E228" s="32">
        <f t="shared" si="28"/>
        <v>0</v>
      </c>
      <c r="F228" s="31">
        <f t="shared" si="29"/>
        <v>1869.9794865274869</v>
      </c>
      <c r="G228" s="31">
        <f t="shared" si="32"/>
        <v>842.02400082352051</v>
      </c>
      <c r="H228" s="31">
        <f t="shared" si="33"/>
        <v>1027.9554857039664</v>
      </c>
      <c r="I228" s="31">
        <f t="shared" si="30"/>
        <v>191899.62956867018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191899.62956867018</v>
      </c>
      <c r="D229" s="31">
        <f t="shared" si="35"/>
        <v>1869.9794865274869</v>
      </c>
      <c r="E229" s="32">
        <f t="shared" si="28"/>
        <v>0</v>
      </c>
      <c r="F229" s="31">
        <f t="shared" si="29"/>
        <v>1869.9794865274869</v>
      </c>
      <c r="G229" s="31">
        <f t="shared" si="32"/>
        <v>846.51479549457929</v>
      </c>
      <c r="H229" s="31">
        <f t="shared" si="33"/>
        <v>1023.4646910329076</v>
      </c>
      <c r="I229" s="31">
        <f t="shared" si="30"/>
        <v>191053.11477317559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191053.11477317559</v>
      </c>
      <c r="D230" s="31">
        <f t="shared" si="35"/>
        <v>1869.9794865274869</v>
      </c>
      <c r="E230" s="32">
        <f t="shared" si="28"/>
        <v>0</v>
      </c>
      <c r="F230" s="31">
        <f t="shared" si="29"/>
        <v>1869.9794865274869</v>
      </c>
      <c r="G230" s="31">
        <f t="shared" si="32"/>
        <v>851.02954107055041</v>
      </c>
      <c r="H230" s="31">
        <f t="shared" si="33"/>
        <v>1018.9499454569365</v>
      </c>
      <c r="I230" s="31">
        <f t="shared" si="30"/>
        <v>190202.08523210505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190202.08523210505</v>
      </c>
      <c r="D231" s="31">
        <f t="shared" si="35"/>
        <v>1869.9794865274869</v>
      </c>
      <c r="E231" s="32">
        <f t="shared" si="28"/>
        <v>0</v>
      </c>
      <c r="F231" s="31">
        <f t="shared" si="29"/>
        <v>1869.9794865274869</v>
      </c>
      <c r="G231" s="31">
        <f t="shared" si="32"/>
        <v>855.56836528959332</v>
      </c>
      <c r="H231" s="31">
        <f t="shared" si="33"/>
        <v>1014.4111212378936</v>
      </c>
      <c r="I231" s="31">
        <f t="shared" si="30"/>
        <v>189346.51686681545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189346.51686681545</v>
      </c>
      <c r="D232" s="31">
        <f t="shared" si="35"/>
        <v>1869.9794865274869</v>
      </c>
      <c r="E232" s="32">
        <f t="shared" si="28"/>
        <v>0</v>
      </c>
      <c r="F232" s="31">
        <f t="shared" si="29"/>
        <v>1869.9794865274869</v>
      </c>
      <c r="G232" s="31">
        <f t="shared" si="32"/>
        <v>860.13139657113777</v>
      </c>
      <c r="H232" s="31">
        <f t="shared" si="33"/>
        <v>1009.8480899563491</v>
      </c>
      <c r="I232" s="31">
        <f t="shared" si="30"/>
        <v>188486.38547024431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188486.38547024431</v>
      </c>
      <c r="D233" s="31">
        <f t="shared" si="35"/>
        <v>1869.9794865274869</v>
      </c>
      <c r="E233" s="32">
        <f t="shared" si="28"/>
        <v>0</v>
      </c>
      <c r="F233" s="31">
        <f t="shared" si="29"/>
        <v>1869.9794865274869</v>
      </c>
      <c r="G233" s="31">
        <f t="shared" si="32"/>
        <v>864.71876401951727</v>
      </c>
      <c r="H233" s="31">
        <f t="shared" si="33"/>
        <v>1005.2607225079696</v>
      </c>
      <c r="I233" s="31">
        <f t="shared" si="30"/>
        <v>187621.66670622479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187621.66670622479</v>
      </c>
      <c r="D234" s="31">
        <f t="shared" si="35"/>
        <v>1869.9794865274869</v>
      </c>
      <c r="E234" s="32">
        <f t="shared" si="28"/>
        <v>0</v>
      </c>
      <c r="F234" s="31">
        <f t="shared" si="29"/>
        <v>1869.9794865274869</v>
      </c>
      <c r="G234" s="31">
        <f t="shared" si="32"/>
        <v>869.33059742762123</v>
      </c>
      <c r="H234" s="31">
        <f t="shared" si="33"/>
        <v>1000.6488890998656</v>
      </c>
      <c r="I234" s="31">
        <f t="shared" si="30"/>
        <v>186752.33610879717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186752.33610879717</v>
      </c>
      <c r="D235" s="31">
        <f t="shared" si="35"/>
        <v>1869.9794865274869</v>
      </c>
      <c r="E235" s="32">
        <f t="shared" si="28"/>
        <v>0</v>
      </c>
      <c r="F235" s="31">
        <f t="shared" si="29"/>
        <v>1869.9794865274869</v>
      </c>
      <c r="G235" s="31">
        <f t="shared" si="32"/>
        <v>873.96702728056857</v>
      </c>
      <c r="H235" s="31">
        <f t="shared" si="33"/>
        <v>996.0124592469183</v>
      </c>
      <c r="I235" s="31">
        <f t="shared" si="30"/>
        <v>185878.3690815166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185878.3690815166</v>
      </c>
      <c r="D236" s="31">
        <f t="shared" si="35"/>
        <v>1869.9794865274869</v>
      </c>
      <c r="E236" s="32">
        <f t="shared" si="28"/>
        <v>0</v>
      </c>
      <c r="F236" s="31">
        <f t="shared" si="29"/>
        <v>1869.9794865274869</v>
      </c>
      <c r="G236" s="31">
        <f t="shared" si="32"/>
        <v>878.62818475939832</v>
      </c>
      <c r="H236" s="31">
        <f t="shared" si="33"/>
        <v>991.35130176808855</v>
      </c>
      <c r="I236" s="31">
        <f t="shared" si="30"/>
        <v>184999.7408967572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184999.7408967572</v>
      </c>
      <c r="D237" s="31">
        <f t="shared" si="35"/>
        <v>1869.9794865274869</v>
      </c>
      <c r="E237" s="32">
        <f t="shared" si="28"/>
        <v>0</v>
      </c>
      <c r="F237" s="31">
        <f t="shared" si="29"/>
        <v>1869.9794865274869</v>
      </c>
      <c r="G237" s="31">
        <f t="shared" si="32"/>
        <v>883.31420174478183</v>
      </c>
      <c r="H237" s="31">
        <f t="shared" si="33"/>
        <v>986.66528478270504</v>
      </c>
      <c r="I237" s="31">
        <f t="shared" si="30"/>
        <v>184116.42669501243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184116.42669501243</v>
      </c>
      <c r="D238" s="31">
        <f t="shared" si="35"/>
        <v>1869.9794865274869</v>
      </c>
      <c r="E238" s="32">
        <f t="shared" si="28"/>
        <v>0</v>
      </c>
      <c r="F238" s="31">
        <f t="shared" si="29"/>
        <v>1869.9794865274869</v>
      </c>
      <c r="G238" s="31">
        <f t="shared" si="32"/>
        <v>888.02521082075395</v>
      </c>
      <c r="H238" s="31">
        <f t="shared" si="33"/>
        <v>981.95427570673291</v>
      </c>
      <c r="I238" s="31">
        <f t="shared" si="30"/>
        <v>183228.40148419168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183228.40148419168</v>
      </c>
      <c r="D239" s="31">
        <f t="shared" si="35"/>
        <v>1869.9794865274869</v>
      </c>
      <c r="E239" s="32">
        <f t="shared" si="28"/>
        <v>0</v>
      </c>
      <c r="F239" s="31">
        <f t="shared" si="29"/>
        <v>1869.9794865274869</v>
      </c>
      <c r="G239" s="31">
        <f t="shared" si="32"/>
        <v>892.76134527846455</v>
      </c>
      <c r="H239" s="31">
        <f t="shared" si="33"/>
        <v>977.21814124902232</v>
      </c>
      <c r="I239" s="31">
        <f t="shared" si="30"/>
        <v>182335.64013891321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182335.64013891321</v>
      </c>
      <c r="D240" s="31">
        <f t="shared" si="35"/>
        <v>1869.9794865274869</v>
      </c>
      <c r="E240" s="32">
        <f t="shared" si="28"/>
        <v>0</v>
      </c>
      <c r="F240" s="31">
        <f t="shared" si="29"/>
        <v>1869.9794865274869</v>
      </c>
      <c r="G240" s="31">
        <f t="shared" si="32"/>
        <v>897.52273911994973</v>
      </c>
      <c r="H240" s="31">
        <f t="shared" si="33"/>
        <v>972.45674740753714</v>
      </c>
      <c r="I240" s="31">
        <f t="shared" si="30"/>
        <v>181438.11739979326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181438.11739979326</v>
      </c>
      <c r="D241" s="31">
        <f t="shared" si="35"/>
        <v>1869.9794865274869</v>
      </c>
      <c r="E241" s="32">
        <f t="shared" si="28"/>
        <v>0</v>
      </c>
      <c r="F241" s="31">
        <f t="shared" si="29"/>
        <v>1869.9794865274869</v>
      </c>
      <c r="G241" s="31">
        <f t="shared" si="32"/>
        <v>902.30952706192272</v>
      </c>
      <c r="H241" s="31">
        <f t="shared" si="33"/>
        <v>967.66995946556415</v>
      </c>
      <c r="I241" s="31">
        <f t="shared" si="30"/>
        <v>180535.80787273136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180535.80787273136</v>
      </c>
      <c r="D242" s="31">
        <f t="shared" si="35"/>
        <v>1869.9794865274869</v>
      </c>
      <c r="E242" s="32">
        <f t="shared" si="28"/>
        <v>0</v>
      </c>
      <c r="F242" s="31">
        <f t="shared" si="29"/>
        <v>1869.9794865274869</v>
      </c>
      <c r="G242" s="31">
        <f t="shared" si="32"/>
        <v>907.12184453958628</v>
      </c>
      <c r="H242" s="31">
        <f t="shared" si="33"/>
        <v>962.85764198790059</v>
      </c>
      <c r="I242" s="31">
        <f t="shared" si="30"/>
        <v>179628.68602819176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179628.68602819176</v>
      </c>
      <c r="D243" s="31">
        <f t="shared" si="35"/>
        <v>1869.9794865274869</v>
      </c>
      <c r="E243" s="32">
        <f t="shared" si="28"/>
        <v>0</v>
      </c>
      <c r="F243" s="31">
        <f t="shared" si="29"/>
        <v>1869.9794865274869</v>
      </c>
      <c r="G243" s="31">
        <f t="shared" si="32"/>
        <v>911.95982771046408</v>
      </c>
      <c r="H243" s="31">
        <f t="shared" si="33"/>
        <v>958.01965881702279</v>
      </c>
      <c r="I243" s="31">
        <f t="shared" si="30"/>
        <v>178716.72620048129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178716.72620048129</v>
      </c>
      <c r="D244" s="31">
        <f t="shared" si="35"/>
        <v>1869.9794865274869</v>
      </c>
      <c r="E244" s="32">
        <f t="shared" si="28"/>
        <v>0</v>
      </c>
      <c r="F244" s="31">
        <f t="shared" si="29"/>
        <v>1869.9794865274869</v>
      </c>
      <c r="G244" s="31">
        <f t="shared" si="32"/>
        <v>916.82361345825325</v>
      </c>
      <c r="H244" s="31">
        <f t="shared" si="33"/>
        <v>953.15587306923362</v>
      </c>
      <c r="I244" s="31">
        <f t="shared" si="30"/>
        <v>177799.90258702304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177799.90258702304</v>
      </c>
      <c r="D245" s="31">
        <f t="shared" si="35"/>
        <v>1869.9794865274869</v>
      </c>
      <c r="E245" s="32">
        <f t="shared" si="28"/>
        <v>0</v>
      </c>
      <c r="F245" s="31">
        <f t="shared" si="29"/>
        <v>1869.9794865274869</v>
      </c>
      <c r="G245" s="31">
        <f t="shared" si="32"/>
        <v>921.71333939669728</v>
      </c>
      <c r="H245" s="31">
        <f t="shared" si="33"/>
        <v>948.26614713078959</v>
      </c>
      <c r="I245" s="31">
        <f t="shared" si="30"/>
        <v>176878.18924762635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176878.18924762635</v>
      </c>
      <c r="D246" s="31">
        <f t="shared" si="35"/>
        <v>1869.9794865274869</v>
      </c>
      <c r="E246" s="32">
        <f t="shared" si="28"/>
        <v>0</v>
      </c>
      <c r="F246" s="31">
        <f t="shared" si="29"/>
        <v>1869.9794865274869</v>
      </c>
      <c r="G246" s="31">
        <f t="shared" si="32"/>
        <v>926.62914387347962</v>
      </c>
      <c r="H246" s="31">
        <f t="shared" si="33"/>
        <v>943.35034265400725</v>
      </c>
      <c r="I246" s="31">
        <f t="shared" si="30"/>
        <v>175951.56010375285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175951.56010375285</v>
      </c>
      <c r="D247" s="31">
        <f t="shared" si="35"/>
        <v>1869.9794865274869</v>
      </c>
      <c r="E247" s="32">
        <f t="shared" si="28"/>
        <v>0</v>
      </c>
      <c r="F247" s="31">
        <f t="shared" si="29"/>
        <v>1869.9794865274869</v>
      </c>
      <c r="G247" s="31">
        <f t="shared" si="32"/>
        <v>931.57116597413835</v>
      </c>
      <c r="H247" s="31">
        <f t="shared" si="33"/>
        <v>938.40832055334852</v>
      </c>
      <c r="I247" s="31">
        <f t="shared" si="30"/>
        <v>175019.98893777872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175019.98893777872</v>
      </c>
      <c r="D248" s="31">
        <f t="shared" si="35"/>
        <v>1869.9794865274869</v>
      </c>
      <c r="E248" s="32">
        <f t="shared" si="28"/>
        <v>0</v>
      </c>
      <c r="F248" s="31">
        <f t="shared" si="29"/>
        <v>1869.9794865274869</v>
      </c>
      <c r="G248" s="31">
        <f t="shared" si="32"/>
        <v>936.53954552600032</v>
      </c>
      <c r="H248" s="31">
        <f t="shared" si="33"/>
        <v>933.43994100148655</v>
      </c>
      <c r="I248" s="31">
        <f t="shared" si="30"/>
        <v>174083.44939225272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174083.44939225272</v>
      </c>
      <c r="D249" s="31">
        <f t="shared" si="35"/>
        <v>1869.9794865274869</v>
      </c>
      <c r="E249" s="32">
        <f t="shared" si="28"/>
        <v>0</v>
      </c>
      <c r="F249" s="31">
        <f t="shared" si="29"/>
        <v>1869.9794865274869</v>
      </c>
      <c r="G249" s="31">
        <f t="shared" si="32"/>
        <v>941.53442310213893</v>
      </c>
      <c r="H249" s="31">
        <f t="shared" si="33"/>
        <v>928.44506342534794</v>
      </c>
      <c r="I249" s="31">
        <f t="shared" si="30"/>
        <v>173141.91496915059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173141.91496915059</v>
      </c>
      <c r="D250" s="31">
        <f t="shared" si="35"/>
        <v>1869.9794865274869</v>
      </c>
      <c r="E250" s="32">
        <f t="shared" si="28"/>
        <v>0</v>
      </c>
      <c r="F250" s="31">
        <f t="shared" si="29"/>
        <v>1869.9794865274869</v>
      </c>
      <c r="G250" s="31">
        <f t="shared" si="32"/>
        <v>946.55594002535031</v>
      </c>
      <c r="H250" s="31">
        <f t="shared" si="33"/>
        <v>923.42354650213656</v>
      </c>
      <c r="I250" s="31">
        <f t="shared" si="30"/>
        <v>172195.35902912525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172195.35902912525</v>
      </c>
      <c r="D251" s="31">
        <f t="shared" si="35"/>
        <v>1869.9794865274869</v>
      </c>
      <c r="E251" s="32">
        <f t="shared" si="28"/>
        <v>0</v>
      </c>
      <c r="F251" s="31">
        <f t="shared" si="29"/>
        <v>1869.9794865274869</v>
      </c>
      <c r="G251" s="31">
        <f t="shared" si="32"/>
        <v>951.60423837215217</v>
      </c>
      <c r="H251" s="31">
        <f t="shared" si="33"/>
        <v>918.3752481553347</v>
      </c>
      <c r="I251" s="31">
        <f t="shared" si="30"/>
        <v>171243.7547907531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171243.7547907531</v>
      </c>
      <c r="D252" s="31">
        <f t="shared" si="35"/>
        <v>1869.9794865274869</v>
      </c>
      <c r="E252" s="32">
        <f t="shared" si="28"/>
        <v>0</v>
      </c>
      <c r="F252" s="31">
        <f t="shared" si="29"/>
        <v>1869.9794865274869</v>
      </c>
      <c r="G252" s="31">
        <f t="shared" si="32"/>
        <v>956.67946097680374</v>
      </c>
      <c r="H252" s="31">
        <f t="shared" si="33"/>
        <v>913.30002555068313</v>
      </c>
      <c r="I252" s="31">
        <f t="shared" si="30"/>
        <v>170287.0753297763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170287.0753297763</v>
      </c>
      <c r="D253" s="31">
        <f t="shared" si="35"/>
        <v>1869.9794865274869</v>
      </c>
      <c r="E253" s="32">
        <f t="shared" si="28"/>
        <v>0</v>
      </c>
      <c r="F253" s="31">
        <f t="shared" si="29"/>
        <v>1869.9794865274869</v>
      </c>
      <c r="G253" s="31">
        <f t="shared" si="32"/>
        <v>961.78175143534656</v>
      </c>
      <c r="H253" s="31">
        <f t="shared" si="33"/>
        <v>908.19773509214031</v>
      </c>
      <c r="I253" s="31">
        <f t="shared" si="30"/>
        <v>169325.29357834096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169325.29357834096</v>
      </c>
      <c r="D254" s="31">
        <f t="shared" si="35"/>
        <v>1869.9794865274869</v>
      </c>
      <c r="E254" s="32">
        <f t="shared" si="28"/>
        <v>0</v>
      </c>
      <c r="F254" s="31">
        <f t="shared" si="29"/>
        <v>1869.9794865274869</v>
      </c>
      <c r="G254" s="31">
        <f t="shared" si="32"/>
        <v>966.91125410966845</v>
      </c>
      <c r="H254" s="31">
        <f t="shared" si="33"/>
        <v>903.06823241781842</v>
      </c>
      <c r="I254" s="31">
        <f t="shared" si="30"/>
        <v>168358.38232423129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168358.38232423129</v>
      </c>
      <c r="D255" s="31">
        <f t="shared" si="35"/>
        <v>1869.9794865274869</v>
      </c>
      <c r="E255" s="32">
        <f t="shared" si="28"/>
        <v>0</v>
      </c>
      <c r="F255" s="31">
        <f t="shared" si="29"/>
        <v>1869.9794865274869</v>
      </c>
      <c r="G255" s="31">
        <f t="shared" si="32"/>
        <v>972.06811413158664</v>
      </c>
      <c r="H255" s="31">
        <f t="shared" si="33"/>
        <v>897.91137239590023</v>
      </c>
      <c r="I255" s="31">
        <f t="shared" si="30"/>
        <v>167386.31421009972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167386.31421009972</v>
      </c>
      <c r="D256" s="31">
        <f t="shared" si="35"/>
        <v>1869.9794865274869</v>
      </c>
      <c r="E256" s="32">
        <f t="shared" si="28"/>
        <v>0</v>
      </c>
      <c r="F256" s="31">
        <f t="shared" si="29"/>
        <v>1869.9794865274869</v>
      </c>
      <c r="G256" s="31">
        <f t="shared" si="32"/>
        <v>977.25247740695499</v>
      </c>
      <c r="H256" s="31">
        <f t="shared" si="33"/>
        <v>892.72700912053187</v>
      </c>
      <c r="I256" s="31">
        <f t="shared" si="30"/>
        <v>166409.06173269276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166409.06173269276</v>
      </c>
      <c r="D257" s="31">
        <f t="shared" si="35"/>
        <v>1869.9794865274869</v>
      </c>
      <c r="E257" s="32">
        <f t="shared" si="28"/>
        <v>0</v>
      </c>
      <c r="F257" s="31">
        <f t="shared" si="29"/>
        <v>1869.9794865274869</v>
      </c>
      <c r="G257" s="31">
        <f t="shared" si="32"/>
        <v>982.46449061979206</v>
      </c>
      <c r="H257" s="31">
        <f t="shared" si="33"/>
        <v>887.51499590769481</v>
      </c>
      <c r="I257" s="31">
        <f t="shared" si="30"/>
        <v>165426.59724207298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165426.59724207298</v>
      </c>
      <c r="D258" s="31">
        <f t="shared" si="35"/>
        <v>1869.9794865274869</v>
      </c>
      <c r="E258" s="32">
        <f t="shared" si="28"/>
        <v>0</v>
      </c>
      <c r="F258" s="31">
        <f t="shared" si="29"/>
        <v>1869.9794865274869</v>
      </c>
      <c r="G258" s="31">
        <f t="shared" si="32"/>
        <v>987.70430123643098</v>
      </c>
      <c r="H258" s="31">
        <f t="shared" si="33"/>
        <v>882.27518529105589</v>
      </c>
      <c r="I258" s="31">
        <f t="shared" si="30"/>
        <v>164438.89294083655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164438.89294083655</v>
      </c>
      <c r="D259" s="31">
        <f t="shared" si="35"/>
        <v>1869.9794865274869</v>
      </c>
      <c r="E259" s="32">
        <f t="shared" si="28"/>
        <v>0</v>
      </c>
      <c r="F259" s="31">
        <f t="shared" si="29"/>
        <v>1869.9794865274869</v>
      </c>
      <c r="G259" s="31">
        <f t="shared" si="32"/>
        <v>992.97205750969192</v>
      </c>
      <c r="H259" s="31">
        <f t="shared" si="33"/>
        <v>877.00742901779495</v>
      </c>
      <c r="I259" s="31">
        <f t="shared" si="30"/>
        <v>163445.92088332685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163445.92088332685</v>
      </c>
      <c r="D260" s="31">
        <f t="shared" si="35"/>
        <v>1869.9794865274869</v>
      </c>
      <c r="E260" s="32">
        <f t="shared" si="28"/>
        <v>0</v>
      </c>
      <c r="F260" s="31">
        <f t="shared" si="29"/>
        <v>1869.9794865274869</v>
      </c>
      <c r="G260" s="31">
        <f t="shared" si="32"/>
        <v>998.26790848307689</v>
      </c>
      <c r="H260" s="31">
        <f t="shared" si="33"/>
        <v>871.71157804440998</v>
      </c>
      <c r="I260" s="31">
        <f t="shared" si="30"/>
        <v>162447.65297484378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162447.65297484378</v>
      </c>
      <c r="D261" s="31">
        <f t="shared" si="35"/>
        <v>1869.9794865274869</v>
      </c>
      <c r="E261" s="32">
        <f t="shared" si="28"/>
        <v>0</v>
      </c>
      <c r="F261" s="31">
        <f t="shared" si="29"/>
        <v>1869.9794865274869</v>
      </c>
      <c r="G261" s="31">
        <f t="shared" si="32"/>
        <v>1003.5920039949867</v>
      </c>
      <c r="H261" s="31">
        <f t="shared" si="33"/>
        <v>866.38748253250014</v>
      </c>
      <c r="I261" s="31">
        <f t="shared" si="30"/>
        <v>161444.06097084878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161444.06097084878</v>
      </c>
      <c r="D262" s="31">
        <f t="shared" si="35"/>
        <v>1869.9794865274869</v>
      </c>
      <c r="E262" s="32">
        <f t="shared" si="28"/>
        <v>0</v>
      </c>
      <c r="F262" s="31">
        <f t="shared" si="29"/>
        <v>1869.9794865274869</v>
      </c>
      <c r="G262" s="31">
        <f t="shared" si="32"/>
        <v>1008.9444946829601</v>
      </c>
      <c r="H262" s="31">
        <f t="shared" si="33"/>
        <v>861.03499184452676</v>
      </c>
      <c r="I262" s="31">
        <f t="shared" si="30"/>
        <v>160435.11647616583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160435.11647616583</v>
      </c>
      <c r="D263" s="31">
        <f t="shared" si="35"/>
        <v>1869.9794865274869</v>
      </c>
      <c r="E263" s="32">
        <f t="shared" si="28"/>
        <v>0</v>
      </c>
      <c r="F263" s="31">
        <f t="shared" si="29"/>
        <v>1869.9794865274869</v>
      </c>
      <c r="G263" s="31">
        <f t="shared" si="32"/>
        <v>1014.3255319879357</v>
      </c>
      <c r="H263" s="31">
        <f t="shared" si="33"/>
        <v>855.65395453955114</v>
      </c>
      <c r="I263" s="31">
        <f t="shared" si="30"/>
        <v>159420.79094417789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159420.79094417789</v>
      </c>
      <c r="D264" s="31">
        <f t="shared" si="35"/>
        <v>1869.9794865274869</v>
      </c>
      <c r="E264" s="32">
        <f t="shared" si="28"/>
        <v>0</v>
      </c>
      <c r="F264" s="31">
        <f t="shared" si="29"/>
        <v>1869.9794865274869</v>
      </c>
      <c r="G264" s="31">
        <f t="shared" si="32"/>
        <v>1019.7352681585381</v>
      </c>
      <c r="H264" s="31">
        <f t="shared" si="33"/>
        <v>850.24421836894874</v>
      </c>
      <c r="I264" s="31">
        <f t="shared" si="30"/>
        <v>158401.05567601934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158401.05567601934</v>
      </c>
      <c r="D265" s="31">
        <f t="shared" si="35"/>
        <v>1869.9794865274869</v>
      </c>
      <c r="E265" s="32">
        <f t="shared" si="28"/>
        <v>0</v>
      </c>
      <c r="F265" s="31">
        <f t="shared" si="29"/>
        <v>1869.9794865274869</v>
      </c>
      <c r="G265" s="31">
        <f t="shared" si="32"/>
        <v>1025.1738562553837</v>
      </c>
      <c r="H265" s="31">
        <f t="shared" si="33"/>
        <v>844.80563027210326</v>
      </c>
      <c r="I265" s="31">
        <f t="shared" si="30"/>
        <v>157375.88181976395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157375.88181976395</v>
      </c>
      <c r="D266" s="31">
        <f t="shared" si="35"/>
        <v>1869.9794865274869</v>
      </c>
      <c r="E266" s="32">
        <f t="shared" si="28"/>
        <v>0</v>
      </c>
      <c r="F266" s="31">
        <f t="shared" si="29"/>
        <v>1869.9794865274869</v>
      </c>
      <c r="G266" s="31">
        <f t="shared" si="32"/>
        <v>1030.6414501554125</v>
      </c>
      <c r="H266" s="31">
        <f t="shared" si="33"/>
        <v>839.33803637207438</v>
      </c>
      <c r="I266" s="31">
        <f t="shared" si="30"/>
        <v>156345.24036960854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156345.24036960854</v>
      </c>
      <c r="D267" s="31">
        <f t="shared" si="35"/>
        <v>1869.9794865274869</v>
      </c>
      <c r="E267" s="32">
        <f t="shared" si="28"/>
        <v>0</v>
      </c>
      <c r="F267" s="31">
        <f t="shared" si="29"/>
        <v>1869.9794865274869</v>
      </c>
      <c r="G267" s="31">
        <f t="shared" si="32"/>
        <v>1036.1382045562414</v>
      </c>
      <c r="H267" s="31">
        <f t="shared" si="33"/>
        <v>833.84128197124562</v>
      </c>
      <c r="I267" s="31">
        <f t="shared" si="30"/>
        <v>155309.10216505229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155309.10216505229</v>
      </c>
      <c r="D268" s="31">
        <f t="shared" si="35"/>
        <v>1869.9794865274869</v>
      </c>
      <c r="E268" s="32">
        <f t="shared" si="28"/>
        <v>0</v>
      </c>
      <c r="F268" s="31">
        <f t="shared" si="29"/>
        <v>1869.9794865274869</v>
      </c>
      <c r="G268" s="31">
        <f t="shared" si="32"/>
        <v>1041.6642749805414</v>
      </c>
      <c r="H268" s="31">
        <f t="shared" si="33"/>
        <v>828.31521154694553</v>
      </c>
      <c r="I268" s="31">
        <f t="shared" si="30"/>
        <v>154267.43789007174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154267.43789007174</v>
      </c>
      <c r="D269" s="31">
        <f t="shared" si="35"/>
        <v>1869.9794865274869</v>
      </c>
      <c r="E269" s="32">
        <f t="shared" si="28"/>
        <v>0</v>
      </c>
      <c r="F269" s="31">
        <f t="shared" si="29"/>
        <v>1869.9794865274869</v>
      </c>
      <c r="G269" s="31">
        <f t="shared" si="32"/>
        <v>1047.2198177804376</v>
      </c>
      <c r="H269" s="31">
        <f t="shared" si="33"/>
        <v>822.7596687470492</v>
      </c>
      <c r="I269" s="31">
        <f t="shared" si="30"/>
        <v>153220.21807229132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153220.21807229132</v>
      </c>
      <c r="D270" s="31">
        <f t="shared" si="35"/>
        <v>1869.9794865274869</v>
      </c>
      <c r="E270" s="32">
        <f t="shared" si="28"/>
        <v>0</v>
      </c>
      <c r="F270" s="31">
        <f t="shared" si="29"/>
        <v>1869.9794865274869</v>
      </c>
      <c r="G270" s="31">
        <f t="shared" si="32"/>
        <v>1052.8049901419331</v>
      </c>
      <c r="H270" s="31">
        <f t="shared" si="33"/>
        <v>817.17449638555365</v>
      </c>
      <c r="I270" s="31">
        <f t="shared" si="30"/>
        <v>152167.41308214937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152167.41308214937</v>
      </c>
      <c r="D271" s="31">
        <f t="shared" si="35"/>
        <v>1869.9794865274869</v>
      </c>
      <c r="E271" s="32">
        <f t="shared" si="28"/>
        <v>0</v>
      </c>
      <c r="F271" s="31">
        <f t="shared" si="29"/>
        <v>1869.9794865274869</v>
      </c>
      <c r="G271" s="31">
        <f t="shared" si="32"/>
        <v>1058.4199500893569</v>
      </c>
      <c r="H271" s="31">
        <f t="shared" si="33"/>
        <v>811.55953643813007</v>
      </c>
      <c r="I271" s="31">
        <f t="shared" si="30"/>
        <v>151108.99313206002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151108.99313206002</v>
      </c>
      <c r="D272" s="31">
        <f t="shared" si="35"/>
        <v>1869.9794865274869</v>
      </c>
      <c r="E272" s="32">
        <f t="shared" si="28"/>
        <v>0</v>
      </c>
      <c r="F272" s="31">
        <f t="shared" si="29"/>
        <v>1869.9794865274869</v>
      </c>
      <c r="G272" s="31">
        <f t="shared" si="32"/>
        <v>1064.0648564898333</v>
      </c>
      <c r="H272" s="31">
        <f t="shared" si="33"/>
        <v>805.91463003765341</v>
      </c>
      <c r="I272" s="31">
        <f t="shared" si="30"/>
        <v>150044.92827557019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150044.92827557019</v>
      </c>
      <c r="D273" s="31">
        <f t="shared" si="35"/>
        <v>1869.9794865274869</v>
      </c>
      <c r="E273" s="32">
        <f t="shared" si="28"/>
        <v>0</v>
      </c>
      <c r="F273" s="31">
        <f t="shared" si="29"/>
        <v>1869.9794865274869</v>
      </c>
      <c r="G273" s="31">
        <f t="shared" si="32"/>
        <v>1069.7398690577793</v>
      </c>
      <c r="H273" s="31">
        <f t="shared" si="33"/>
        <v>800.2396174697077</v>
      </c>
      <c r="I273" s="31">
        <f t="shared" si="30"/>
        <v>148975.1884065124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148975.1884065124</v>
      </c>
      <c r="D274" s="31">
        <f t="shared" si="35"/>
        <v>1869.9794865274869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1869.9794865274869</v>
      </c>
      <c r="G274" s="31">
        <f t="shared" si="32"/>
        <v>1075.4451483594207</v>
      </c>
      <c r="H274" s="31">
        <f t="shared" si="33"/>
        <v>794.53433816806626</v>
      </c>
      <c r="I274" s="31">
        <f t="shared" ref="I274:I337" si="39">IF(AND(Pay_Num&lt;&gt;"",Sched_Pay+Extra_Pay&lt;Beg_Bal),Beg_Bal-Princ,IF(Pay_Num&lt;&gt;"",0,""))</f>
        <v>147899.74325815297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147899.74325815297</v>
      </c>
      <c r="D275" s="31">
        <f t="shared" si="35"/>
        <v>1869.9794865274869</v>
      </c>
      <c r="E275" s="32">
        <f t="shared" si="37"/>
        <v>0</v>
      </c>
      <c r="F275" s="31">
        <f t="shared" si="38"/>
        <v>1869.9794865274869</v>
      </c>
      <c r="G275" s="31">
        <f t="shared" ref="G275:G338" si="41">IF(Pay_Num&lt;&gt;"",Total_Pay-Int,"")</f>
        <v>1081.1808558173377</v>
      </c>
      <c r="H275" s="31">
        <f t="shared" ref="H275:H338" si="42">IF(Pay_Num&lt;&gt;"",Beg_Bal*Interest_Rate/Num_Pmt_Per_Year,"")</f>
        <v>788.79863071014915</v>
      </c>
      <c r="I275" s="31">
        <f t="shared" si="39"/>
        <v>146818.56240233564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146818.56240233564</v>
      </c>
      <c r="D276" s="31">
        <f t="shared" ref="D276:D339" si="44">IF(Pay_Num&lt;&gt;"",Scheduled_Monthly_Payment,"")</f>
        <v>1869.9794865274869</v>
      </c>
      <c r="E276" s="32">
        <f t="shared" si="37"/>
        <v>0</v>
      </c>
      <c r="F276" s="31">
        <f t="shared" si="38"/>
        <v>1869.9794865274869</v>
      </c>
      <c r="G276" s="31">
        <f t="shared" si="41"/>
        <v>1086.9471537150303</v>
      </c>
      <c r="H276" s="31">
        <f t="shared" si="42"/>
        <v>783.03233281245673</v>
      </c>
      <c r="I276" s="31">
        <f t="shared" si="39"/>
        <v>145731.6152486206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145731.6152486206</v>
      </c>
      <c r="D277" s="31">
        <f t="shared" si="44"/>
        <v>1869.9794865274869</v>
      </c>
      <c r="E277" s="32">
        <f t="shared" si="37"/>
        <v>0</v>
      </c>
      <c r="F277" s="31">
        <f t="shared" si="38"/>
        <v>1869.9794865274869</v>
      </c>
      <c r="G277" s="31">
        <f t="shared" si="41"/>
        <v>1092.7442052015103</v>
      </c>
      <c r="H277" s="31">
        <f t="shared" si="42"/>
        <v>777.23528132597664</v>
      </c>
      <c r="I277" s="31">
        <f t="shared" si="39"/>
        <v>144638.87104341909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144638.87104341909</v>
      </c>
      <c r="D278" s="31">
        <f t="shared" si="44"/>
        <v>1869.9794865274869</v>
      </c>
      <c r="E278" s="32">
        <f t="shared" si="37"/>
        <v>0</v>
      </c>
      <c r="F278" s="31">
        <f t="shared" si="38"/>
        <v>1869.9794865274869</v>
      </c>
      <c r="G278" s="31">
        <f t="shared" si="41"/>
        <v>1098.5721742959183</v>
      </c>
      <c r="H278" s="31">
        <f t="shared" si="42"/>
        <v>771.40731223156854</v>
      </c>
      <c r="I278" s="31">
        <f t="shared" si="39"/>
        <v>143540.29886912316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143540.29886912316</v>
      </c>
      <c r="D279" s="31">
        <f t="shared" si="44"/>
        <v>1869.9794865274869</v>
      </c>
      <c r="E279" s="32">
        <f t="shared" si="37"/>
        <v>0</v>
      </c>
      <c r="F279" s="31">
        <f t="shared" si="38"/>
        <v>1869.9794865274869</v>
      </c>
      <c r="G279" s="31">
        <f t="shared" si="41"/>
        <v>1104.4312258921634</v>
      </c>
      <c r="H279" s="31">
        <f t="shared" si="42"/>
        <v>765.54826063532346</v>
      </c>
      <c r="I279" s="31">
        <f t="shared" si="39"/>
        <v>142435.867643231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142435.867643231</v>
      </c>
      <c r="D280" s="31">
        <f t="shared" si="44"/>
        <v>1869.9794865274869</v>
      </c>
      <c r="E280" s="32">
        <f t="shared" si="37"/>
        <v>0</v>
      </c>
      <c r="F280" s="31">
        <f t="shared" si="38"/>
        <v>1869.9794865274869</v>
      </c>
      <c r="G280" s="31">
        <f t="shared" si="41"/>
        <v>1110.3215257635882</v>
      </c>
      <c r="H280" s="31">
        <f t="shared" si="42"/>
        <v>759.6579607638987</v>
      </c>
      <c r="I280" s="31">
        <f t="shared" si="39"/>
        <v>141325.54611746743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141325.54611746743</v>
      </c>
      <c r="D281" s="31">
        <f t="shared" si="44"/>
        <v>1869.9794865274869</v>
      </c>
      <c r="E281" s="32">
        <f t="shared" si="37"/>
        <v>0</v>
      </c>
      <c r="F281" s="31">
        <f t="shared" si="38"/>
        <v>1869.9794865274869</v>
      </c>
      <c r="G281" s="31">
        <f t="shared" si="41"/>
        <v>1116.2432405676605</v>
      </c>
      <c r="H281" s="31">
        <f t="shared" si="42"/>
        <v>753.73624595982631</v>
      </c>
      <c r="I281" s="31">
        <f t="shared" si="39"/>
        <v>140209.30287689978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140209.30287689978</v>
      </c>
      <c r="D282" s="31">
        <f t="shared" si="44"/>
        <v>1869.9794865274869</v>
      </c>
      <c r="E282" s="32">
        <f t="shared" si="37"/>
        <v>0</v>
      </c>
      <c r="F282" s="31">
        <f t="shared" si="38"/>
        <v>1869.9794865274869</v>
      </c>
      <c r="G282" s="31">
        <f t="shared" si="41"/>
        <v>1122.1965378506879</v>
      </c>
      <c r="H282" s="31">
        <f t="shared" si="42"/>
        <v>747.78294867679881</v>
      </c>
      <c r="I282" s="31">
        <f t="shared" si="39"/>
        <v>139087.10633904909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139087.10633904909</v>
      </c>
      <c r="D283" s="31">
        <f t="shared" si="44"/>
        <v>1869.9794865274869</v>
      </c>
      <c r="E283" s="32">
        <f t="shared" si="37"/>
        <v>0</v>
      </c>
      <c r="F283" s="31">
        <f t="shared" si="38"/>
        <v>1869.9794865274869</v>
      </c>
      <c r="G283" s="31">
        <f t="shared" si="41"/>
        <v>1128.1815860525585</v>
      </c>
      <c r="H283" s="31">
        <f t="shared" si="42"/>
        <v>741.7979004749285</v>
      </c>
      <c r="I283" s="31">
        <f t="shared" si="39"/>
        <v>137958.92475299654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137958.92475299654</v>
      </c>
      <c r="D284" s="31">
        <f t="shared" si="44"/>
        <v>1869.9794865274869</v>
      </c>
      <c r="E284" s="32">
        <f t="shared" si="37"/>
        <v>0</v>
      </c>
      <c r="F284" s="31">
        <f t="shared" si="38"/>
        <v>1869.9794865274869</v>
      </c>
      <c r="G284" s="31">
        <f t="shared" si="41"/>
        <v>1134.1985545115053</v>
      </c>
      <c r="H284" s="31">
        <f t="shared" si="42"/>
        <v>735.78093201598165</v>
      </c>
      <c r="I284" s="31">
        <f t="shared" si="39"/>
        <v>136824.72619848503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136824.72619848503</v>
      </c>
      <c r="D285" s="31">
        <f t="shared" si="44"/>
        <v>1869.9794865274869</v>
      </c>
      <c r="E285" s="32">
        <f t="shared" si="37"/>
        <v>0</v>
      </c>
      <c r="F285" s="31">
        <f t="shared" si="38"/>
        <v>1869.9794865274869</v>
      </c>
      <c r="G285" s="31">
        <f t="shared" si="41"/>
        <v>1140.2476134689</v>
      </c>
      <c r="H285" s="31">
        <f t="shared" si="42"/>
        <v>729.73187305858676</v>
      </c>
      <c r="I285" s="31">
        <f t="shared" si="39"/>
        <v>135684.47858501613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135684.47858501613</v>
      </c>
      <c r="D286" s="31">
        <f t="shared" si="44"/>
        <v>1869.9794865274869</v>
      </c>
      <c r="E286" s="32">
        <f t="shared" si="37"/>
        <v>0</v>
      </c>
      <c r="F286" s="31">
        <f t="shared" si="38"/>
        <v>1869.9794865274869</v>
      </c>
      <c r="G286" s="31">
        <f t="shared" si="41"/>
        <v>1146.3289340740675</v>
      </c>
      <c r="H286" s="31">
        <f t="shared" si="42"/>
        <v>723.65055245341944</v>
      </c>
      <c r="I286" s="31">
        <f t="shared" si="39"/>
        <v>134538.14965094207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134538.14965094207</v>
      </c>
      <c r="D287" s="31">
        <f t="shared" si="44"/>
        <v>1869.9794865274869</v>
      </c>
      <c r="E287" s="32">
        <f t="shared" si="37"/>
        <v>0</v>
      </c>
      <c r="F287" s="31">
        <f t="shared" si="38"/>
        <v>1869.9794865274869</v>
      </c>
      <c r="G287" s="31">
        <f t="shared" si="41"/>
        <v>1152.4426883891292</v>
      </c>
      <c r="H287" s="31">
        <f t="shared" si="42"/>
        <v>717.53679813835777</v>
      </c>
      <c r="I287" s="31">
        <f t="shared" si="39"/>
        <v>133385.70696255294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133385.70696255294</v>
      </c>
      <c r="D288" s="31">
        <f t="shared" si="44"/>
        <v>1869.9794865274869</v>
      </c>
      <c r="E288" s="32">
        <f t="shared" si="37"/>
        <v>0</v>
      </c>
      <c r="F288" s="31">
        <f t="shared" si="38"/>
        <v>1869.9794865274869</v>
      </c>
      <c r="G288" s="31">
        <f t="shared" si="41"/>
        <v>1158.5890493938712</v>
      </c>
      <c r="H288" s="31">
        <f t="shared" si="42"/>
        <v>711.39043713361571</v>
      </c>
      <c r="I288" s="31">
        <f t="shared" si="39"/>
        <v>132227.11791315908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132227.11791315908</v>
      </c>
      <c r="D289" s="31">
        <f t="shared" si="44"/>
        <v>1869.9794865274869</v>
      </c>
      <c r="E289" s="32">
        <f t="shared" si="37"/>
        <v>0</v>
      </c>
      <c r="F289" s="31">
        <f t="shared" si="38"/>
        <v>1869.9794865274869</v>
      </c>
      <c r="G289" s="31">
        <f t="shared" si="41"/>
        <v>1164.7681909906385</v>
      </c>
      <c r="H289" s="31">
        <f t="shared" si="42"/>
        <v>705.21129553684841</v>
      </c>
      <c r="I289" s="31">
        <f t="shared" si="39"/>
        <v>131062.34972216844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131062.34972216844</v>
      </c>
      <c r="D290" s="31">
        <f t="shared" si="44"/>
        <v>1869.9794865274869</v>
      </c>
      <c r="E290" s="32">
        <f t="shared" si="37"/>
        <v>0</v>
      </c>
      <c r="F290" s="31">
        <f t="shared" si="38"/>
        <v>1869.9794865274869</v>
      </c>
      <c r="G290" s="31">
        <f t="shared" si="41"/>
        <v>1170.9802880092552</v>
      </c>
      <c r="H290" s="31">
        <f t="shared" si="42"/>
        <v>698.99919851823176</v>
      </c>
      <c r="I290" s="31">
        <f t="shared" si="39"/>
        <v>129891.36943415918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129891.36943415918</v>
      </c>
      <c r="D291" s="31">
        <f t="shared" si="44"/>
        <v>1869.9794865274869</v>
      </c>
      <c r="E291" s="32">
        <f t="shared" si="37"/>
        <v>0</v>
      </c>
      <c r="F291" s="31">
        <f t="shared" si="38"/>
        <v>1869.9794865274869</v>
      </c>
      <c r="G291" s="31">
        <f t="shared" si="41"/>
        <v>1177.2255162119714</v>
      </c>
      <c r="H291" s="31">
        <f t="shared" si="42"/>
        <v>692.75397031551563</v>
      </c>
      <c r="I291" s="31">
        <f t="shared" si="39"/>
        <v>128714.14391794721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128714.14391794721</v>
      </c>
      <c r="D292" s="31">
        <f t="shared" si="44"/>
        <v>1869.9794865274869</v>
      </c>
      <c r="E292" s="32">
        <f t="shared" si="37"/>
        <v>0</v>
      </c>
      <c r="F292" s="31">
        <f t="shared" si="38"/>
        <v>1869.9794865274869</v>
      </c>
      <c r="G292" s="31">
        <f t="shared" si="41"/>
        <v>1183.504052298435</v>
      </c>
      <c r="H292" s="31">
        <f t="shared" si="42"/>
        <v>686.47543422905176</v>
      </c>
      <c r="I292" s="31">
        <f t="shared" si="39"/>
        <v>127530.63986564877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127530.63986564877</v>
      </c>
      <c r="D293" s="31">
        <f t="shared" si="44"/>
        <v>1869.9794865274869</v>
      </c>
      <c r="E293" s="32">
        <f t="shared" si="37"/>
        <v>0</v>
      </c>
      <c r="F293" s="31">
        <f t="shared" si="38"/>
        <v>1869.9794865274869</v>
      </c>
      <c r="G293" s="31">
        <f t="shared" si="41"/>
        <v>1189.8160739106934</v>
      </c>
      <c r="H293" s="31">
        <f t="shared" si="42"/>
        <v>680.16341261679349</v>
      </c>
      <c r="I293" s="31">
        <f t="shared" si="39"/>
        <v>126340.82379173808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126340.82379173808</v>
      </c>
      <c r="D294" s="31">
        <f t="shared" si="44"/>
        <v>1869.9794865274869</v>
      </c>
      <c r="E294" s="32">
        <f t="shared" si="37"/>
        <v>0</v>
      </c>
      <c r="F294" s="31">
        <f t="shared" si="38"/>
        <v>1869.9794865274869</v>
      </c>
      <c r="G294" s="31">
        <f t="shared" si="41"/>
        <v>1196.1617596382171</v>
      </c>
      <c r="H294" s="31">
        <f t="shared" si="42"/>
        <v>673.81772688926969</v>
      </c>
      <c r="I294" s="31">
        <f t="shared" si="39"/>
        <v>125144.66203209986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125144.66203209986</v>
      </c>
      <c r="D295" s="31">
        <f t="shared" si="44"/>
        <v>1869.9794865274869</v>
      </c>
      <c r="E295" s="32">
        <f t="shared" si="37"/>
        <v>0</v>
      </c>
      <c r="F295" s="31">
        <f t="shared" si="38"/>
        <v>1869.9794865274869</v>
      </c>
      <c r="G295" s="31">
        <f t="shared" si="41"/>
        <v>1202.5412890229543</v>
      </c>
      <c r="H295" s="31">
        <f t="shared" si="42"/>
        <v>667.43819750453258</v>
      </c>
      <c r="I295" s="31">
        <f t="shared" si="39"/>
        <v>123942.12074307691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123942.12074307691</v>
      </c>
      <c r="D296" s="31">
        <f t="shared" si="44"/>
        <v>1869.9794865274869</v>
      </c>
      <c r="E296" s="32">
        <f t="shared" si="37"/>
        <v>0</v>
      </c>
      <c r="F296" s="31">
        <f t="shared" si="38"/>
        <v>1869.9794865274869</v>
      </c>
      <c r="G296" s="31">
        <f t="shared" si="41"/>
        <v>1208.95484256441</v>
      </c>
      <c r="H296" s="31">
        <f t="shared" si="42"/>
        <v>661.02464396307687</v>
      </c>
      <c r="I296" s="31">
        <f t="shared" si="39"/>
        <v>122733.1659005125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122733.1659005125</v>
      </c>
      <c r="D297" s="31">
        <f t="shared" si="44"/>
        <v>1869.9794865274869</v>
      </c>
      <c r="E297" s="32">
        <f t="shared" si="37"/>
        <v>0</v>
      </c>
      <c r="F297" s="31">
        <f t="shared" si="38"/>
        <v>1869.9794865274869</v>
      </c>
      <c r="G297" s="31">
        <f t="shared" si="41"/>
        <v>1215.4026017247534</v>
      </c>
      <c r="H297" s="31">
        <f t="shared" si="42"/>
        <v>654.57688480273339</v>
      </c>
      <c r="I297" s="31">
        <f t="shared" si="39"/>
        <v>121517.76329878774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121517.76329878774</v>
      </c>
      <c r="D298" s="31">
        <f t="shared" si="44"/>
        <v>1869.9794865274869</v>
      </c>
      <c r="E298" s="32">
        <f t="shared" si="37"/>
        <v>0</v>
      </c>
      <c r="F298" s="31">
        <f t="shared" si="38"/>
        <v>1869.9794865274869</v>
      </c>
      <c r="G298" s="31">
        <f t="shared" si="41"/>
        <v>1221.8847489339523</v>
      </c>
      <c r="H298" s="31">
        <f t="shared" si="42"/>
        <v>648.09473759353466</v>
      </c>
      <c r="I298" s="31">
        <f t="shared" si="39"/>
        <v>120295.87854985379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120295.87854985379</v>
      </c>
      <c r="D299" s="31">
        <f t="shared" si="44"/>
        <v>1869.9794865274869</v>
      </c>
      <c r="E299" s="32">
        <f t="shared" si="37"/>
        <v>0</v>
      </c>
      <c r="F299" s="31">
        <f t="shared" si="38"/>
        <v>1869.9794865274869</v>
      </c>
      <c r="G299" s="31">
        <f t="shared" si="41"/>
        <v>1228.4014675949334</v>
      </c>
      <c r="H299" s="31">
        <f t="shared" si="42"/>
        <v>641.57801893255362</v>
      </c>
      <c r="I299" s="31">
        <f t="shared" si="39"/>
        <v>119067.47708225886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119067.47708225886</v>
      </c>
      <c r="D300" s="31">
        <f t="shared" si="44"/>
        <v>1869.9794865274869</v>
      </c>
      <c r="E300" s="32">
        <f t="shared" si="37"/>
        <v>0</v>
      </c>
      <c r="F300" s="31">
        <f t="shared" si="38"/>
        <v>1869.9794865274869</v>
      </c>
      <c r="G300" s="31">
        <f t="shared" si="41"/>
        <v>1234.9529420887729</v>
      </c>
      <c r="H300" s="31">
        <f t="shared" si="42"/>
        <v>635.02654443871393</v>
      </c>
      <c r="I300" s="31">
        <f t="shared" si="39"/>
        <v>117832.52414017009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117832.52414017009</v>
      </c>
      <c r="D301" s="31">
        <f t="shared" si="44"/>
        <v>1869.9794865274869</v>
      </c>
      <c r="E301" s="32">
        <f t="shared" si="37"/>
        <v>0</v>
      </c>
      <c r="F301" s="31">
        <f t="shared" si="38"/>
        <v>1869.9794865274869</v>
      </c>
      <c r="G301" s="31">
        <f t="shared" si="41"/>
        <v>1241.5393577799132</v>
      </c>
      <c r="H301" s="31">
        <f t="shared" si="42"/>
        <v>628.44012874757379</v>
      </c>
      <c r="I301" s="31">
        <f t="shared" si="39"/>
        <v>116590.98478239018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116590.98478239018</v>
      </c>
      <c r="D302" s="31">
        <f t="shared" si="44"/>
        <v>1869.9794865274869</v>
      </c>
      <c r="E302" s="32">
        <f t="shared" si="37"/>
        <v>0</v>
      </c>
      <c r="F302" s="31">
        <f t="shared" si="38"/>
        <v>1869.9794865274869</v>
      </c>
      <c r="G302" s="31">
        <f t="shared" si="41"/>
        <v>1248.1609010214061</v>
      </c>
      <c r="H302" s="31">
        <f t="shared" si="42"/>
        <v>621.81858550608092</v>
      </c>
      <c r="I302" s="31">
        <f t="shared" si="39"/>
        <v>115342.82388136878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115342.82388136878</v>
      </c>
      <c r="D303" s="31">
        <f t="shared" si="44"/>
        <v>1869.9794865274869</v>
      </c>
      <c r="E303" s="32">
        <f t="shared" si="37"/>
        <v>0</v>
      </c>
      <c r="F303" s="31">
        <f t="shared" si="38"/>
        <v>1869.9794865274869</v>
      </c>
      <c r="G303" s="31">
        <f t="shared" si="41"/>
        <v>1254.8177591601866</v>
      </c>
      <c r="H303" s="31">
        <f t="shared" si="42"/>
        <v>615.16172736730016</v>
      </c>
      <c r="I303" s="31">
        <f t="shared" si="39"/>
        <v>114088.00612220859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114088.00612220859</v>
      </c>
      <c r="D304" s="31">
        <f t="shared" si="44"/>
        <v>1869.9794865274869</v>
      </c>
      <c r="E304" s="32">
        <f t="shared" si="37"/>
        <v>0</v>
      </c>
      <c r="F304" s="31">
        <f t="shared" si="38"/>
        <v>1869.9794865274869</v>
      </c>
      <c r="G304" s="31">
        <f t="shared" si="41"/>
        <v>1261.5101205423744</v>
      </c>
      <c r="H304" s="31">
        <f t="shared" si="42"/>
        <v>608.46936598511252</v>
      </c>
      <c r="I304" s="31">
        <f t="shared" si="39"/>
        <v>112826.49600166622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112826.49600166622</v>
      </c>
      <c r="D305" s="31">
        <f t="shared" si="44"/>
        <v>1869.9794865274869</v>
      </c>
      <c r="E305" s="32">
        <f t="shared" si="37"/>
        <v>0</v>
      </c>
      <c r="F305" s="31">
        <f t="shared" si="38"/>
        <v>1869.9794865274869</v>
      </c>
      <c r="G305" s="31">
        <f t="shared" si="41"/>
        <v>1268.2381745186003</v>
      </c>
      <c r="H305" s="31">
        <f t="shared" si="42"/>
        <v>601.74131200888655</v>
      </c>
      <c r="I305" s="31">
        <f t="shared" si="39"/>
        <v>111558.25782714762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111558.25782714762</v>
      </c>
      <c r="D306" s="31">
        <f t="shared" si="44"/>
        <v>1869.9794865274869</v>
      </c>
      <c r="E306" s="32">
        <f t="shared" si="37"/>
        <v>0</v>
      </c>
      <c r="F306" s="31">
        <f t="shared" si="38"/>
        <v>1869.9794865274869</v>
      </c>
      <c r="G306" s="31">
        <f t="shared" si="41"/>
        <v>1275.0021114493661</v>
      </c>
      <c r="H306" s="31">
        <f t="shared" si="42"/>
        <v>594.97737507812064</v>
      </c>
      <c r="I306" s="31">
        <f t="shared" si="39"/>
        <v>110283.25571569825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110283.25571569825</v>
      </c>
      <c r="D307" s="31">
        <f t="shared" si="44"/>
        <v>1869.9794865274869</v>
      </c>
      <c r="E307" s="32">
        <f t="shared" si="37"/>
        <v>0</v>
      </c>
      <c r="F307" s="31">
        <f t="shared" si="38"/>
        <v>1869.9794865274869</v>
      </c>
      <c r="G307" s="31">
        <f t="shared" si="41"/>
        <v>1281.8021227104296</v>
      </c>
      <c r="H307" s="31">
        <f t="shared" si="42"/>
        <v>588.17736381705743</v>
      </c>
      <c r="I307" s="31">
        <f t="shared" si="39"/>
        <v>109001.45359298782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109001.45359298782</v>
      </c>
      <c r="D308" s="31">
        <f t="shared" si="44"/>
        <v>1869.9794865274869</v>
      </c>
      <c r="E308" s="32">
        <f t="shared" si="37"/>
        <v>0</v>
      </c>
      <c r="F308" s="31">
        <f t="shared" si="38"/>
        <v>1869.9794865274869</v>
      </c>
      <c r="G308" s="31">
        <f t="shared" si="41"/>
        <v>1288.6384006982184</v>
      </c>
      <c r="H308" s="31">
        <f t="shared" si="42"/>
        <v>581.34108582926831</v>
      </c>
      <c r="I308" s="31">
        <f t="shared" si="39"/>
        <v>107712.81519228961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107712.81519228961</v>
      </c>
      <c r="D309" s="31">
        <f t="shared" si="44"/>
        <v>1869.9794865274869</v>
      </c>
      <c r="E309" s="32">
        <f t="shared" si="37"/>
        <v>0</v>
      </c>
      <c r="F309" s="31">
        <f t="shared" si="38"/>
        <v>1869.9794865274869</v>
      </c>
      <c r="G309" s="31">
        <f t="shared" si="41"/>
        <v>1295.5111388352757</v>
      </c>
      <c r="H309" s="31">
        <f t="shared" si="42"/>
        <v>574.4683476922113</v>
      </c>
      <c r="I309" s="31">
        <f t="shared" si="39"/>
        <v>106417.30405345433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106417.30405345433</v>
      </c>
      <c r="D310" s="31">
        <f t="shared" si="44"/>
        <v>1869.9794865274869</v>
      </c>
      <c r="E310" s="32">
        <f t="shared" si="37"/>
        <v>0</v>
      </c>
      <c r="F310" s="31">
        <f t="shared" si="38"/>
        <v>1869.9794865274869</v>
      </c>
      <c r="G310" s="31">
        <f t="shared" si="41"/>
        <v>1302.4205315757304</v>
      </c>
      <c r="H310" s="31">
        <f t="shared" si="42"/>
        <v>567.55895495175639</v>
      </c>
      <c r="I310" s="31">
        <f t="shared" si="39"/>
        <v>105114.8835218786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105114.8835218786</v>
      </c>
      <c r="D311" s="31">
        <f t="shared" si="44"/>
        <v>1869.9794865274869</v>
      </c>
      <c r="E311" s="32">
        <f t="shared" si="37"/>
        <v>0</v>
      </c>
      <c r="F311" s="31">
        <f t="shared" si="38"/>
        <v>1869.9794865274869</v>
      </c>
      <c r="G311" s="31">
        <f t="shared" si="41"/>
        <v>1309.3667744108011</v>
      </c>
      <c r="H311" s="31">
        <f t="shared" si="42"/>
        <v>560.61271211668588</v>
      </c>
      <c r="I311" s="31">
        <f t="shared" si="39"/>
        <v>103805.5167474678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103805.5167474678</v>
      </c>
      <c r="D312" s="31">
        <f t="shared" si="44"/>
        <v>1869.9794865274869</v>
      </c>
      <c r="E312" s="32">
        <f t="shared" si="37"/>
        <v>0</v>
      </c>
      <c r="F312" s="31">
        <f t="shared" si="38"/>
        <v>1869.9794865274869</v>
      </c>
      <c r="G312" s="31">
        <f t="shared" si="41"/>
        <v>1316.3500638743253</v>
      </c>
      <c r="H312" s="31">
        <f t="shared" si="42"/>
        <v>553.62942265316167</v>
      </c>
      <c r="I312" s="31">
        <f t="shared" si="39"/>
        <v>102489.16668359347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102489.16668359347</v>
      </c>
      <c r="D313" s="31">
        <f t="shared" si="44"/>
        <v>1869.9794865274869</v>
      </c>
      <c r="E313" s="32">
        <f t="shared" si="37"/>
        <v>0</v>
      </c>
      <c r="F313" s="31">
        <f t="shared" si="38"/>
        <v>1869.9794865274869</v>
      </c>
      <c r="G313" s="31">
        <f t="shared" si="41"/>
        <v>1323.3705975483217</v>
      </c>
      <c r="H313" s="31">
        <f t="shared" si="42"/>
        <v>546.60888897916527</v>
      </c>
      <c r="I313" s="31">
        <f t="shared" si="39"/>
        <v>101165.79608604516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101165.79608604516</v>
      </c>
      <c r="D314" s="31">
        <f t="shared" si="44"/>
        <v>1869.9794865274869</v>
      </c>
      <c r="E314" s="32">
        <f t="shared" si="37"/>
        <v>0</v>
      </c>
      <c r="F314" s="31">
        <f t="shared" si="38"/>
        <v>1869.9794865274869</v>
      </c>
      <c r="G314" s="31">
        <f t="shared" si="41"/>
        <v>1330.4285740685793</v>
      </c>
      <c r="H314" s="31">
        <f t="shared" si="42"/>
        <v>539.55091245890753</v>
      </c>
      <c r="I314" s="31">
        <f t="shared" si="39"/>
        <v>99835.367511976583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99835.367511976583</v>
      </c>
      <c r="D315" s="31">
        <f t="shared" si="44"/>
        <v>1869.9794865274869</v>
      </c>
      <c r="E315" s="32">
        <f t="shared" si="37"/>
        <v>0</v>
      </c>
      <c r="F315" s="31">
        <f t="shared" si="38"/>
        <v>1869.9794865274869</v>
      </c>
      <c r="G315" s="31">
        <f t="shared" si="41"/>
        <v>1337.5241931302785</v>
      </c>
      <c r="H315" s="31">
        <f t="shared" si="42"/>
        <v>532.45529339720849</v>
      </c>
      <c r="I315" s="31">
        <f t="shared" si="39"/>
        <v>98497.84331884631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98497.84331884631</v>
      </c>
      <c r="D316" s="31">
        <f t="shared" si="44"/>
        <v>1869.9794865274869</v>
      </c>
      <c r="E316" s="32">
        <f t="shared" si="37"/>
        <v>0</v>
      </c>
      <c r="F316" s="31">
        <f t="shared" si="38"/>
        <v>1869.9794865274869</v>
      </c>
      <c r="G316" s="31">
        <f t="shared" si="41"/>
        <v>1344.65765549364</v>
      </c>
      <c r="H316" s="31">
        <f t="shared" si="42"/>
        <v>525.32183103384693</v>
      </c>
      <c r="I316" s="31">
        <f t="shared" si="39"/>
        <v>97153.185663352662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97153.185663352662</v>
      </c>
      <c r="D317" s="31">
        <f t="shared" si="44"/>
        <v>1869.9794865274869</v>
      </c>
      <c r="E317" s="32">
        <f t="shared" si="37"/>
        <v>0</v>
      </c>
      <c r="F317" s="31">
        <f t="shared" si="38"/>
        <v>1869.9794865274869</v>
      </c>
      <c r="G317" s="31">
        <f t="shared" si="41"/>
        <v>1351.8291629896062</v>
      </c>
      <c r="H317" s="31">
        <f t="shared" si="42"/>
        <v>518.15032353788081</v>
      </c>
      <c r="I317" s="31">
        <f t="shared" si="39"/>
        <v>95801.35650036305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95801.35650036305</v>
      </c>
      <c r="D318" s="31">
        <f t="shared" si="44"/>
        <v>1869.9794865274869</v>
      </c>
      <c r="E318" s="32">
        <f t="shared" si="37"/>
        <v>0</v>
      </c>
      <c r="F318" s="31">
        <f t="shared" si="38"/>
        <v>1869.9794865274869</v>
      </c>
      <c r="G318" s="31">
        <f t="shared" si="41"/>
        <v>1359.0389185255506</v>
      </c>
      <c r="H318" s="31">
        <f t="shared" si="42"/>
        <v>510.9405680019363</v>
      </c>
      <c r="I318" s="31">
        <f t="shared" si="39"/>
        <v>94442.317581837502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94442.317581837502</v>
      </c>
      <c r="D319" s="31">
        <f t="shared" si="44"/>
        <v>1869.9794865274869</v>
      </c>
      <c r="E319" s="32">
        <f t="shared" si="37"/>
        <v>0</v>
      </c>
      <c r="F319" s="31">
        <f t="shared" si="38"/>
        <v>1869.9794865274869</v>
      </c>
      <c r="G319" s="31">
        <f t="shared" si="41"/>
        <v>1366.2871260910201</v>
      </c>
      <c r="H319" s="31">
        <f t="shared" si="42"/>
        <v>503.69236043646669</v>
      </c>
      <c r="I319" s="31">
        <f t="shared" si="39"/>
        <v>93076.030455746484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93076.030455746484</v>
      </c>
      <c r="D320" s="31">
        <f t="shared" si="44"/>
        <v>1869.9794865274869</v>
      </c>
      <c r="E320" s="32">
        <f t="shared" si="37"/>
        <v>0</v>
      </c>
      <c r="F320" s="31">
        <f t="shared" si="38"/>
        <v>1869.9794865274869</v>
      </c>
      <c r="G320" s="31">
        <f t="shared" si="41"/>
        <v>1373.5739907635057</v>
      </c>
      <c r="H320" s="31">
        <f t="shared" si="42"/>
        <v>496.40549576398126</v>
      </c>
      <c r="I320" s="31">
        <f t="shared" si="39"/>
        <v>91702.456464982984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91702.456464982984</v>
      </c>
      <c r="D321" s="31">
        <f t="shared" si="44"/>
        <v>1869.9794865274869</v>
      </c>
      <c r="E321" s="32">
        <f t="shared" si="37"/>
        <v>0</v>
      </c>
      <c r="F321" s="31">
        <f t="shared" si="38"/>
        <v>1869.9794865274869</v>
      </c>
      <c r="G321" s="31">
        <f t="shared" si="41"/>
        <v>1380.8997187142443</v>
      </c>
      <c r="H321" s="31">
        <f t="shared" si="42"/>
        <v>489.0797678132426</v>
      </c>
      <c r="I321" s="31">
        <f t="shared" si="39"/>
        <v>90321.556746268747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90321.556746268747</v>
      </c>
      <c r="D322" s="31">
        <f t="shared" si="44"/>
        <v>1869.9794865274869</v>
      </c>
      <c r="E322" s="32">
        <f t="shared" si="37"/>
        <v>0</v>
      </c>
      <c r="F322" s="31">
        <f t="shared" si="38"/>
        <v>1869.9794865274869</v>
      </c>
      <c r="G322" s="31">
        <f t="shared" si="41"/>
        <v>1388.2645172140535</v>
      </c>
      <c r="H322" s="31">
        <f t="shared" si="42"/>
        <v>481.71496931343336</v>
      </c>
      <c r="I322" s="31">
        <f t="shared" si="39"/>
        <v>88933.292229054699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88933.292229054699</v>
      </c>
      <c r="D323" s="31">
        <f t="shared" si="44"/>
        <v>1869.9794865274869</v>
      </c>
      <c r="E323" s="32">
        <f t="shared" si="37"/>
        <v>0</v>
      </c>
      <c r="F323" s="31">
        <f t="shared" si="38"/>
        <v>1869.9794865274869</v>
      </c>
      <c r="G323" s="31">
        <f t="shared" si="41"/>
        <v>1395.6685946391951</v>
      </c>
      <c r="H323" s="31">
        <f t="shared" si="42"/>
        <v>474.31089188829174</v>
      </c>
      <c r="I323" s="31">
        <f t="shared" si="39"/>
        <v>87537.623634415504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87537.623634415504</v>
      </c>
      <c r="D324" s="31">
        <f t="shared" si="44"/>
        <v>1869.9794865274869</v>
      </c>
      <c r="E324" s="32">
        <f t="shared" si="37"/>
        <v>0</v>
      </c>
      <c r="F324" s="31">
        <f t="shared" si="38"/>
        <v>1869.9794865274869</v>
      </c>
      <c r="G324" s="31">
        <f t="shared" si="41"/>
        <v>1403.1121604772709</v>
      </c>
      <c r="H324" s="31">
        <f t="shared" si="42"/>
        <v>466.86732605021604</v>
      </c>
      <c r="I324" s="31">
        <f t="shared" si="39"/>
        <v>86134.511473938226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86134.511473938226</v>
      </c>
      <c r="D325" s="31">
        <f t="shared" si="44"/>
        <v>1869.9794865274869</v>
      </c>
      <c r="E325" s="32">
        <f t="shared" si="37"/>
        <v>0</v>
      </c>
      <c r="F325" s="31">
        <f t="shared" si="38"/>
        <v>1869.9794865274869</v>
      </c>
      <c r="G325" s="31">
        <f t="shared" si="41"/>
        <v>1410.5954253331497</v>
      </c>
      <c r="H325" s="31">
        <f t="shared" si="42"/>
        <v>459.38406119433722</v>
      </c>
      <c r="I325" s="31">
        <f t="shared" si="39"/>
        <v>84723.916048605082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84723.916048605082</v>
      </c>
      <c r="D326" s="31">
        <f t="shared" si="44"/>
        <v>1869.9794865274869</v>
      </c>
      <c r="E326" s="32">
        <f t="shared" si="37"/>
        <v>0</v>
      </c>
      <c r="F326" s="31">
        <f t="shared" si="38"/>
        <v>1869.9794865274869</v>
      </c>
      <c r="G326" s="31">
        <f t="shared" si="41"/>
        <v>1418.1186009349265</v>
      </c>
      <c r="H326" s="31">
        <f t="shared" si="42"/>
        <v>451.86088559256046</v>
      </c>
      <c r="I326" s="31">
        <f t="shared" si="39"/>
        <v>83305.797447670149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83305.797447670149</v>
      </c>
      <c r="D327" s="31">
        <f t="shared" si="44"/>
        <v>1869.9794865274869</v>
      </c>
      <c r="E327" s="32">
        <f t="shared" si="37"/>
        <v>0</v>
      </c>
      <c r="F327" s="31">
        <f t="shared" si="38"/>
        <v>1869.9794865274869</v>
      </c>
      <c r="G327" s="31">
        <f t="shared" si="41"/>
        <v>1425.6819001399128</v>
      </c>
      <c r="H327" s="31">
        <f t="shared" si="42"/>
        <v>444.29758638757409</v>
      </c>
      <c r="I327" s="31">
        <f t="shared" si="39"/>
        <v>81880.115547530237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81880.115547530237</v>
      </c>
      <c r="D328" s="31">
        <f t="shared" si="44"/>
        <v>1869.9794865274869</v>
      </c>
      <c r="E328" s="32">
        <f t="shared" si="37"/>
        <v>0</v>
      </c>
      <c r="F328" s="31">
        <f t="shared" si="38"/>
        <v>1869.9794865274869</v>
      </c>
      <c r="G328" s="31">
        <f t="shared" si="41"/>
        <v>1433.2855369406589</v>
      </c>
      <c r="H328" s="31">
        <f t="shared" si="42"/>
        <v>436.69394958682796</v>
      </c>
      <c r="I328" s="31">
        <f t="shared" si="39"/>
        <v>80446.830010589576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80446.830010589576</v>
      </c>
      <c r="D329" s="31">
        <f t="shared" si="44"/>
        <v>1869.9794865274869</v>
      </c>
      <c r="E329" s="32">
        <f t="shared" si="37"/>
        <v>0</v>
      </c>
      <c r="F329" s="31">
        <f t="shared" si="38"/>
        <v>1869.9794865274869</v>
      </c>
      <c r="G329" s="31">
        <f t="shared" si="41"/>
        <v>1440.9297264710092</v>
      </c>
      <c r="H329" s="31">
        <f t="shared" si="42"/>
        <v>429.04976005647774</v>
      </c>
      <c r="I329" s="31">
        <f t="shared" si="39"/>
        <v>79005.900284118572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79005.900284118572</v>
      </c>
      <c r="D330" s="31">
        <f t="shared" si="44"/>
        <v>1869.9794865274869</v>
      </c>
      <c r="E330" s="32">
        <f t="shared" si="37"/>
        <v>0</v>
      </c>
      <c r="F330" s="31">
        <f t="shared" si="38"/>
        <v>1869.9794865274869</v>
      </c>
      <c r="G330" s="31">
        <f t="shared" si="41"/>
        <v>1448.6146850121879</v>
      </c>
      <c r="H330" s="31">
        <f t="shared" si="42"/>
        <v>421.36480151529901</v>
      </c>
      <c r="I330" s="31">
        <f t="shared" si="39"/>
        <v>77557.285599106384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77557.285599106384</v>
      </c>
      <c r="D331" s="31">
        <f t="shared" si="44"/>
        <v>1869.9794865274869</v>
      </c>
      <c r="E331" s="32">
        <f t="shared" si="37"/>
        <v>0</v>
      </c>
      <c r="F331" s="31">
        <f t="shared" si="38"/>
        <v>1869.9794865274869</v>
      </c>
      <c r="G331" s="31">
        <f t="shared" si="41"/>
        <v>1456.3406299989194</v>
      </c>
      <c r="H331" s="31">
        <f t="shared" si="42"/>
        <v>413.63885652856737</v>
      </c>
      <c r="I331" s="31">
        <f t="shared" si="39"/>
        <v>76100.94496910747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76100.94496910747</v>
      </c>
      <c r="D332" s="31">
        <f t="shared" si="44"/>
        <v>1869.9794865274869</v>
      </c>
      <c r="E332" s="32">
        <f t="shared" si="37"/>
        <v>0</v>
      </c>
      <c r="F332" s="31">
        <f t="shared" si="38"/>
        <v>1869.9794865274869</v>
      </c>
      <c r="G332" s="31">
        <f t="shared" si="41"/>
        <v>1464.1077800255803</v>
      </c>
      <c r="H332" s="31">
        <f t="shared" si="42"/>
        <v>405.87170650190654</v>
      </c>
      <c r="I332" s="31">
        <f t="shared" si="39"/>
        <v>74636.837189081896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74636.837189081896</v>
      </c>
      <c r="D333" s="31">
        <f t="shared" si="44"/>
        <v>1869.9794865274869</v>
      </c>
      <c r="E333" s="32">
        <f t="shared" si="37"/>
        <v>0</v>
      </c>
      <c r="F333" s="31">
        <f t="shared" si="38"/>
        <v>1869.9794865274869</v>
      </c>
      <c r="G333" s="31">
        <f t="shared" si="41"/>
        <v>1471.9163548523834</v>
      </c>
      <c r="H333" s="31">
        <f t="shared" si="42"/>
        <v>398.06313167510348</v>
      </c>
      <c r="I333" s="31">
        <f t="shared" si="39"/>
        <v>73164.920834229517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73164.920834229517</v>
      </c>
      <c r="D334" s="31">
        <f t="shared" si="44"/>
        <v>1869.9794865274869</v>
      </c>
      <c r="E334" s="32">
        <f t="shared" si="37"/>
        <v>0</v>
      </c>
      <c r="F334" s="31">
        <f t="shared" si="38"/>
        <v>1869.9794865274869</v>
      </c>
      <c r="G334" s="31">
        <f t="shared" si="41"/>
        <v>1479.766575411596</v>
      </c>
      <c r="H334" s="31">
        <f t="shared" si="42"/>
        <v>390.21291111589079</v>
      </c>
      <c r="I334" s="31">
        <f t="shared" si="39"/>
        <v>71685.154258817915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71685.154258817915</v>
      </c>
      <c r="D335" s="31">
        <f t="shared" si="44"/>
        <v>1869.9794865274869</v>
      </c>
      <c r="E335" s="32">
        <f t="shared" si="37"/>
        <v>0</v>
      </c>
      <c r="F335" s="31">
        <f t="shared" si="38"/>
        <v>1869.9794865274869</v>
      </c>
      <c r="G335" s="31">
        <f t="shared" si="41"/>
        <v>1487.6586638137912</v>
      </c>
      <c r="H335" s="31">
        <f t="shared" si="42"/>
        <v>382.32082271369558</v>
      </c>
      <c r="I335" s="31">
        <f t="shared" si="39"/>
        <v>70197.495595004119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70197.495595004119</v>
      </c>
      <c r="D336" s="31">
        <f t="shared" si="44"/>
        <v>1869.9794865274869</v>
      </c>
      <c r="E336" s="32">
        <f t="shared" si="37"/>
        <v>0</v>
      </c>
      <c r="F336" s="31">
        <f t="shared" si="38"/>
        <v>1869.9794865274869</v>
      </c>
      <c r="G336" s="31">
        <f t="shared" si="41"/>
        <v>1495.5928433541317</v>
      </c>
      <c r="H336" s="31">
        <f t="shared" si="42"/>
        <v>374.38664317335525</v>
      </c>
      <c r="I336" s="31">
        <f t="shared" si="39"/>
        <v>68701.902751649992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68701.902751649992</v>
      </c>
      <c r="D337" s="31">
        <f t="shared" si="44"/>
        <v>1869.9794865274869</v>
      </c>
      <c r="E337" s="32">
        <f t="shared" si="37"/>
        <v>0</v>
      </c>
      <c r="F337" s="31">
        <f t="shared" si="38"/>
        <v>1869.9794865274869</v>
      </c>
      <c r="G337" s="31">
        <f t="shared" si="41"/>
        <v>1503.5693385186869</v>
      </c>
      <c r="H337" s="31">
        <f t="shared" si="42"/>
        <v>366.41014800879998</v>
      </c>
      <c r="I337" s="31">
        <f t="shared" si="39"/>
        <v>67198.333413131302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67198.333413131302</v>
      </c>
      <c r="D338" s="31">
        <f t="shared" si="44"/>
        <v>1869.9794865274869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1869.9794865274869</v>
      </c>
      <c r="G338" s="31">
        <f t="shared" si="41"/>
        <v>1511.5883749907866</v>
      </c>
      <c r="H338" s="31">
        <f t="shared" si="42"/>
        <v>358.39111153670029</v>
      </c>
      <c r="I338" s="31">
        <f t="shared" ref="I338:I377" si="48">IF(AND(Pay_Num&lt;&gt;"",Sched_Pay+Extra_Pay&lt;Beg_Bal),Beg_Bal-Princ,IF(Pay_Num&lt;&gt;"",0,""))</f>
        <v>65686.745038140522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65686.745038140522</v>
      </c>
      <c r="D339" s="31">
        <f t="shared" si="44"/>
        <v>1869.9794865274869</v>
      </c>
      <c r="E339" s="32">
        <f t="shared" si="46"/>
        <v>0</v>
      </c>
      <c r="F339" s="31">
        <f t="shared" si="47"/>
        <v>1869.9794865274869</v>
      </c>
      <c r="G339" s="31">
        <f t="shared" ref="G339:G377" si="50">IF(Pay_Num&lt;&gt;"",Total_Pay-Int,"")</f>
        <v>1519.6501796574041</v>
      </c>
      <c r="H339" s="31">
        <f t="shared" ref="H339:H377" si="51">IF(Pay_Num&lt;&gt;"",Beg_Bal*Interest_Rate/Num_Pmt_Per_Year,"")</f>
        <v>350.3293068700828</v>
      </c>
      <c r="I339" s="31">
        <f t="shared" si="48"/>
        <v>64167.09485848312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64167.09485848312</v>
      </c>
      <c r="D340" s="31">
        <f t="shared" ref="D340:D377" si="53">IF(Pay_Num&lt;&gt;"",Scheduled_Monthly_Payment,"")</f>
        <v>1869.9794865274869</v>
      </c>
      <c r="E340" s="32">
        <f t="shared" si="46"/>
        <v>0</v>
      </c>
      <c r="F340" s="31">
        <f t="shared" si="47"/>
        <v>1869.9794865274869</v>
      </c>
      <c r="G340" s="31">
        <f t="shared" si="50"/>
        <v>1527.7549806155769</v>
      </c>
      <c r="H340" s="31">
        <f t="shared" si="51"/>
        <v>342.22450591191</v>
      </c>
      <c r="I340" s="31">
        <f t="shared" si="48"/>
        <v>62639.33987786754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62639.33987786754</v>
      </c>
      <c r="D341" s="31">
        <f t="shared" si="53"/>
        <v>1869.9794865274869</v>
      </c>
      <c r="E341" s="32">
        <f t="shared" si="46"/>
        <v>0</v>
      </c>
      <c r="F341" s="31">
        <f t="shared" si="47"/>
        <v>1869.9794865274869</v>
      </c>
      <c r="G341" s="31">
        <f t="shared" si="50"/>
        <v>1535.90300717886</v>
      </c>
      <c r="H341" s="31">
        <f t="shared" si="51"/>
        <v>334.07647934862689</v>
      </c>
      <c r="I341" s="31">
        <f t="shared" si="48"/>
        <v>61103.436870688682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61103.436870688682</v>
      </c>
      <c r="D342" s="31">
        <f t="shared" si="53"/>
        <v>1869.9794865274869</v>
      </c>
      <c r="E342" s="32">
        <f t="shared" si="46"/>
        <v>0</v>
      </c>
      <c r="F342" s="31">
        <f t="shared" si="47"/>
        <v>1869.9794865274869</v>
      </c>
      <c r="G342" s="31">
        <f t="shared" si="50"/>
        <v>1544.0944898838138</v>
      </c>
      <c r="H342" s="31">
        <f t="shared" si="51"/>
        <v>325.88499664367299</v>
      </c>
      <c r="I342" s="31">
        <f t="shared" si="48"/>
        <v>59559.342380804868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59559.342380804868</v>
      </c>
      <c r="D343" s="31">
        <f t="shared" si="53"/>
        <v>1869.9794865274869</v>
      </c>
      <c r="E343" s="32">
        <f t="shared" si="46"/>
        <v>0</v>
      </c>
      <c r="F343" s="31">
        <f t="shared" si="47"/>
        <v>1869.9794865274869</v>
      </c>
      <c r="G343" s="31">
        <f t="shared" si="50"/>
        <v>1552.3296604965276</v>
      </c>
      <c r="H343" s="31">
        <f t="shared" si="51"/>
        <v>317.64982603095933</v>
      </c>
      <c r="I343" s="31">
        <f t="shared" si="48"/>
        <v>58007.012720308339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58007.012720308339</v>
      </c>
      <c r="D344" s="31">
        <f t="shared" si="53"/>
        <v>1869.9794865274869</v>
      </c>
      <c r="E344" s="32">
        <f t="shared" si="46"/>
        <v>0</v>
      </c>
      <c r="F344" s="31">
        <f t="shared" si="47"/>
        <v>1869.9794865274869</v>
      </c>
      <c r="G344" s="31">
        <f t="shared" si="50"/>
        <v>1560.6087520191757</v>
      </c>
      <c r="H344" s="31">
        <f t="shared" si="51"/>
        <v>309.37073450831116</v>
      </c>
      <c r="I344" s="31">
        <f t="shared" si="48"/>
        <v>56446.403968289167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56446.403968289167</v>
      </c>
      <c r="D345" s="31">
        <f t="shared" si="53"/>
        <v>1869.9794865274869</v>
      </c>
      <c r="E345" s="32">
        <f t="shared" si="46"/>
        <v>0</v>
      </c>
      <c r="F345" s="31">
        <f t="shared" si="47"/>
        <v>1869.9794865274869</v>
      </c>
      <c r="G345" s="31">
        <f t="shared" si="50"/>
        <v>1568.9319986966113</v>
      </c>
      <c r="H345" s="31">
        <f t="shared" si="51"/>
        <v>301.04748783087558</v>
      </c>
      <c r="I345" s="31">
        <f t="shared" si="48"/>
        <v>54877.471969592552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54877.471969592552</v>
      </c>
      <c r="D346" s="31">
        <f t="shared" si="53"/>
        <v>1869.9794865274869</v>
      </c>
      <c r="E346" s="32">
        <f t="shared" si="46"/>
        <v>0</v>
      </c>
      <c r="F346" s="31">
        <f t="shared" si="47"/>
        <v>1869.9794865274869</v>
      </c>
      <c r="G346" s="31">
        <f t="shared" si="50"/>
        <v>1577.2996360229931</v>
      </c>
      <c r="H346" s="31">
        <f t="shared" si="51"/>
        <v>292.67985050449363</v>
      </c>
      <c r="I346" s="31">
        <f t="shared" si="48"/>
        <v>53300.172333569557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53300.172333569557</v>
      </c>
      <c r="D347" s="31">
        <f t="shared" si="53"/>
        <v>1869.9794865274869</v>
      </c>
      <c r="E347" s="32">
        <f t="shared" si="46"/>
        <v>0</v>
      </c>
      <c r="F347" s="31">
        <f t="shared" si="47"/>
        <v>1869.9794865274869</v>
      </c>
      <c r="G347" s="31">
        <f t="shared" si="50"/>
        <v>1585.7119007484494</v>
      </c>
      <c r="H347" s="31">
        <f t="shared" si="51"/>
        <v>284.26758577903763</v>
      </c>
      <c r="I347" s="31">
        <f t="shared" si="48"/>
        <v>51714.460432821106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51714.460432821106</v>
      </c>
      <c r="D348" s="31">
        <f t="shared" si="53"/>
        <v>1869.9794865274869</v>
      </c>
      <c r="E348" s="32">
        <f t="shared" si="46"/>
        <v>0</v>
      </c>
      <c r="F348" s="31">
        <f t="shared" si="47"/>
        <v>1869.9794865274869</v>
      </c>
      <c r="G348" s="31">
        <f t="shared" si="50"/>
        <v>1594.1690308857742</v>
      </c>
      <c r="H348" s="31">
        <f t="shared" si="51"/>
        <v>275.81045564171257</v>
      </c>
      <c r="I348" s="31">
        <f t="shared" si="48"/>
        <v>50120.291401935334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50120.291401935334</v>
      </c>
      <c r="D349" s="31">
        <f t="shared" si="53"/>
        <v>1869.9794865274869</v>
      </c>
      <c r="E349" s="32">
        <f t="shared" si="46"/>
        <v>0</v>
      </c>
      <c r="F349" s="31">
        <f t="shared" si="47"/>
        <v>1869.9794865274869</v>
      </c>
      <c r="G349" s="31">
        <f t="shared" si="50"/>
        <v>1602.6712657171652</v>
      </c>
      <c r="H349" s="31">
        <f t="shared" si="51"/>
        <v>267.30822081032176</v>
      </c>
      <c r="I349" s="31">
        <f t="shared" si="48"/>
        <v>48517.620136218167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48517.620136218167</v>
      </c>
      <c r="D350" s="31">
        <f t="shared" si="53"/>
        <v>1869.9794865274869</v>
      </c>
      <c r="E350" s="32">
        <f t="shared" si="46"/>
        <v>0</v>
      </c>
      <c r="F350" s="31">
        <f t="shared" si="47"/>
        <v>1869.9794865274869</v>
      </c>
      <c r="G350" s="31">
        <f t="shared" si="50"/>
        <v>1611.21884580099</v>
      </c>
      <c r="H350" s="31">
        <f t="shared" si="51"/>
        <v>258.76064072649689</v>
      </c>
      <c r="I350" s="31">
        <f t="shared" si="48"/>
        <v>46906.401290417176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46906.401290417176</v>
      </c>
      <c r="D351" s="31">
        <f t="shared" si="53"/>
        <v>1869.9794865274869</v>
      </c>
      <c r="E351" s="32">
        <f t="shared" si="46"/>
        <v>0</v>
      </c>
      <c r="F351" s="31">
        <f t="shared" si="47"/>
        <v>1869.9794865274869</v>
      </c>
      <c r="G351" s="31">
        <f t="shared" si="50"/>
        <v>1619.8120129785952</v>
      </c>
      <c r="H351" s="31">
        <f t="shared" si="51"/>
        <v>250.16747354889162</v>
      </c>
      <c r="I351" s="31">
        <f t="shared" si="48"/>
        <v>45286.589277438579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45286.589277438579</v>
      </c>
      <c r="D352" s="31">
        <f t="shared" si="53"/>
        <v>1869.9794865274869</v>
      </c>
      <c r="E352" s="32">
        <f t="shared" si="46"/>
        <v>0</v>
      </c>
      <c r="F352" s="31">
        <f t="shared" si="47"/>
        <v>1869.9794865274869</v>
      </c>
      <c r="G352" s="31">
        <f t="shared" si="50"/>
        <v>1628.4510103811479</v>
      </c>
      <c r="H352" s="31">
        <f t="shared" si="51"/>
        <v>241.5284761463391</v>
      </c>
      <c r="I352" s="31">
        <f t="shared" si="48"/>
        <v>43658.138267057431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43658.138267057431</v>
      </c>
      <c r="D353" s="31">
        <f t="shared" si="53"/>
        <v>1869.9794865274869</v>
      </c>
      <c r="E353" s="32">
        <f t="shared" si="46"/>
        <v>0</v>
      </c>
      <c r="F353" s="31">
        <f t="shared" si="47"/>
        <v>1869.9794865274869</v>
      </c>
      <c r="G353" s="31">
        <f t="shared" si="50"/>
        <v>1637.1360824365138</v>
      </c>
      <c r="H353" s="31">
        <f t="shared" si="51"/>
        <v>232.84340409097297</v>
      </c>
      <c r="I353" s="31">
        <f t="shared" si="48"/>
        <v>42021.00218462092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42021.00218462092</v>
      </c>
      <c r="D354" s="31">
        <f t="shared" si="53"/>
        <v>1869.9794865274869</v>
      </c>
      <c r="E354" s="32">
        <f t="shared" si="46"/>
        <v>0</v>
      </c>
      <c r="F354" s="31">
        <f t="shared" si="47"/>
        <v>1869.9794865274869</v>
      </c>
      <c r="G354" s="31">
        <f t="shared" si="50"/>
        <v>1645.8674748761753</v>
      </c>
      <c r="H354" s="31">
        <f t="shared" si="51"/>
        <v>224.11201165131158</v>
      </c>
      <c r="I354" s="31">
        <f t="shared" si="48"/>
        <v>40375.134709744743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40375.134709744743</v>
      </c>
      <c r="D355" s="31">
        <f t="shared" si="53"/>
        <v>1869.9794865274869</v>
      </c>
      <c r="E355" s="32">
        <f t="shared" si="46"/>
        <v>0</v>
      </c>
      <c r="F355" s="31">
        <f t="shared" si="47"/>
        <v>1869.9794865274869</v>
      </c>
      <c r="G355" s="31">
        <f t="shared" si="50"/>
        <v>1654.6454347421816</v>
      </c>
      <c r="H355" s="31">
        <f t="shared" si="51"/>
        <v>215.33405178530529</v>
      </c>
      <c r="I355" s="31">
        <f t="shared" si="48"/>
        <v>38720.489275002561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38720.489275002561</v>
      </c>
      <c r="D356" s="31">
        <f t="shared" si="53"/>
        <v>1869.9794865274869</v>
      </c>
      <c r="E356" s="32">
        <f t="shared" si="46"/>
        <v>0</v>
      </c>
      <c r="F356" s="31">
        <f t="shared" si="47"/>
        <v>1869.9794865274869</v>
      </c>
      <c r="G356" s="31">
        <f t="shared" si="50"/>
        <v>1663.4702103941399</v>
      </c>
      <c r="H356" s="31">
        <f t="shared" si="51"/>
        <v>206.50927613334702</v>
      </c>
      <c r="I356" s="31">
        <f t="shared" si="48"/>
        <v>37057.019064608423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37057.019064608423</v>
      </c>
      <c r="D357" s="31">
        <f t="shared" si="53"/>
        <v>1869.9794865274869</v>
      </c>
      <c r="E357" s="32">
        <f t="shared" si="46"/>
        <v>0</v>
      </c>
      <c r="F357" s="31">
        <f t="shared" si="47"/>
        <v>1869.9794865274869</v>
      </c>
      <c r="G357" s="31">
        <f t="shared" si="50"/>
        <v>1672.342051516242</v>
      </c>
      <c r="H357" s="31">
        <f t="shared" si="51"/>
        <v>197.63743501124495</v>
      </c>
      <c r="I357" s="31">
        <f t="shared" si="48"/>
        <v>35384.67701309218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35384.67701309218</v>
      </c>
      <c r="D358" s="31">
        <f t="shared" si="53"/>
        <v>1869.9794865274869</v>
      </c>
      <c r="E358" s="32">
        <f t="shared" si="46"/>
        <v>0</v>
      </c>
      <c r="F358" s="31">
        <f t="shared" si="47"/>
        <v>1869.9794865274869</v>
      </c>
      <c r="G358" s="31">
        <f t="shared" si="50"/>
        <v>1681.2612091243286</v>
      </c>
      <c r="H358" s="31">
        <f t="shared" si="51"/>
        <v>188.71827740315828</v>
      </c>
      <c r="I358" s="31">
        <f t="shared" si="48"/>
        <v>33703.415803967851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33703.415803967851</v>
      </c>
      <c r="D359" s="31">
        <f t="shared" si="53"/>
        <v>1869.9794865274869</v>
      </c>
      <c r="E359" s="32">
        <f t="shared" si="46"/>
        <v>0</v>
      </c>
      <c r="F359" s="31">
        <f t="shared" si="47"/>
        <v>1869.9794865274869</v>
      </c>
      <c r="G359" s="31">
        <f t="shared" si="50"/>
        <v>1690.2279355729916</v>
      </c>
      <c r="H359" s="31">
        <f t="shared" si="51"/>
        <v>179.7515509544952</v>
      </c>
      <c r="I359" s="31">
        <f t="shared" si="48"/>
        <v>32013.18786839486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32013.18786839486</v>
      </c>
      <c r="D360" s="31">
        <f t="shared" si="53"/>
        <v>1869.9794865274869</v>
      </c>
      <c r="E360" s="32">
        <f t="shared" si="46"/>
        <v>0</v>
      </c>
      <c r="F360" s="31">
        <f t="shared" si="47"/>
        <v>1869.9794865274869</v>
      </c>
      <c r="G360" s="31">
        <f t="shared" si="50"/>
        <v>1699.2424845627143</v>
      </c>
      <c r="H360" s="31">
        <f t="shared" si="51"/>
        <v>170.73700196477259</v>
      </c>
      <c r="I360" s="31">
        <f t="shared" si="48"/>
        <v>30313.945383832146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30313.945383832146</v>
      </c>
      <c r="D361" s="31">
        <f t="shared" si="53"/>
        <v>1869.9794865274869</v>
      </c>
      <c r="E361" s="32">
        <f t="shared" si="46"/>
        <v>0</v>
      </c>
      <c r="F361" s="31">
        <f t="shared" si="47"/>
        <v>1869.9794865274869</v>
      </c>
      <c r="G361" s="31">
        <f t="shared" si="50"/>
        <v>1708.3051111470488</v>
      </c>
      <c r="H361" s="31">
        <f t="shared" si="51"/>
        <v>161.67437538043811</v>
      </c>
      <c r="I361" s="31">
        <f t="shared" si="48"/>
        <v>28605.640272685097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28605.640272685097</v>
      </c>
      <c r="D362" s="31">
        <f t="shared" si="53"/>
        <v>1869.9794865274869</v>
      </c>
      <c r="E362" s="32">
        <f t="shared" si="46"/>
        <v>0</v>
      </c>
      <c r="F362" s="31">
        <f t="shared" si="47"/>
        <v>1869.9794865274869</v>
      </c>
      <c r="G362" s="31">
        <f t="shared" si="50"/>
        <v>1717.4160717398331</v>
      </c>
      <c r="H362" s="31">
        <f t="shared" si="51"/>
        <v>152.56341478765384</v>
      </c>
      <c r="I362" s="31">
        <f t="shared" si="48"/>
        <v>26888.224200945264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26888.224200945264</v>
      </c>
      <c r="D363" s="31">
        <f t="shared" si="53"/>
        <v>1869.9794865274869</v>
      </c>
      <c r="E363" s="32">
        <f t="shared" si="46"/>
        <v>0</v>
      </c>
      <c r="F363" s="31">
        <f t="shared" si="47"/>
        <v>1869.9794865274869</v>
      </c>
      <c r="G363" s="31">
        <f t="shared" si="50"/>
        <v>1726.5756241224456</v>
      </c>
      <c r="H363" s="31">
        <f t="shared" si="51"/>
        <v>143.40386240504139</v>
      </c>
      <c r="I363" s="31">
        <f t="shared" si="48"/>
        <v>25161.648576822819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25161.648576822819</v>
      </c>
      <c r="D364" s="31">
        <f t="shared" si="53"/>
        <v>1869.9794865274869</v>
      </c>
      <c r="E364" s="32">
        <f t="shared" si="46"/>
        <v>0</v>
      </c>
      <c r="F364" s="31">
        <f t="shared" si="47"/>
        <v>1869.9794865274869</v>
      </c>
      <c r="G364" s="31">
        <f t="shared" si="50"/>
        <v>1735.7840274510986</v>
      </c>
      <c r="H364" s="31">
        <f t="shared" si="51"/>
        <v>134.19545907638837</v>
      </c>
      <c r="I364" s="31">
        <f t="shared" si="48"/>
        <v>23425.864549371719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23425.864549371719</v>
      </c>
      <c r="D365" s="31">
        <f t="shared" si="53"/>
        <v>1869.9794865274869</v>
      </c>
      <c r="E365" s="32">
        <f t="shared" si="46"/>
        <v>0</v>
      </c>
      <c r="F365" s="31">
        <f t="shared" si="47"/>
        <v>1869.9794865274869</v>
      </c>
      <c r="G365" s="31">
        <f t="shared" si="50"/>
        <v>1745.0415422641711</v>
      </c>
      <c r="H365" s="31">
        <f t="shared" si="51"/>
        <v>124.93794426331584</v>
      </c>
      <c r="I365" s="31">
        <f t="shared" si="48"/>
        <v>21680.823007107549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21680.823007107549</v>
      </c>
      <c r="D366" s="31">
        <f t="shared" si="53"/>
        <v>1869.9794865274869</v>
      </c>
      <c r="E366" s="32">
        <f t="shared" si="46"/>
        <v>0</v>
      </c>
      <c r="F366" s="31">
        <f t="shared" si="47"/>
        <v>1869.9794865274869</v>
      </c>
      <c r="G366" s="31">
        <f t="shared" si="50"/>
        <v>1754.3484304895799</v>
      </c>
      <c r="H366" s="31">
        <f t="shared" si="51"/>
        <v>115.63105603790693</v>
      </c>
      <c r="I366" s="31">
        <f t="shared" si="48"/>
        <v>19926.474576617969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19926.474576617969</v>
      </c>
      <c r="D367" s="31">
        <f t="shared" si="53"/>
        <v>1869.9794865274869</v>
      </c>
      <c r="E367" s="32">
        <f t="shared" si="46"/>
        <v>0</v>
      </c>
      <c r="F367" s="31">
        <f t="shared" si="47"/>
        <v>1869.9794865274869</v>
      </c>
      <c r="G367" s="31">
        <f t="shared" si="50"/>
        <v>1763.7049554521909</v>
      </c>
      <c r="H367" s="31">
        <f t="shared" si="51"/>
        <v>106.27453107529584</v>
      </c>
      <c r="I367" s="31">
        <f t="shared" si="48"/>
        <v>18162.769621165779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18162.769621165779</v>
      </c>
      <c r="D368" s="31">
        <f t="shared" si="53"/>
        <v>1869.9794865274869</v>
      </c>
      <c r="E368" s="32">
        <f t="shared" si="46"/>
        <v>0</v>
      </c>
      <c r="F368" s="31">
        <f t="shared" si="47"/>
        <v>1869.9794865274869</v>
      </c>
      <c r="G368" s="31">
        <f t="shared" si="50"/>
        <v>1773.1113818812694</v>
      </c>
      <c r="H368" s="31">
        <f t="shared" si="51"/>
        <v>96.868104646217489</v>
      </c>
      <c r="I368" s="31">
        <f t="shared" si="48"/>
        <v>16389.658239284508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16389.658239284508</v>
      </c>
      <c r="D369" s="31">
        <f t="shared" si="53"/>
        <v>1869.9794865274869</v>
      </c>
      <c r="E369" s="32">
        <f t="shared" si="46"/>
        <v>0</v>
      </c>
      <c r="F369" s="31">
        <f t="shared" si="47"/>
        <v>1869.9794865274869</v>
      </c>
      <c r="G369" s="31">
        <f t="shared" si="50"/>
        <v>1782.5679759179695</v>
      </c>
      <c r="H369" s="31">
        <f t="shared" si="51"/>
        <v>87.411510609517379</v>
      </c>
      <c r="I369" s="31">
        <f t="shared" si="48"/>
        <v>14607.090263366539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14607.090263366539</v>
      </c>
      <c r="D370" s="31">
        <f t="shared" si="53"/>
        <v>1869.9794865274869</v>
      </c>
      <c r="E370" s="32">
        <f t="shared" si="46"/>
        <v>0</v>
      </c>
      <c r="F370" s="31">
        <f t="shared" si="47"/>
        <v>1869.9794865274869</v>
      </c>
      <c r="G370" s="31">
        <f t="shared" si="50"/>
        <v>1792.0750051228654</v>
      </c>
      <c r="H370" s="31">
        <f t="shared" si="51"/>
        <v>77.904481404621535</v>
      </c>
      <c r="I370" s="31">
        <f t="shared" si="48"/>
        <v>12815.015258243673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12815.015258243673</v>
      </c>
      <c r="D371" s="31">
        <f t="shared" si="53"/>
        <v>1869.9794865274869</v>
      </c>
      <c r="E371" s="32">
        <f t="shared" si="46"/>
        <v>0</v>
      </c>
      <c r="F371" s="31">
        <f t="shared" si="47"/>
        <v>1869.9794865274869</v>
      </c>
      <c r="G371" s="31">
        <f t="shared" si="50"/>
        <v>1801.6327384835206</v>
      </c>
      <c r="H371" s="31">
        <f t="shared" si="51"/>
        <v>68.346748043966258</v>
      </c>
      <c r="I371" s="31">
        <f t="shared" si="48"/>
        <v>11013.382519760153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11013.382519760153</v>
      </c>
      <c r="D372" s="31">
        <f t="shared" si="53"/>
        <v>1869.9794865274869</v>
      </c>
      <c r="E372" s="32">
        <f t="shared" si="46"/>
        <v>0</v>
      </c>
      <c r="F372" s="31">
        <f t="shared" si="47"/>
        <v>1869.9794865274869</v>
      </c>
      <c r="G372" s="31">
        <f t="shared" si="50"/>
        <v>1811.2414464220994</v>
      </c>
      <c r="H372" s="31">
        <f t="shared" si="51"/>
        <v>58.738040105387483</v>
      </c>
      <c r="I372" s="31">
        <f t="shared" si="48"/>
        <v>9202.1410733380526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9202.1410733380526</v>
      </c>
      <c r="D373" s="31">
        <f t="shared" si="53"/>
        <v>1869.9794865274869</v>
      </c>
      <c r="E373" s="32">
        <f t="shared" si="46"/>
        <v>0</v>
      </c>
      <c r="F373" s="31">
        <f t="shared" si="47"/>
        <v>1869.9794865274869</v>
      </c>
      <c r="G373" s="31">
        <f t="shared" si="50"/>
        <v>1820.9014008030172</v>
      </c>
      <c r="H373" s="31">
        <f t="shared" si="51"/>
        <v>49.078085724469616</v>
      </c>
      <c r="I373" s="31">
        <f t="shared" si="48"/>
        <v>7381.2396725350354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7381.2396725350354</v>
      </c>
      <c r="D374" s="31">
        <f t="shared" si="53"/>
        <v>1869.9794865274869</v>
      </c>
      <c r="E374" s="32">
        <f t="shared" si="46"/>
        <v>0</v>
      </c>
      <c r="F374" s="31">
        <f t="shared" si="47"/>
        <v>1869.9794865274869</v>
      </c>
      <c r="G374" s="31">
        <f t="shared" si="50"/>
        <v>1830.6128749406334</v>
      </c>
      <c r="H374" s="31">
        <f t="shared" si="51"/>
        <v>39.366611586853523</v>
      </c>
      <c r="I374" s="31">
        <f t="shared" si="48"/>
        <v>5550.626797594402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5550.626797594402</v>
      </c>
      <c r="D375" s="31">
        <f t="shared" si="53"/>
        <v>1869.9794865274869</v>
      </c>
      <c r="E375" s="32">
        <f t="shared" si="46"/>
        <v>0</v>
      </c>
      <c r="F375" s="31">
        <f t="shared" si="47"/>
        <v>1869.9794865274869</v>
      </c>
      <c r="G375" s="31">
        <f t="shared" si="50"/>
        <v>1840.3761436069833</v>
      </c>
      <c r="H375" s="31">
        <f t="shared" si="51"/>
        <v>29.603342920503479</v>
      </c>
      <c r="I375" s="31">
        <f t="shared" si="48"/>
        <v>3710.2506539874184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3710.2506539874184</v>
      </c>
      <c r="D376" s="31">
        <f t="shared" si="53"/>
        <v>1869.9794865274869</v>
      </c>
      <c r="E376" s="32">
        <f t="shared" si="46"/>
        <v>0</v>
      </c>
      <c r="F376" s="31">
        <f t="shared" si="47"/>
        <v>1869.9794865274869</v>
      </c>
      <c r="G376" s="31">
        <f t="shared" si="50"/>
        <v>1850.191483039554</v>
      </c>
      <c r="H376" s="31">
        <f t="shared" si="51"/>
        <v>19.788003487932901</v>
      </c>
      <c r="I376" s="31">
        <f t="shared" si="48"/>
        <v>1860.0591709478645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1860.0591709478645</v>
      </c>
      <c r="D377" s="31">
        <f t="shared" si="53"/>
        <v>1869.9794865274869</v>
      </c>
      <c r="E377" s="32">
        <f t="shared" si="46"/>
        <v>0</v>
      </c>
      <c r="F377" s="31">
        <f t="shared" si="47"/>
        <v>1860.0591709478645</v>
      </c>
      <c r="G377" s="31">
        <f t="shared" si="50"/>
        <v>1850.1388553694758</v>
      </c>
      <c r="H377" s="31">
        <f t="shared" si="51"/>
        <v>9.9203155783886103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23" priority="7" stopIfTrue="1">
      <formula>IF(ROW(A18)=Last_Row,TRUE, FALSE)</formula>
    </cfRule>
    <cfRule type="expression" dxfId="22" priority="8" stopIfTrue="1">
      <formula>IF(ROW(A18)&lt;Last_Row,TRUE, FALSE)</formula>
    </cfRule>
  </conditionalFormatting>
  <conditionalFormatting sqref="A18:I377">
    <cfRule type="expression" dxfId="21" priority="1" stopIfTrue="1">
      <formula>IF(ROW(A18)&gt;Last_Row,TRUE, FALSE)</formula>
    </cfRule>
  </conditionalFormatting>
  <conditionalFormatting sqref="E18:E377">
    <cfRule type="expression" dxfId="20" priority="2" stopIfTrue="1">
      <formula>IF(ROW(E18)=Last_Row,TRUE, FALSE)</formula>
    </cfRule>
  </conditionalFormatting>
  <conditionalFormatting sqref="F18:I377">
    <cfRule type="expression" dxfId="19" priority="4" stopIfTrue="1">
      <formula>IF(ROW(F18)=Last_Row,TRUE, FALSE)</formula>
    </cfRule>
    <cfRule type="expression" dxfId="18" priority="5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00000000-0002-0000-0000-000000000000}"/>
    <dataValidation type="date" operator="greaterThanOrEqual" allowBlank="1" showInputMessage="1" showErrorMessage="1" errorTitle="Date" error="Please enter a valid date greater than or equal to January 1, 1900." sqref="D9:D10" xr:uid="{00000000-0002-0000-0000-000001000000}">
      <formula1>1</formula1>
    </dataValidation>
    <dataValidation type="whole" allowBlank="1" showInputMessage="1" showErrorMessage="1" errorTitle="Years" error="Please enter a whole number of years from 1 to 30." sqref="D8" xr:uid="{00000000-0002-0000-0000-000002000000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ADC6-8B10-4250-A349-3BF67C32E027}">
  <dimension ref="A1:F58"/>
  <sheetViews>
    <sheetView topLeftCell="A4" workbookViewId="0">
      <selection activeCell="K29" sqref="K29"/>
    </sheetView>
  </sheetViews>
  <sheetFormatPr defaultRowHeight="15.75" x14ac:dyDescent="0.25"/>
  <cols>
    <col min="1" max="1" width="28" style="247" bestFit="1" customWidth="1"/>
    <col min="2" max="2" width="17.85546875" style="247" customWidth="1"/>
    <col min="3" max="3" width="43.42578125" style="247" customWidth="1"/>
    <col min="4" max="4" width="15.5703125" style="247" bestFit="1" customWidth="1"/>
    <col min="5" max="5" width="30.7109375" style="247" customWidth="1"/>
    <col min="6" max="6" width="16.85546875" style="247" bestFit="1" customWidth="1"/>
    <col min="7" max="16384" width="9.140625" style="247"/>
  </cols>
  <sheetData>
    <row r="1" spans="1:6" x14ac:dyDescent="0.25">
      <c r="A1" s="288" t="s">
        <v>93</v>
      </c>
      <c r="B1" s="289"/>
      <c r="C1" s="288" t="s">
        <v>74</v>
      </c>
      <c r="D1" s="289"/>
      <c r="E1" s="288" t="s">
        <v>67</v>
      </c>
      <c r="F1" s="289"/>
    </row>
    <row r="2" spans="1:6" x14ac:dyDescent="0.25">
      <c r="A2" s="248" t="s">
        <v>25</v>
      </c>
      <c r="B2" s="249">
        <v>369500</v>
      </c>
      <c r="C2" s="250" t="s">
        <v>30</v>
      </c>
      <c r="D2" s="250">
        <v>1131.8036785115357</v>
      </c>
      <c r="E2" s="250" t="s">
        <v>24</v>
      </c>
      <c r="F2" s="250">
        <v>3695</v>
      </c>
    </row>
    <row r="3" spans="1:6" x14ac:dyDescent="0.25">
      <c r="A3" s="248" t="s">
        <v>27</v>
      </c>
      <c r="B3" s="251">
        <v>0.52774018944519618</v>
      </c>
      <c r="C3" s="250" t="s">
        <v>37</v>
      </c>
      <c r="D3" s="250">
        <v>125</v>
      </c>
      <c r="E3" s="250" t="s">
        <v>43</v>
      </c>
      <c r="F3" s="250">
        <v>650</v>
      </c>
    </row>
    <row r="4" spans="1:6" x14ac:dyDescent="0.25">
      <c r="A4" s="248" t="s">
        <v>3</v>
      </c>
      <c r="B4" s="249">
        <v>174500</v>
      </c>
      <c r="C4" s="250" t="s">
        <v>38</v>
      </c>
      <c r="D4" s="250">
        <v>100</v>
      </c>
      <c r="E4" s="250" t="s">
        <v>44</v>
      </c>
      <c r="F4" s="250">
        <v>600</v>
      </c>
    </row>
    <row r="5" spans="1:6" x14ac:dyDescent="0.25">
      <c r="A5" s="248"/>
      <c r="B5" s="250"/>
      <c r="C5" s="250" t="s">
        <v>31</v>
      </c>
      <c r="D5" s="250">
        <v>0</v>
      </c>
      <c r="E5" s="250" t="s">
        <v>76</v>
      </c>
      <c r="F5" s="250">
        <v>0</v>
      </c>
    </row>
    <row r="6" spans="1:6" x14ac:dyDescent="0.25">
      <c r="A6" s="290" t="s">
        <v>94</v>
      </c>
      <c r="B6" s="291"/>
      <c r="C6" s="250" t="s">
        <v>90</v>
      </c>
      <c r="D6" s="250">
        <v>330</v>
      </c>
      <c r="E6" s="250" t="s">
        <v>45</v>
      </c>
      <c r="F6" s="252">
        <v>4945</v>
      </c>
    </row>
    <row r="7" spans="1:6" x14ac:dyDescent="0.25">
      <c r="A7" s="292"/>
      <c r="B7" s="293"/>
      <c r="C7" s="250" t="s">
        <v>32</v>
      </c>
      <c r="D7" s="252">
        <f>SUM(D2:D6)</f>
        <v>1686.8036785115357</v>
      </c>
      <c r="E7" s="250"/>
      <c r="F7" s="250"/>
    </row>
    <row r="8" spans="1:6" x14ac:dyDescent="0.25">
      <c r="A8" s="294" t="s">
        <v>95</v>
      </c>
      <c r="B8" s="295"/>
      <c r="C8" s="296" t="s">
        <v>66</v>
      </c>
      <c r="D8" s="297"/>
      <c r="E8" s="294" t="s">
        <v>79</v>
      </c>
      <c r="F8" s="295"/>
    </row>
    <row r="9" spans="1:6" x14ac:dyDescent="0.25">
      <c r="A9" s="298" t="s">
        <v>65</v>
      </c>
      <c r="B9" s="299"/>
      <c r="D9" s="250"/>
      <c r="E9" s="250" t="s">
        <v>77</v>
      </c>
      <c r="F9" s="250">
        <v>11085</v>
      </c>
    </row>
    <row r="10" spans="1:6" x14ac:dyDescent="0.25">
      <c r="A10" s="253" t="s">
        <v>23</v>
      </c>
      <c r="B10" s="250">
        <v>195000</v>
      </c>
      <c r="C10" s="250" t="s">
        <v>56</v>
      </c>
      <c r="D10" s="250">
        <v>6107.5000000000009</v>
      </c>
      <c r="E10" s="250" t="s">
        <v>78</v>
      </c>
      <c r="F10" s="250">
        <v>11085</v>
      </c>
    </row>
    <row r="11" spans="1:6" x14ac:dyDescent="0.25">
      <c r="A11" s="253" t="s">
        <v>24</v>
      </c>
      <c r="B11" s="250">
        <v>-3695</v>
      </c>
      <c r="C11" s="250" t="s">
        <v>92</v>
      </c>
      <c r="D11" s="250">
        <v>0</v>
      </c>
      <c r="E11" s="250" t="s">
        <v>79</v>
      </c>
      <c r="F11" s="252">
        <v>0</v>
      </c>
    </row>
    <row r="12" spans="1:6" x14ac:dyDescent="0.25">
      <c r="A12" s="248" t="s">
        <v>61</v>
      </c>
      <c r="B12" s="252">
        <v>191305</v>
      </c>
      <c r="C12" s="250" t="s">
        <v>62</v>
      </c>
      <c r="D12" s="252">
        <v>6107.5000000000009</v>
      </c>
      <c r="E12" s="250"/>
      <c r="F12" s="250"/>
    </row>
    <row r="13" spans="1:6" x14ac:dyDescent="0.25">
      <c r="A13" s="254" t="s">
        <v>63</v>
      </c>
      <c r="B13" s="255">
        <v>197412.5</v>
      </c>
      <c r="C13" s="256" t="s">
        <v>96</v>
      </c>
      <c r="D13" s="257">
        <f>SUM(D2+D6)</f>
        <v>1461.8036785115357</v>
      </c>
    </row>
    <row r="15" spans="1:6" x14ac:dyDescent="0.25">
      <c r="A15" s="288" t="s">
        <v>97</v>
      </c>
      <c r="B15" s="289"/>
      <c r="C15" s="288" t="s">
        <v>74</v>
      </c>
      <c r="D15" s="289"/>
      <c r="E15" s="288" t="s">
        <v>67</v>
      </c>
      <c r="F15" s="289"/>
    </row>
    <row r="16" spans="1:6" x14ac:dyDescent="0.25">
      <c r="A16" s="248" t="s">
        <v>25</v>
      </c>
      <c r="B16" s="249">
        <v>390000</v>
      </c>
      <c r="C16" s="250" t="s">
        <v>30</v>
      </c>
      <c r="D16" s="250">
        <v>1264.77</v>
      </c>
      <c r="E16" s="250" t="s">
        <v>24</v>
      </c>
      <c r="F16" s="250">
        <v>3900</v>
      </c>
    </row>
    <row r="17" spans="1:6" x14ac:dyDescent="0.25">
      <c r="A17" s="248" t="s">
        <v>27</v>
      </c>
      <c r="B17" s="251">
        <v>0.5</v>
      </c>
      <c r="C17" s="250" t="s">
        <v>37</v>
      </c>
      <c r="D17" s="250">
        <v>125</v>
      </c>
      <c r="E17" s="250" t="s">
        <v>43</v>
      </c>
      <c r="F17" s="250">
        <v>650</v>
      </c>
    </row>
    <row r="18" spans="1:6" x14ac:dyDescent="0.25">
      <c r="A18" s="248" t="s">
        <v>3</v>
      </c>
      <c r="B18" s="249">
        <v>195000</v>
      </c>
      <c r="C18" s="250" t="s">
        <v>38</v>
      </c>
      <c r="D18" s="250">
        <v>309.5</v>
      </c>
      <c r="E18" s="250" t="s">
        <v>44</v>
      </c>
      <c r="F18" s="250">
        <v>600</v>
      </c>
    </row>
    <row r="19" spans="1:6" x14ac:dyDescent="0.25">
      <c r="A19" s="248"/>
      <c r="B19" s="250"/>
      <c r="C19" s="250" t="s">
        <v>31</v>
      </c>
      <c r="D19" s="250">
        <v>0</v>
      </c>
      <c r="E19" s="250" t="s">
        <v>76</v>
      </c>
      <c r="F19" s="250">
        <v>0</v>
      </c>
    </row>
    <row r="20" spans="1:6" x14ac:dyDescent="0.25">
      <c r="A20" s="290" t="s">
        <v>98</v>
      </c>
      <c r="B20" s="291"/>
      <c r="C20" s="250" t="s">
        <v>90</v>
      </c>
      <c r="D20" s="250">
        <v>195</v>
      </c>
      <c r="E20" s="250" t="s">
        <v>45</v>
      </c>
      <c r="F20" s="252">
        <f>SUM(F16:F19)</f>
        <v>5150</v>
      </c>
    </row>
    <row r="21" spans="1:6" x14ac:dyDescent="0.25">
      <c r="A21" s="292"/>
      <c r="B21" s="293"/>
      <c r="C21" s="250" t="s">
        <v>32</v>
      </c>
      <c r="D21" s="252">
        <f>SUM(D16:D20)</f>
        <v>1894.27</v>
      </c>
      <c r="E21" s="250"/>
      <c r="F21" s="250"/>
    </row>
    <row r="22" spans="1:6" x14ac:dyDescent="0.25">
      <c r="A22" s="294" t="s">
        <v>95</v>
      </c>
      <c r="B22" s="295"/>
      <c r="C22" s="296" t="s">
        <v>66</v>
      </c>
      <c r="D22" s="297"/>
      <c r="E22" s="294" t="s">
        <v>79</v>
      </c>
      <c r="F22" s="295"/>
    </row>
    <row r="23" spans="1:6" x14ac:dyDescent="0.25">
      <c r="A23" s="298" t="s">
        <v>65</v>
      </c>
      <c r="B23" s="299"/>
      <c r="D23" s="250"/>
      <c r="E23" s="250" t="s">
        <v>77</v>
      </c>
      <c r="F23" s="250">
        <v>11700</v>
      </c>
    </row>
    <row r="24" spans="1:6" x14ac:dyDescent="0.25">
      <c r="A24" s="253" t="s">
        <v>23</v>
      </c>
      <c r="B24" s="250">
        <v>195000</v>
      </c>
      <c r="C24" s="250" t="s">
        <v>56</v>
      </c>
      <c r="D24" s="250">
        <v>6825</v>
      </c>
      <c r="E24" s="250" t="s">
        <v>78</v>
      </c>
      <c r="F24" s="250">
        <v>11700</v>
      </c>
    </row>
    <row r="25" spans="1:6" x14ac:dyDescent="0.25">
      <c r="A25" s="253" t="s">
        <v>24</v>
      </c>
      <c r="B25" s="250">
        <v>-3900</v>
      </c>
      <c r="C25" s="250" t="s">
        <v>92</v>
      </c>
      <c r="D25" s="250">
        <v>0</v>
      </c>
      <c r="E25" s="250" t="s">
        <v>79</v>
      </c>
      <c r="F25" s="252">
        <v>0</v>
      </c>
    </row>
    <row r="26" spans="1:6" x14ac:dyDescent="0.25">
      <c r="A26" s="248" t="s">
        <v>61</v>
      </c>
      <c r="B26" s="252">
        <f>SUM(B24:B25)</f>
        <v>191100</v>
      </c>
      <c r="C26" s="250" t="s">
        <v>62</v>
      </c>
      <c r="D26" s="252">
        <v>6285</v>
      </c>
      <c r="E26" s="250"/>
      <c r="F26" s="250"/>
    </row>
    <row r="28" spans="1:6" x14ac:dyDescent="0.25">
      <c r="A28" s="254" t="s">
        <v>63</v>
      </c>
      <c r="B28" s="255">
        <v>197925</v>
      </c>
      <c r="C28" s="256" t="s">
        <v>96</v>
      </c>
      <c r="D28" s="257">
        <f>SUM(D16+D20)</f>
        <v>1459.77</v>
      </c>
    </row>
    <row r="30" spans="1:6" x14ac:dyDescent="0.25">
      <c r="A30" s="288" t="s">
        <v>99</v>
      </c>
      <c r="B30" s="289"/>
      <c r="C30" s="288" t="s">
        <v>74</v>
      </c>
      <c r="D30" s="289"/>
      <c r="E30" s="288" t="s">
        <v>67</v>
      </c>
      <c r="F30" s="289"/>
    </row>
    <row r="31" spans="1:6" x14ac:dyDescent="0.25">
      <c r="A31" s="248" t="s">
        <v>25</v>
      </c>
      <c r="B31" s="249">
        <v>380000</v>
      </c>
      <c r="C31" s="250" t="s">
        <v>30</v>
      </c>
      <c r="D31" s="250">
        <v>1199.9064786511979</v>
      </c>
      <c r="E31" s="250" t="s">
        <v>24</v>
      </c>
      <c r="F31" s="250">
        <v>3800</v>
      </c>
    </row>
    <row r="32" spans="1:6" x14ac:dyDescent="0.25">
      <c r="A32" s="248" t="s">
        <v>27</v>
      </c>
      <c r="B32" s="251">
        <v>0.5</v>
      </c>
      <c r="C32" s="250" t="s">
        <v>37</v>
      </c>
      <c r="D32" s="250">
        <v>125</v>
      </c>
      <c r="E32" s="250" t="s">
        <v>43</v>
      </c>
      <c r="F32" s="250">
        <v>650</v>
      </c>
    </row>
    <row r="33" spans="1:6" x14ac:dyDescent="0.25">
      <c r="A33" s="248" t="s">
        <v>3</v>
      </c>
      <c r="B33" s="249">
        <v>185000</v>
      </c>
      <c r="C33" s="250" t="s">
        <v>38</v>
      </c>
      <c r="D33" s="250">
        <v>217.25</v>
      </c>
      <c r="E33" s="250" t="s">
        <v>44</v>
      </c>
      <c r="F33" s="250">
        <v>600</v>
      </c>
    </row>
    <row r="34" spans="1:6" x14ac:dyDescent="0.25">
      <c r="A34" s="248"/>
      <c r="B34" s="250"/>
      <c r="C34" s="250" t="s">
        <v>31</v>
      </c>
      <c r="D34" s="250">
        <v>0</v>
      </c>
      <c r="E34" s="250" t="s">
        <v>76</v>
      </c>
      <c r="F34" s="250">
        <v>0</v>
      </c>
    </row>
    <row r="35" spans="1:6" x14ac:dyDescent="0.25">
      <c r="A35" s="290" t="s">
        <v>100</v>
      </c>
      <c r="B35" s="291"/>
      <c r="C35" s="250" t="s">
        <v>90</v>
      </c>
      <c r="D35" s="250">
        <v>350</v>
      </c>
      <c r="E35" s="250" t="s">
        <v>45</v>
      </c>
      <c r="F35" s="252">
        <f>SUM(F31:F34)</f>
        <v>5050</v>
      </c>
    </row>
    <row r="36" spans="1:6" x14ac:dyDescent="0.25">
      <c r="A36" s="292"/>
      <c r="B36" s="293"/>
      <c r="C36" s="250" t="s">
        <v>32</v>
      </c>
      <c r="D36" s="252">
        <f>SUM(D31:D35)</f>
        <v>1892.1564786511979</v>
      </c>
      <c r="E36" s="250"/>
      <c r="F36" s="250"/>
    </row>
    <row r="37" spans="1:6" x14ac:dyDescent="0.25">
      <c r="A37" s="294" t="s">
        <v>95</v>
      </c>
      <c r="B37" s="295"/>
      <c r="C37" s="296" t="s">
        <v>66</v>
      </c>
      <c r="D37" s="297"/>
      <c r="E37" s="294" t="s">
        <v>79</v>
      </c>
      <c r="F37" s="295"/>
    </row>
    <row r="38" spans="1:6" x14ac:dyDescent="0.25">
      <c r="A38" s="298" t="s">
        <v>65</v>
      </c>
      <c r="B38" s="299"/>
      <c r="D38" s="250"/>
      <c r="E38" s="250" t="s">
        <v>77</v>
      </c>
      <c r="F38" s="250">
        <v>11700</v>
      </c>
    </row>
    <row r="39" spans="1:6" x14ac:dyDescent="0.25">
      <c r="A39" s="253" t="s">
        <v>23</v>
      </c>
      <c r="B39" s="250">
        <v>195000</v>
      </c>
      <c r="C39" s="250" t="s">
        <v>56</v>
      </c>
      <c r="D39" s="250">
        <v>6475</v>
      </c>
      <c r="E39" s="250" t="s">
        <v>78</v>
      </c>
      <c r="F39" s="250">
        <v>-7220</v>
      </c>
    </row>
    <row r="40" spans="1:6" x14ac:dyDescent="0.25">
      <c r="A40" s="253" t="s">
        <v>24</v>
      </c>
      <c r="B40" s="250">
        <v>-3900</v>
      </c>
      <c r="C40" s="250" t="s">
        <v>92</v>
      </c>
      <c r="D40" s="250">
        <v>0</v>
      </c>
      <c r="E40" s="250" t="s">
        <v>79</v>
      </c>
      <c r="F40" s="252">
        <f>SUM(F38:F39)</f>
        <v>4480</v>
      </c>
    </row>
    <row r="41" spans="1:6" x14ac:dyDescent="0.25">
      <c r="A41" s="248" t="s">
        <v>61</v>
      </c>
      <c r="B41" s="252">
        <f>SUM(B39:B40)</f>
        <v>191100</v>
      </c>
      <c r="C41" s="250" t="s">
        <v>62</v>
      </c>
      <c r="D41" s="252">
        <v>6475</v>
      </c>
      <c r="E41" s="250"/>
      <c r="F41" s="250"/>
    </row>
    <row r="43" spans="1:6" x14ac:dyDescent="0.25">
      <c r="A43" s="254" t="s">
        <v>63</v>
      </c>
      <c r="B43" s="255">
        <v>201855</v>
      </c>
      <c r="C43" s="256" t="s">
        <v>96</v>
      </c>
      <c r="D43" s="257">
        <f>SUM(D31+D35)</f>
        <v>1549.9064786511979</v>
      </c>
    </row>
    <row r="45" spans="1:6" x14ac:dyDescent="0.25">
      <c r="A45" s="288" t="s">
        <v>101</v>
      </c>
      <c r="B45" s="289"/>
      <c r="C45" s="288" t="s">
        <v>74</v>
      </c>
      <c r="D45" s="289"/>
      <c r="E45" s="288" t="s">
        <v>67</v>
      </c>
      <c r="F45" s="289"/>
    </row>
    <row r="46" spans="1:6" x14ac:dyDescent="0.25">
      <c r="A46" s="248" t="s">
        <v>25</v>
      </c>
      <c r="B46" s="249">
        <v>365000</v>
      </c>
      <c r="C46" s="250" t="s">
        <v>30</v>
      </c>
      <c r="D46" s="250">
        <v>1102.6199999999999</v>
      </c>
      <c r="E46" s="250" t="s">
        <v>24</v>
      </c>
      <c r="F46" s="250">
        <v>3650</v>
      </c>
    </row>
    <row r="47" spans="1:6" x14ac:dyDescent="0.25">
      <c r="A47" s="248" t="s">
        <v>27</v>
      </c>
      <c r="B47" s="251">
        <v>0.5</v>
      </c>
      <c r="C47" s="250" t="s">
        <v>37</v>
      </c>
      <c r="D47" s="250">
        <v>125</v>
      </c>
      <c r="E47" s="250" t="s">
        <v>43</v>
      </c>
      <c r="F47" s="250">
        <v>650</v>
      </c>
    </row>
    <row r="48" spans="1:6" x14ac:dyDescent="0.25">
      <c r="A48" s="248" t="s">
        <v>3</v>
      </c>
      <c r="B48" s="249">
        <v>170000</v>
      </c>
      <c r="C48" s="250" t="s">
        <v>38</v>
      </c>
      <c r="D48" s="250">
        <v>217.25</v>
      </c>
      <c r="E48" s="250" t="s">
        <v>44</v>
      </c>
      <c r="F48" s="250">
        <v>600</v>
      </c>
    </row>
    <row r="49" spans="1:6" x14ac:dyDescent="0.25">
      <c r="A49" s="248"/>
      <c r="B49" s="250"/>
      <c r="C49" s="250" t="s">
        <v>31</v>
      </c>
      <c r="D49" s="250">
        <v>0</v>
      </c>
      <c r="E49" s="250" t="s">
        <v>76</v>
      </c>
      <c r="F49" s="250">
        <v>0</v>
      </c>
    </row>
    <row r="50" spans="1:6" x14ac:dyDescent="0.25">
      <c r="A50" s="290" t="s">
        <v>100</v>
      </c>
      <c r="B50" s="291"/>
      <c r="C50" s="250" t="s">
        <v>90</v>
      </c>
      <c r="D50" s="250">
        <v>350</v>
      </c>
      <c r="E50" s="250" t="s">
        <v>45</v>
      </c>
      <c r="F50" s="252">
        <f>SUM(F46:F49)</f>
        <v>4900</v>
      </c>
    </row>
    <row r="51" spans="1:6" x14ac:dyDescent="0.25">
      <c r="A51" s="292"/>
      <c r="B51" s="293"/>
      <c r="C51" s="250" t="s">
        <v>32</v>
      </c>
      <c r="D51" s="252">
        <f>SUM(D46:D50)</f>
        <v>1794.87</v>
      </c>
      <c r="E51" s="250"/>
      <c r="F51" s="250"/>
    </row>
    <row r="52" spans="1:6" x14ac:dyDescent="0.25">
      <c r="A52" s="294" t="s">
        <v>95</v>
      </c>
      <c r="B52" s="295"/>
      <c r="C52" s="296" t="s">
        <v>66</v>
      </c>
      <c r="D52" s="297"/>
      <c r="E52" s="294" t="s">
        <v>79</v>
      </c>
      <c r="F52" s="295"/>
    </row>
    <row r="53" spans="1:6" x14ac:dyDescent="0.25">
      <c r="A53" s="298" t="s">
        <v>65</v>
      </c>
      <c r="B53" s="299"/>
      <c r="D53" s="250"/>
      <c r="E53" s="250" t="s">
        <v>77</v>
      </c>
      <c r="F53" s="250">
        <v>10950</v>
      </c>
    </row>
    <row r="54" spans="1:6" x14ac:dyDescent="0.25">
      <c r="A54" s="253" t="s">
        <v>23</v>
      </c>
      <c r="B54" s="250">
        <v>195000</v>
      </c>
      <c r="C54" s="250" t="s">
        <v>56</v>
      </c>
      <c r="D54" s="250">
        <v>5950</v>
      </c>
      <c r="E54" s="250" t="s">
        <v>78</v>
      </c>
      <c r="F54" s="250">
        <v>-6935</v>
      </c>
    </row>
    <row r="55" spans="1:6" x14ac:dyDescent="0.25">
      <c r="A55" s="253" t="s">
        <v>24</v>
      </c>
      <c r="B55" s="250">
        <v>-3900</v>
      </c>
      <c r="C55" s="250" t="s">
        <v>92</v>
      </c>
      <c r="D55" s="250">
        <v>0</v>
      </c>
      <c r="E55" s="250" t="s">
        <v>79</v>
      </c>
      <c r="F55" s="252">
        <f>SUM(F53:F54)</f>
        <v>4015</v>
      </c>
    </row>
    <row r="56" spans="1:6" x14ac:dyDescent="0.25">
      <c r="A56" s="248" t="s">
        <v>61</v>
      </c>
      <c r="B56" s="252">
        <v>191350</v>
      </c>
      <c r="C56" s="250" t="s">
        <v>62</v>
      </c>
      <c r="D56" s="252">
        <v>5950</v>
      </c>
      <c r="E56" s="250"/>
      <c r="F56" s="250"/>
    </row>
    <row r="58" spans="1:6" x14ac:dyDescent="0.25">
      <c r="A58" s="254" t="s">
        <v>63</v>
      </c>
      <c r="B58" s="255">
        <v>201315</v>
      </c>
      <c r="C58" s="256" t="s">
        <v>96</v>
      </c>
      <c r="D58" s="257">
        <f>SUM(D46+D50)</f>
        <v>1452.62</v>
      </c>
    </row>
  </sheetData>
  <mergeCells count="32">
    <mergeCell ref="A53:B53"/>
    <mergeCell ref="A38:B38"/>
    <mergeCell ref="A45:B45"/>
    <mergeCell ref="C45:D45"/>
    <mergeCell ref="E45:F45"/>
    <mergeCell ref="A50:B51"/>
    <mergeCell ref="A52:B52"/>
    <mergeCell ref="C52:D52"/>
    <mergeCell ref="E52:F52"/>
    <mergeCell ref="A37:B37"/>
    <mergeCell ref="C37:D37"/>
    <mergeCell ref="E37:F37"/>
    <mergeCell ref="A9:B9"/>
    <mergeCell ref="A15:B15"/>
    <mergeCell ref="C15:D15"/>
    <mergeCell ref="E15:F15"/>
    <mergeCell ref="A20:B21"/>
    <mergeCell ref="A22:B22"/>
    <mergeCell ref="C22:D22"/>
    <mergeCell ref="E22:F22"/>
    <mergeCell ref="A23:B23"/>
    <mergeCell ref="A30:B30"/>
    <mergeCell ref="C30:D30"/>
    <mergeCell ref="E30:F30"/>
    <mergeCell ref="A35:B36"/>
    <mergeCell ref="A1:B1"/>
    <mergeCell ref="C1:D1"/>
    <mergeCell ref="E1:F1"/>
    <mergeCell ref="A6:B7"/>
    <mergeCell ref="A8:B8"/>
    <mergeCell ref="C8:D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AE91-54B0-4C7F-9739-80FF6E52412C}">
  <sheetPr codeName="Sheet2"/>
  <dimension ref="A1:O33"/>
  <sheetViews>
    <sheetView topLeftCell="A6" zoomScale="177" zoomScaleNormal="150" workbookViewId="0">
      <selection activeCell="C21" sqref="C21:D22"/>
    </sheetView>
  </sheetViews>
  <sheetFormatPr defaultRowHeight="12.75" x14ac:dyDescent="0.2"/>
  <cols>
    <col min="1" max="1" width="24" customWidth="1"/>
    <col min="2" max="2" width="18.85546875" customWidth="1"/>
    <col min="3" max="3" width="21" customWidth="1"/>
    <col min="4" max="4" width="12.7109375" bestFit="1" customWidth="1"/>
    <col min="5" max="5" width="20" customWidth="1"/>
    <col min="6" max="6" width="12.85546875" customWidth="1"/>
    <col min="7" max="7" width="18" customWidth="1"/>
    <col min="8" max="8" width="8.28515625" bestFit="1" customWidth="1"/>
    <col min="9" max="9" width="9.28515625" customWidth="1"/>
  </cols>
  <sheetData>
    <row r="1" spans="1:15" s="144" customFormat="1" x14ac:dyDescent="0.2">
      <c r="A1" s="272" t="s">
        <v>68</v>
      </c>
      <c r="B1" s="273"/>
      <c r="C1" s="273"/>
      <c r="D1" s="141" t="s">
        <v>47</v>
      </c>
      <c r="E1" s="274" t="s">
        <v>67</v>
      </c>
      <c r="F1" s="275"/>
      <c r="G1" s="142" t="s">
        <v>46</v>
      </c>
      <c r="H1" s="143"/>
      <c r="I1"/>
      <c r="J1"/>
      <c r="K1"/>
      <c r="L1"/>
      <c r="M1"/>
      <c r="N1"/>
      <c r="O1"/>
    </row>
    <row r="2" spans="1:15" s="144" customFormat="1" x14ac:dyDescent="0.2">
      <c r="A2" s="145" t="s">
        <v>25</v>
      </c>
      <c r="B2" s="164">
        <v>302900</v>
      </c>
      <c r="C2" s="145" t="s">
        <v>30</v>
      </c>
      <c r="D2" s="150">
        <f>FHA!Scheduled_Monthly_Payment</f>
        <v>1869.9794865274869</v>
      </c>
      <c r="E2" s="146" t="s">
        <v>24</v>
      </c>
      <c r="F2" s="147">
        <f>B2*0.01</f>
        <v>3029</v>
      </c>
      <c r="G2" s="148" t="s">
        <v>39</v>
      </c>
      <c r="H2" s="159">
        <v>6.4000000000000001E-2</v>
      </c>
      <c r="I2"/>
      <c r="J2"/>
      <c r="K2"/>
      <c r="L2"/>
      <c r="M2"/>
      <c r="N2"/>
      <c r="O2"/>
    </row>
    <row r="3" spans="1:15" s="144" customFormat="1" x14ac:dyDescent="0.2">
      <c r="A3" s="145" t="s">
        <v>69</v>
      </c>
      <c r="B3" s="165">
        <f>9087/B2</f>
        <v>0.03</v>
      </c>
      <c r="C3" s="145" t="s">
        <v>37</v>
      </c>
      <c r="D3" s="150">
        <f>H4/12</f>
        <v>101.66666666666667</v>
      </c>
      <c r="E3" s="146" t="s">
        <v>43</v>
      </c>
      <c r="F3" s="161">
        <v>450</v>
      </c>
      <c r="G3" s="149" t="s">
        <v>40</v>
      </c>
      <c r="H3" s="160">
        <v>30</v>
      </c>
      <c r="I3"/>
      <c r="J3"/>
      <c r="K3"/>
      <c r="L3"/>
      <c r="M3"/>
      <c r="N3"/>
      <c r="O3"/>
    </row>
    <row r="4" spans="1:15" s="144" customFormat="1" x14ac:dyDescent="0.2">
      <c r="A4" s="145" t="s">
        <v>26</v>
      </c>
      <c r="B4" s="150">
        <f>B2-(B2*B3)</f>
        <v>293813</v>
      </c>
      <c r="C4" s="238" t="s">
        <v>38</v>
      </c>
      <c r="D4" s="150">
        <f>H5/12</f>
        <v>392.25</v>
      </c>
      <c r="E4" s="146" t="s">
        <v>44</v>
      </c>
      <c r="F4" s="161">
        <v>500</v>
      </c>
      <c r="G4" s="151" t="s">
        <v>36</v>
      </c>
      <c r="H4" s="161">
        <v>1220</v>
      </c>
      <c r="I4"/>
      <c r="J4"/>
      <c r="K4"/>
      <c r="L4"/>
      <c r="M4"/>
      <c r="N4"/>
      <c r="O4"/>
    </row>
    <row r="5" spans="1:15" s="144" customFormat="1" x14ac:dyDescent="0.2">
      <c r="A5" s="145" t="s">
        <v>72</v>
      </c>
      <c r="B5" s="150">
        <f>IF(B3&gt;=0.2,0,B4*1.0175)</f>
        <v>298954.72750000004</v>
      </c>
      <c r="C5" s="145" t="s">
        <v>71</v>
      </c>
      <c r="D5" s="150">
        <f>IF(B2=0,0,IF(B3&gt;=0.2,0,D2*0.085))</f>
        <v>158.94825635483639</v>
      </c>
      <c r="E5" s="146" t="s">
        <v>75</v>
      </c>
      <c r="F5" s="168"/>
      <c r="G5" s="151" t="s">
        <v>28</v>
      </c>
      <c r="H5" s="161">
        <v>4707</v>
      </c>
      <c r="I5"/>
      <c r="J5"/>
      <c r="K5"/>
      <c r="L5"/>
      <c r="M5"/>
      <c r="N5"/>
      <c r="O5"/>
    </row>
    <row r="6" spans="1:15" s="139" customFormat="1" ht="15" customHeight="1" thickBot="1" x14ac:dyDescent="0.25">
      <c r="A6" s="232"/>
      <c r="B6" s="232"/>
      <c r="C6" s="145" t="s">
        <v>90</v>
      </c>
      <c r="D6" s="237">
        <v>0</v>
      </c>
      <c r="E6" s="140" t="s">
        <v>91</v>
      </c>
      <c r="F6" s="173">
        <f>SUM(F2:F5)</f>
        <v>3979</v>
      </c>
      <c r="G6" s="260" t="s">
        <v>104</v>
      </c>
      <c r="H6" s="261">
        <v>0.03</v>
      </c>
      <c r="I6"/>
      <c r="J6"/>
      <c r="K6"/>
      <c r="L6"/>
      <c r="M6"/>
      <c r="N6"/>
      <c r="O6"/>
    </row>
    <row r="7" spans="1:15" s="139" customFormat="1" ht="24.75" customHeight="1" thickTop="1" x14ac:dyDescent="0.2">
      <c r="A7" s="235"/>
      <c r="B7" s="235"/>
      <c r="C7" s="258" t="s">
        <v>103</v>
      </c>
      <c r="D7" s="175">
        <f>IF(C7="Est Ttl Pmt_Escrows",SUM(D2:D6),IF(C7="Est Ttl Pmt_No_Escrows",(D2+D6)))</f>
        <v>1869.9794865274869</v>
      </c>
      <c r="E7" s="236"/>
      <c r="F7" s="240"/>
      <c r="G7" s="152" t="s">
        <v>105</v>
      </c>
      <c r="H7" s="243">
        <v>0.02</v>
      </c>
      <c r="I7"/>
      <c r="J7"/>
      <c r="K7"/>
      <c r="L7"/>
      <c r="M7"/>
      <c r="N7"/>
      <c r="O7"/>
    </row>
    <row r="8" spans="1:15" x14ac:dyDescent="0.2">
      <c r="D8" s="33"/>
      <c r="G8" s="241" t="s">
        <v>106</v>
      </c>
      <c r="H8" s="242"/>
    </row>
    <row r="9" spans="1:15" x14ac:dyDescent="0.2">
      <c r="A9" s="154" t="s">
        <v>64</v>
      </c>
      <c r="D9" s="33"/>
      <c r="E9" s="136"/>
      <c r="G9" s="152" t="s">
        <v>104</v>
      </c>
    </row>
    <row r="10" spans="1:15" x14ac:dyDescent="0.2">
      <c r="G10" s="152" t="s">
        <v>105</v>
      </c>
    </row>
    <row r="11" spans="1:15" x14ac:dyDescent="0.2">
      <c r="A11" s="135" t="s">
        <v>65</v>
      </c>
      <c r="F11" s="56"/>
    </row>
    <row r="12" spans="1:15" x14ac:dyDescent="0.2">
      <c r="A12" s="129" t="s">
        <v>23</v>
      </c>
      <c r="B12" s="121">
        <f>B2*B3</f>
        <v>9087</v>
      </c>
      <c r="C12" s="133"/>
      <c r="D12" s="133"/>
      <c r="F12" s="133"/>
    </row>
    <row r="13" spans="1:15" ht="17.25" x14ac:dyDescent="0.3">
      <c r="A13" s="129" t="s">
        <v>24</v>
      </c>
      <c r="B13" s="259">
        <f>F2</f>
        <v>3029</v>
      </c>
      <c r="C13" s="133"/>
      <c r="D13" s="133"/>
      <c r="E13" s="136"/>
      <c r="F13" s="158"/>
    </row>
    <row r="14" spans="1:15" x14ac:dyDescent="0.2">
      <c r="A14" s="132" t="s">
        <v>61</v>
      </c>
      <c r="B14" s="134">
        <f>B12-B13</f>
        <v>6058</v>
      </c>
      <c r="C14" s="133"/>
      <c r="D14" s="133"/>
    </row>
    <row r="15" spans="1:15" x14ac:dyDescent="0.2">
      <c r="C15" s="156"/>
      <c r="D15" s="133"/>
    </row>
    <row r="16" spans="1:15" x14ac:dyDescent="0.2">
      <c r="A16" s="135" t="s">
        <v>66</v>
      </c>
      <c r="C16" s="156"/>
      <c r="D16" s="133"/>
    </row>
    <row r="17" spans="1:5" x14ac:dyDescent="0.2">
      <c r="A17" s="131" t="s">
        <v>56</v>
      </c>
      <c r="B17" s="121">
        <f>IF(B2&lt;200000,B2*0.04,B2*0.035)</f>
        <v>10601.500000000002</v>
      </c>
      <c r="C17" s="56"/>
    </row>
    <row r="18" spans="1:5" x14ac:dyDescent="0.2">
      <c r="A18" s="131" t="s">
        <v>92</v>
      </c>
      <c r="B18" s="234">
        <v>0</v>
      </c>
    </row>
    <row r="19" spans="1:5" x14ac:dyDescent="0.2">
      <c r="A19" s="132" t="s">
        <v>62</v>
      </c>
      <c r="B19" s="121">
        <f>B17+B18</f>
        <v>10601.500000000002</v>
      </c>
      <c r="C19" s="157"/>
    </row>
    <row r="20" spans="1:5" x14ac:dyDescent="0.2">
      <c r="A20" s="169"/>
      <c r="B20" s="136"/>
      <c r="C20" s="157"/>
    </row>
    <row r="21" spans="1:5" ht="12.75" customHeight="1" x14ac:dyDescent="0.2">
      <c r="A21" s="233" t="s">
        <v>109</v>
      </c>
      <c r="B21" s="121">
        <f>IF(B2=0,0,(B2*H6))</f>
        <v>9087</v>
      </c>
      <c r="C21" s="276"/>
      <c r="D21" s="277"/>
    </row>
    <row r="22" spans="1:5" x14ac:dyDescent="0.2">
      <c r="A22" s="233" t="s">
        <v>108</v>
      </c>
      <c r="B22" s="121">
        <f>IF(B2=0,0,(B2*H7))</f>
        <v>6058</v>
      </c>
      <c r="C22" s="276"/>
      <c r="D22" s="277"/>
    </row>
    <row r="23" spans="1:5" x14ac:dyDescent="0.2">
      <c r="A23" s="233" t="s">
        <v>105</v>
      </c>
      <c r="B23" s="234">
        <f>H7*B2</f>
        <v>6058</v>
      </c>
      <c r="C23" s="264"/>
    </row>
    <row r="24" spans="1:5" x14ac:dyDescent="0.2">
      <c r="A24" s="169" t="s">
        <v>79</v>
      </c>
      <c r="B24" s="66">
        <f>B22-B23</f>
        <v>0</v>
      </c>
    </row>
    <row r="25" spans="1:5" x14ac:dyDescent="0.2">
      <c r="A25" s="169"/>
      <c r="B25" s="136"/>
    </row>
    <row r="26" spans="1:5" x14ac:dyDescent="0.2">
      <c r="A26" s="152" t="s">
        <v>73</v>
      </c>
      <c r="B26" s="239"/>
    </row>
    <row r="27" spans="1:5" ht="13.5" customHeight="1" x14ac:dyDescent="0.2">
      <c r="A27" s="169"/>
      <c r="B27" s="136"/>
      <c r="D27" s="136"/>
      <c r="E27" s="136"/>
    </row>
    <row r="28" spans="1:5" ht="23.25" thickBot="1" x14ac:dyDescent="0.25">
      <c r="A28" s="262" t="s">
        <v>107</v>
      </c>
      <c r="B28" s="138">
        <f>B14+B19+B24+B26</f>
        <v>16659.5</v>
      </c>
    </row>
    <row r="29" spans="1:5" ht="13.5" thickTop="1" x14ac:dyDescent="0.2">
      <c r="E29" s="153"/>
    </row>
    <row r="30" spans="1:5" x14ac:dyDescent="0.2">
      <c r="A30" s="152" t="s">
        <v>80</v>
      </c>
      <c r="B30" s="33">
        <f>D7*2</f>
        <v>3739.9589730549737</v>
      </c>
      <c r="E30" s="153"/>
    </row>
    <row r="31" spans="1:5" x14ac:dyDescent="0.2">
      <c r="E31" s="153"/>
    </row>
    <row r="32" spans="1:5" x14ac:dyDescent="0.2">
      <c r="E32" s="153"/>
    </row>
    <row r="33" spans="5:5" x14ac:dyDescent="0.2">
      <c r="E33" s="153"/>
    </row>
  </sheetData>
  <mergeCells count="3">
    <mergeCell ref="A1:C1"/>
    <mergeCell ref="E1:F1"/>
    <mergeCell ref="C21:D22"/>
  </mergeCells>
  <dataValidations count="1">
    <dataValidation type="list" allowBlank="1" showInputMessage="1" showErrorMessage="1" sqref="C7" xr:uid="{4EBB8912-86FF-4F7C-BE98-84F21165B182}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378"/>
  <sheetViews>
    <sheetView showGridLines="0" zoomScaleNormal="100" workbookViewId="0">
      <selection activeCell="D7" sqref="D7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7" t="s">
        <v>1</v>
      </c>
      <c r="C5" s="268"/>
      <c r="D5" s="269"/>
      <c r="E5" s="3"/>
      <c r="F5" s="267" t="s">
        <v>2</v>
      </c>
      <c r="G5" s="268"/>
      <c r="H5" s="269"/>
      <c r="I5" s="3"/>
      <c r="J5" s="7"/>
    </row>
    <row r="6" spans="1:10" x14ac:dyDescent="0.2">
      <c r="A6" s="8"/>
      <c r="B6" s="9"/>
      <c r="C6" s="10" t="s">
        <v>3</v>
      </c>
      <c r="D6" s="11">
        <f>'Conv Buyer'!B4</f>
        <v>484903</v>
      </c>
      <c r="E6" s="3"/>
      <c r="F6" s="9"/>
      <c r="G6" s="10" t="s">
        <v>4</v>
      </c>
      <c r="H6" s="12">
        <f>IF(Values_Entered,-PMT(Interest_Rate/Num_Pmt_Per_Year,Loan_Years*Num_Pmt_Per_Year,Loan_Amount),"")</f>
        <v>2938.4868949533361</v>
      </c>
      <c r="I6" s="3"/>
      <c r="J6" s="7"/>
    </row>
    <row r="7" spans="1:10" x14ac:dyDescent="0.2">
      <c r="A7" s="8"/>
      <c r="B7" s="9"/>
      <c r="C7" s="10" t="s">
        <v>5</v>
      </c>
      <c r="D7" s="13">
        <f>'Conv Buyer'!H2</f>
        <v>6.0999999999999999E-2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572952.28218320175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70"/>
      <c r="D13" s="271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484903</v>
      </c>
      <c r="D18" s="29">
        <f>IF(Pay_Num&lt;&gt;"",Scheduled_Monthly_Payment,"")</f>
        <v>2938.4868949533361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2938.4868949533361</v>
      </c>
      <c r="G18" s="29">
        <f>IF(Pay_Num&lt;&gt;"",Total_Pay-Int,"")</f>
        <v>473.56331162000288</v>
      </c>
      <c r="H18" s="29">
        <f>IF(Pay_Num&lt;&gt;"",Beg_Bal*(Interest_Rate/Num_Pmt_Per_Year),"")</f>
        <v>2464.9235833333332</v>
      </c>
      <c r="I18" s="29">
        <f t="shared" ref="I18:I81" si="3">IF(AND(Pay_Num&lt;&gt;"",Sched_Pay+Extra_Pay&lt;Beg_Bal),Beg_Bal-Princ,IF(Pay_Num&lt;&gt;"",0,""))</f>
        <v>484429.43668838002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484429.43668838002</v>
      </c>
      <c r="D19" s="31">
        <f>IF(Pay_Num&lt;&gt;"",Scheduled_Monthly_Payment,"")</f>
        <v>2938.4868949533361</v>
      </c>
      <c r="E19" s="32">
        <f t="shared" si="1"/>
        <v>0</v>
      </c>
      <c r="F19" s="31">
        <f t="shared" si="2"/>
        <v>2938.4868949533361</v>
      </c>
      <c r="G19" s="31">
        <f t="shared" ref="G19:G82" si="5">IF(Pay_Num&lt;&gt;"",Total_Pay-Int,"")</f>
        <v>475.97059178740437</v>
      </c>
      <c r="H19" s="31">
        <f t="shared" ref="H19:H82" si="6">IF(Pay_Num&lt;&gt;"",Beg_Bal*Interest_Rate/Num_Pmt_Per_Year,"")</f>
        <v>2462.5163031659317</v>
      </c>
      <c r="I19" s="31">
        <f t="shared" si="3"/>
        <v>483953.4660965926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483953.4660965926</v>
      </c>
      <c r="D20" s="31">
        <f t="shared" ref="D20:D83" si="8">IF(Pay_Num&lt;&gt;"",Scheduled_Monthly_Payment,"")</f>
        <v>2938.4868949533361</v>
      </c>
      <c r="E20" s="32">
        <f t="shared" si="1"/>
        <v>0</v>
      </c>
      <c r="F20" s="31">
        <f t="shared" si="2"/>
        <v>2938.4868949533361</v>
      </c>
      <c r="G20" s="31">
        <f t="shared" si="5"/>
        <v>478.39010896232367</v>
      </c>
      <c r="H20" s="31">
        <f t="shared" si="6"/>
        <v>2460.0967859910124</v>
      </c>
      <c r="I20" s="31">
        <f t="shared" si="3"/>
        <v>483475.07598763029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483475.07598763029</v>
      </c>
      <c r="D21" s="31">
        <f t="shared" si="8"/>
        <v>2938.4868949533361</v>
      </c>
      <c r="E21" s="32">
        <f t="shared" si="1"/>
        <v>0</v>
      </c>
      <c r="F21" s="31">
        <f t="shared" si="2"/>
        <v>2938.4868949533361</v>
      </c>
      <c r="G21" s="31">
        <f t="shared" si="5"/>
        <v>480.82192534954902</v>
      </c>
      <c r="H21" s="31">
        <f t="shared" si="6"/>
        <v>2457.6649696037871</v>
      </c>
      <c r="I21" s="31">
        <f t="shared" si="3"/>
        <v>482994.25406228076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482994.25406228076</v>
      </c>
      <c r="D22" s="31">
        <f t="shared" si="8"/>
        <v>2938.4868949533361</v>
      </c>
      <c r="E22" s="32">
        <f t="shared" si="1"/>
        <v>0</v>
      </c>
      <c r="F22" s="31">
        <f t="shared" si="2"/>
        <v>2938.4868949533361</v>
      </c>
      <c r="G22" s="31">
        <f t="shared" si="5"/>
        <v>483.2661034700759</v>
      </c>
      <c r="H22" s="31">
        <f t="shared" si="6"/>
        <v>2455.2207914832602</v>
      </c>
      <c r="I22" s="31">
        <f t="shared" si="3"/>
        <v>482510.9879588107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482510.9879588107</v>
      </c>
      <c r="D23" s="31">
        <f t="shared" si="8"/>
        <v>2938.4868949533361</v>
      </c>
      <c r="E23" s="32">
        <f t="shared" si="1"/>
        <v>0</v>
      </c>
      <c r="F23" s="31">
        <f t="shared" si="2"/>
        <v>2938.4868949533361</v>
      </c>
      <c r="G23" s="31">
        <f t="shared" si="5"/>
        <v>485.72270616271499</v>
      </c>
      <c r="H23" s="31">
        <f t="shared" si="6"/>
        <v>2452.7641887906211</v>
      </c>
      <c r="I23" s="31">
        <f t="shared" si="3"/>
        <v>482025.26525264798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482025.26525264798</v>
      </c>
      <c r="D24" s="31">
        <f t="shared" si="8"/>
        <v>2938.4868949533361</v>
      </c>
      <c r="E24" s="32">
        <f t="shared" si="1"/>
        <v>0</v>
      </c>
      <c r="F24" s="31">
        <f t="shared" si="2"/>
        <v>2938.4868949533361</v>
      </c>
      <c r="G24" s="31">
        <f t="shared" si="5"/>
        <v>488.1917965857092</v>
      </c>
      <c r="H24" s="31">
        <f t="shared" si="6"/>
        <v>2450.2950983676269</v>
      </c>
      <c r="I24" s="31">
        <f t="shared" si="3"/>
        <v>481537.0734560623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481537.0734560623</v>
      </c>
      <c r="D25" s="31">
        <f t="shared" si="8"/>
        <v>2938.4868949533361</v>
      </c>
      <c r="E25" s="32">
        <f t="shared" si="1"/>
        <v>0</v>
      </c>
      <c r="F25" s="31">
        <f t="shared" si="2"/>
        <v>2938.4868949533361</v>
      </c>
      <c r="G25" s="31">
        <f t="shared" si="5"/>
        <v>490.67343821835311</v>
      </c>
      <c r="H25" s="31">
        <f t="shared" si="6"/>
        <v>2447.813456734983</v>
      </c>
      <c r="I25" s="31">
        <f t="shared" si="3"/>
        <v>481046.40001784393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481046.40001784393</v>
      </c>
      <c r="D26" s="31">
        <f t="shared" si="8"/>
        <v>2938.4868949533361</v>
      </c>
      <c r="E26" s="32">
        <f t="shared" si="1"/>
        <v>0</v>
      </c>
      <c r="F26" s="31">
        <f t="shared" si="2"/>
        <v>2938.4868949533361</v>
      </c>
      <c r="G26" s="31">
        <f t="shared" si="5"/>
        <v>493.16769486262956</v>
      </c>
      <c r="H26" s="31">
        <f t="shared" si="6"/>
        <v>2445.3192000907065</v>
      </c>
      <c r="I26" s="31">
        <f t="shared" si="3"/>
        <v>480553.23232298129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480553.23232298129</v>
      </c>
      <c r="D27" s="31">
        <f t="shared" si="8"/>
        <v>2938.4868949533361</v>
      </c>
      <c r="E27" s="32">
        <f t="shared" si="1"/>
        <v>0</v>
      </c>
      <c r="F27" s="31">
        <f t="shared" si="2"/>
        <v>2938.4868949533361</v>
      </c>
      <c r="G27" s="31">
        <f t="shared" si="5"/>
        <v>495.67463064484764</v>
      </c>
      <c r="H27" s="31">
        <f t="shared" si="6"/>
        <v>2442.8122643084885</v>
      </c>
      <c r="I27" s="31">
        <f t="shared" si="3"/>
        <v>480057.55769233644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480057.55769233644</v>
      </c>
      <c r="D28" s="31">
        <f t="shared" si="8"/>
        <v>2938.4868949533361</v>
      </c>
      <c r="E28" s="32">
        <f t="shared" si="1"/>
        <v>0</v>
      </c>
      <c r="F28" s="31">
        <f t="shared" si="2"/>
        <v>2938.4868949533361</v>
      </c>
      <c r="G28" s="31">
        <f t="shared" si="5"/>
        <v>498.19431001729254</v>
      </c>
      <c r="H28" s="31">
        <f t="shared" si="6"/>
        <v>2440.2925849360436</v>
      </c>
      <c r="I28" s="31">
        <f t="shared" si="3"/>
        <v>479559.36338231916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479559.36338231916</v>
      </c>
      <c r="D29" s="31">
        <f t="shared" si="8"/>
        <v>2938.4868949533361</v>
      </c>
      <c r="E29" s="32">
        <f t="shared" si="1"/>
        <v>0</v>
      </c>
      <c r="F29" s="31">
        <f t="shared" si="2"/>
        <v>2938.4868949533361</v>
      </c>
      <c r="G29" s="31">
        <f t="shared" si="5"/>
        <v>500.72679775988036</v>
      </c>
      <c r="H29" s="31">
        <f t="shared" si="6"/>
        <v>2437.7600971934557</v>
      </c>
      <c r="I29" s="31">
        <f t="shared" si="3"/>
        <v>479058.63658455928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479058.63658455928</v>
      </c>
      <c r="D30" s="31">
        <f t="shared" si="8"/>
        <v>2938.4868949533361</v>
      </c>
      <c r="E30" s="32">
        <f t="shared" si="1"/>
        <v>0</v>
      </c>
      <c r="F30" s="31">
        <f t="shared" si="2"/>
        <v>2938.4868949533361</v>
      </c>
      <c r="G30" s="31">
        <f t="shared" si="5"/>
        <v>503.27215898182658</v>
      </c>
      <c r="H30" s="31">
        <f t="shared" si="6"/>
        <v>2435.2147359715095</v>
      </c>
      <c r="I30" s="31">
        <f t="shared" si="3"/>
        <v>478555.36442557746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478555.36442557746</v>
      </c>
      <c r="D31" s="31">
        <f t="shared" si="8"/>
        <v>2938.4868949533361</v>
      </c>
      <c r="E31" s="32">
        <f t="shared" si="1"/>
        <v>0</v>
      </c>
      <c r="F31" s="31">
        <f t="shared" si="2"/>
        <v>2938.4868949533361</v>
      </c>
      <c r="G31" s="31">
        <f t="shared" si="5"/>
        <v>505.83045912331727</v>
      </c>
      <c r="H31" s="31">
        <f t="shared" si="6"/>
        <v>2432.6564358300188</v>
      </c>
      <c r="I31" s="31">
        <f t="shared" si="3"/>
        <v>478049.53396645415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478049.53396645415</v>
      </c>
      <c r="D32" s="31">
        <f t="shared" si="8"/>
        <v>2938.4868949533361</v>
      </c>
      <c r="E32" s="32">
        <f t="shared" si="1"/>
        <v>0</v>
      </c>
      <c r="F32" s="31">
        <f t="shared" si="2"/>
        <v>2938.4868949533361</v>
      </c>
      <c r="G32" s="31">
        <f t="shared" si="5"/>
        <v>508.40176395719436</v>
      </c>
      <c r="H32" s="31">
        <f t="shared" si="6"/>
        <v>2430.0851309961417</v>
      </c>
      <c r="I32" s="31">
        <f t="shared" si="3"/>
        <v>477541.13220249698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477541.13220249698</v>
      </c>
      <c r="D33" s="31">
        <f t="shared" si="8"/>
        <v>2938.4868949533361</v>
      </c>
      <c r="E33" s="32">
        <f t="shared" si="1"/>
        <v>0</v>
      </c>
      <c r="F33" s="31">
        <f t="shared" si="2"/>
        <v>2938.4868949533361</v>
      </c>
      <c r="G33" s="31">
        <f t="shared" si="5"/>
        <v>510.98613959064323</v>
      </c>
      <c r="H33" s="31">
        <f t="shared" si="6"/>
        <v>2427.5007553626929</v>
      </c>
      <c r="I33" s="31">
        <f t="shared" si="3"/>
        <v>477030.14606290637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477030.14606290637</v>
      </c>
      <c r="D34" s="31">
        <f t="shared" si="8"/>
        <v>2938.4868949533361</v>
      </c>
      <c r="E34" s="32">
        <f t="shared" si="1"/>
        <v>0</v>
      </c>
      <c r="F34" s="31">
        <f t="shared" si="2"/>
        <v>2938.4868949533361</v>
      </c>
      <c r="G34" s="31">
        <f t="shared" si="5"/>
        <v>513.58365246689573</v>
      </c>
      <c r="H34" s="31">
        <f t="shared" si="6"/>
        <v>2424.9032424864404</v>
      </c>
      <c r="I34" s="31">
        <f t="shared" si="3"/>
        <v>476516.56241043948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476516.56241043948</v>
      </c>
      <c r="D35" s="31">
        <f t="shared" si="8"/>
        <v>2938.4868949533361</v>
      </c>
      <c r="E35" s="32">
        <f t="shared" si="1"/>
        <v>0</v>
      </c>
      <c r="F35" s="31">
        <f t="shared" si="2"/>
        <v>2938.4868949533361</v>
      </c>
      <c r="G35" s="31">
        <f t="shared" si="5"/>
        <v>516.19436936693546</v>
      </c>
      <c r="H35" s="31">
        <f t="shared" si="6"/>
        <v>2422.2925255864006</v>
      </c>
      <c r="I35" s="31">
        <f t="shared" si="3"/>
        <v>476000.36804107256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476000.36804107256</v>
      </c>
      <c r="D36" s="31">
        <f t="shared" si="8"/>
        <v>2938.4868949533361</v>
      </c>
      <c r="E36" s="32">
        <f t="shared" si="1"/>
        <v>0</v>
      </c>
      <c r="F36" s="31">
        <f t="shared" si="2"/>
        <v>2938.4868949533361</v>
      </c>
      <c r="G36" s="31">
        <f t="shared" si="5"/>
        <v>518.81835741121722</v>
      </c>
      <c r="H36" s="31">
        <f t="shared" si="6"/>
        <v>2419.6685375421189</v>
      </c>
      <c r="I36" s="31">
        <f t="shared" si="3"/>
        <v>475481.54968366137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475481.54968366137</v>
      </c>
      <c r="D37" s="31">
        <f t="shared" si="8"/>
        <v>2938.4868949533361</v>
      </c>
      <c r="E37" s="32">
        <f t="shared" si="1"/>
        <v>0</v>
      </c>
      <c r="F37" s="31">
        <f t="shared" si="2"/>
        <v>2938.4868949533361</v>
      </c>
      <c r="G37" s="31">
        <f t="shared" si="5"/>
        <v>521.45568406139091</v>
      </c>
      <c r="H37" s="31">
        <f t="shared" si="6"/>
        <v>2417.0312108919452</v>
      </c>
      <c r="I37" s="31">
        <f t="shared" si="3"/>
        <v>474960.09399959998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474960.09399959998</v>
      </c>
      <c r="D38" s="31">
        <f t="shared" si="8"/>
        <v>2938.4868949533361</v>
      </c>
      <c r="E38" s="32">
        <f t="shared" si="1"/>
        <v>0</v>
      </c>
      <c r="F38" s="31">
        <f t="shared" si="2"/>
        <v>2938.4868949533361</v>
      </c>
      <c r="G38" s="31">
        <f t="shared" si="5"/>
        <v>524.10641712203596</v>
      </c>
      <c r="H38" s="31">
        <f t="shared" si="6"/>
        <v>2414.3804778313001</v>
      </c>
      <c r="I38" s="31">
        <f t="shared" si="3"/>
        <v>474435.98758247792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474435.98758247792</v>
      </c>
      <c r="D39" s="31">
        <f t="shared" si="8"/>
        <v>2938.4868949533361</v>
      </c>
      <c r="E39" s="32">
        <f t="shared" si="1"/>
        <v>0</v>
      </c>
      <c r="F39" s="31">
        <f t="shared" si="2"/>
        <v>2938.4868949533361</v>
      </c>
      <c r="G39" s="31">
        <f t="shared" si="5"/>
        <v>526.77062474240665</v>
      </c>
      <c r="H39" s="31">
        <f t="shared" si="6"/>
        <v>2411.7162702109295</v>
      </c>
      <c r="I39" s="31">
        <f t="shared" si="3"/>
        <v>473909.21695773548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473909.21695773548</v>
      </c>
      <c r="D40" s="31">
        <f t="shared" si="8"/>
        <v>2938.4868949533361</v>
      </c>
      <c r="E40" s="32">
        <f t="shared" si="1"/>
        <v>0</v>
      </c>
      <c r="F40" s="31">
        <f t="shared" si="2"/>
        <v>2938.4868949533361</v>
      </c>
      <c r="G40" s="31">
        <f t="shared" si="5"/>
        <v>529.44837541818106</v>
      </c>
      <c r="H40" s="31">
        <f t="shared" si="6"/>
        <v>2409.038519535155</v>
      </c>
      <c r="I40" s="31">
        <f t="shared" si="3"/>
        <v>473379.76858231728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473379.76858231728</v>
      </c>
      <c r="D41" s="31">
        <f t="shared" si="8"/>
        <v>2938.4868949533361</v>
      </c>
      <c r="E41" s="32">
        <f t="shared" si="1"/>
        <v>0</v>
      </c>
      <c r="F41" s="31">
        <f t="shared" si="2"/>
        <v>2938.4868949533361</v>
      </c>
      <c r="G41" s="31">
        <f t="shared" si="5"/>
        <v>532.13973799322321</v>
      </c>
      <c r="H41" s="31">
        <f t="shared" si="6"/>
        <v>2406.3471569601129</v>
      </c>
      <c r="I41" s="31">
        <f t="shared" si="3"/>
        <v>472847.62884432403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472847.62884432403</v>
      </c>
      <c r="D42" s="31">
        <f t="shared" si="8"/>
        <v>2938.4868949533361</v>
      </c>
      <c r="E42" s="32">
        <f t="shared" si="1"/>
        <v>0</v>
      </c>
      <c r="F42" s="31">
        <f t="shared" si="2"/>
        <v>2938.4868949533361</v>
      </c>
      <c r="G42" s="31">
        <f t="shared" si="5"/>
        <v>534.84478166135568</v>
      </c>
      <c r="H42" s="31">
        <f t="shared" si="6"/>
        <v>2403.6421132919804</v>
      </c>
      <c r="I42" s="31">
        <f t="shared" si="3"/>
        <v>472312.78406266269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472312.78406266269</v>
      </c>
      <c r="D43" s="31">
        <f t="shared" si="8"/>
        <v>2938.4868949533361</v>
      </c>
      <c r="E43" s="32">
        <f t="shared" si="1"/>
        <v>0</v>
      </c>
      <c r="F43" s="31">
        <f t="shared" si="2"/>
        <v>2938.4868949533361</v>
      </c>
      <c r="G43" s="31">
        <f t="shared" si="5"/>
        <v>537.56357596813405</v>
      </c>
      <c r="H43" s="31">
        <f t="shared" si="6"/>
        <v>2400.9233189852021</v>
      </c>
      <c r="I43" s="31">
        <f t="shared" si="3"/>
        <v>471775.22048669454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471775.22048669454</v>
      </c>
      <c r="D44" s="31">
        <f t="shared" si="8"/>
        <v>2938.4868949533361</v>
      </c>
      <c r="E44" s="32">
        <f t="shared" si="1"/>
        <v>0</v>
      </c>
      <c r="F44" s="31">
        <f t="shared" si="2"/>
        <v>2938.4868949533361</v>
      </c>
      <c r="G44" s="31">
        <f t="shared" si="5"/>
        <v>540.296190812639</v>
      </c>
      <c r="H44" s="31">
        <f t="shared" si="6"/>
        <v>2398.1907041406971</v>
      </c>
      <c r="I44" s="31">
        <f t="shared" si="3"/>
        <v>471234.92429588188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471234.92429588188</v>
      </c>
      <c r="D45" s="31">
        <f t="shared" si="8"/>
        <v>2938.4868949533361</v>
      </c>
      <c r="E45" s="32">
        <f t="shared" si="1"/>
        <v>0</v>
      </c>
      <c r="F45" s="31">
        <f t="shared" si="2"/>
        <v>2938.4868949533361</v>
      </c>
      <c r="G45" s="31">
        <f t="shared" si="5"/>
        <v>543.0426964492699</v>
      </c>
      <c r="H45" s="31">
        <f t="shared" si="6"/>
        <v>2395.4441985040662</v>
      </c>
      <c r="I45" s="31">
        <f t="shared" si="3"/>
        <v>470691.88159943261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470691.88159943261</v>
      </c>
      <c r="D46" s="31">
        <f t="shared" si="8"/>
        <v>2938.4868949533361</v>
      </c>
      <c r="E46" s="32">
        <f t="shared" si="1"/>
        <v>0</v>
      </c>
      <c r="F46" s="31">
        <f t="shared" si="2"/>
        <v>2938.4868949533361</v>
      </c>
      <c r="G46" s="31">
        <f t="shared" si="5"/>
        <v>545.80316348955375</v>
      </c>
      <c r="H46" s="31">
        <f t="shared" si="6"/>
        <v>2392.6837314637824</v>
      </c>
      <c r="I46" s="31">
        <f t="shared" si="3"/>
        <v>470146.07843594305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470146.07843594305</v>
      </c>
      <c r="D47" s="31">
        <f t="shared" si="8"/>
        <v>2938.4868949533361</v>
      </c>
      <c r="E47" s="32">
        <f t="shared" si="1"/>
        <v>0</v>
      </c>
      <c r="F47" s="31">
        <f t="shared" si="2"/>
        <v>2938.4868949533361</v>
      </c>
      <c r="G47" s="31">
        <f t="shared" si="5"/>
        <v>548.57766290395921</v>
      </c>
      <c r="H47" s="31">
        <f t="shared" si="6"/>
        <v>2389.9092320493769</v>
      </c>
      <c r="I47" s="31">
        <f t="shared" si="3"/>
        <v>469597.50077303912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469597.50077303912</v>
      </c>
      <c r="D48" s="31">
        <f t="shared" si="8"/>
        <v>2938.4868949533361</v>
      </c>
      <c r="E48" s="32">
        <f t="shared" si="1"/>
        <v>0</v>
      </c>
      <c r="F48" s="31">
        <f t="shared" si="2"/>
        <v>2938.4868949533361</v>
      </c>
      <c r="G48" s="31">
        <f t="shared" si="5"/>
        <v>551.36626602372053</v>
      </c>
      <c r="H48" s="31">
        <f t="shared" si="6"/>
        <v>2387.1206289296156</v>
      </c>
      <c r="I48" s="31">
        <f t="shared" si="3"/>
        <v>469046.13450701541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469046.13450701541</v>
      </c>
      <c r="D49" s="31">
        <f t="shared" si="8"/>
        <v>2938.4868949533361</v>
      </c>
      <c r="E49" s="32">
        <f t="shared" si="1"/>
        <v>0</v>
      </c>
      <c r="F49" s="31">
        <f t="shared" si="2"/>
        <v>2938.4868949533361</v>
      </c>
      <c r="G49" s="31">
        <f t="shared" si="5"/>
        <v>554.16904454267478</v>
      </c>
      <c r="H49" s="31">
        <f t="shared" si="6"/>
        <v>2384.3178504106613</v>
      </c>
      <c r="I49" s="31">
        <f t="shared" si="3"/>
        <v>468491.96546247276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468491.96546247276</v>
      </c>
      <c r="D50" s="31">
        <f t="shared" si="8"/>
        <v>2938.4868949533361</v>
      </c>
      <c r="E50" s="32">
        <f t="shared" si="1"/>
        <v>0</v>
      </c>
      <c r="F50" s="31">
        <f t="shared" si="2"/>
        <v>2938.4868949533361</v>
      </c>
      <c r="G50" s="31">
        <f t="shared" si="5"/>
        <v>556.98607051909948</v>
      </c>
      <c r="H50" s="31">
        <f t="shared" si="6"/>
        <v>2381.5008244342366</v>
      </c>
      <c r="I50" s="31">
        <f t="shared" si="3"/>
        <v>467934.97939195368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467934.97939195368</v>
      </c>
      <c r="D51" s="31">
        <f t="shared" si="8"/>
        <v>2938.4868949533361</v>
      </c>
      <c r="E51" s="32">
        <f t="shared" si="1"/>
        <v>0</v>
      </c>
      <c r="F51" s="31">
        <f t="shared" si="2"/>
        <v>2938.4868949533361</v>
      </c>
      <c r="G51" s="31">
        <f t="shared" si="5"/>
        <v>559.81741637757159</v>
      </c>
      <c r="H51" s="31">
        <f t="shared" si="6"/>
        <v>2378.6694785757645</v>
      </c>
      <c r="I51" s="31">
        <f t="shared" si="3"/>
        <v>467375.16197557608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467375.16197557608</v>
      </c>
      <c r="D52" s="31">
        <f t="shared" si="8"/>
        <v>2938.4868949533361</v>
      </c>
      <c r="E52" s="32">
        <f t="shared" si="1"/>
        <v>0</v>
      </c>
      <c r="F52" s="31">
        <f t="shared" si="2"/>
        <v>2938.4868949533361</v>
      </c>
      <c r="G52" s="31">
        <f t="shared" si="5"/>
        <v>562.66315491082423</v>
      </c>
      <c r="H52" s="31">
        <f t="shared" si="6"/>
        <v>2375.8237400425119</v>
      </c>
      <c r="I52" s="31">
        <f t="shared" si="3"/>
        <v>466812.49882066523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466812.49882066523</v>
      </c>
      <c r="D53" s="31">
        <f t="shared" si="8"/>
        <v>2938.4868949533361</v>
      </c>
      <c r="E53" s="32">
        <f t="shared" si="1"/>
        <v>0</v>
      </c>
      <c r="F53" s="31">
        <f t="shared" si="2"/>
        <v>2938.4868949533361</v>
      </c>
      <c r="G53" s="31">
        <f t="shared" si="5"/>
        <v>565.5233592816212</v>
      </c>
      <c r="H53" s="31">
        <f t="shared" si="6"/>
        <v>2372.9635356717149</v>
      </c>
      <c r="I53" s="31">
        <f t="shared" si="3"/>
        <v>466246.97546138364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466246.97546138364</v>
      </c>
      <c r="D54" s="31">
        <f t="shared" si="8"/>
        <v>2938.4868949533361</v>
      </c>
      <c r="E54" s="32">
        <f t="shared" si="1"/>
        <v>0</v>
      </c>
      <c r="F54" s="31">
        <f t="shared" si="2"/>
        <v>2938.4868949533361</v>
      </c>
      <c r="G54" s="31">
        <f t="shared" si="5"/>
        <v>568.39810302463593</v>
      </c>
      <c r="H54" s="31">
        <f t="shared" si="6"/>
        <v>2370.0887919287002</v>
      </c>
      <c r="I54" s="31">
        <f t="shared" si="3"/>
        <v>465678.57735835901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465678.57735835901</v>
      </c>
      <c r="D55" s="31">
        <f t="shared" si="8"/>
        <v>2938.4868949533361</v>
      </c>
      <c r="E55" s="32">
        <f t="shared" si="1"/>
        <v>0</v>
      </c>
      <c r="F55" s="31">
        <f t="shared" si="2"/>
        <v>2938.4868949533361</v>
      </c>
      <c r="G55" s="31">
        <f t="shared" si="5"/>
        <v>571.28746004834466</v>
      </c>
      <c r="H55" s="31">
        <f t="shared" si="6"/>
        <v>2367.1994349049914</v>
      </c>
      <c r="I55" s="31">
        <f t="shared" si="3"/>
        <v>465107.28989831067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465107.28989831067</v>
      </c>
      <c r="D56" s="31">
        <f t="shared" si="8"/>
        <v>2938.4868949533361</v>
      </c>
      <c r="E56" s="32">
        <f t="shared" si="1"/>
        <v>0</v>
      </c>
      <c r="F56" s="31">
        <f t="shared" si="2"/>
        <v>2938.4868949533361</v>
      </c>
      <c r="G56" s="31">
        <f t="shared" si="5"/>
        <v>574.19150463692358</v>
      </c>
      <c r="H56" s="31">
        <f t="shared" si="6"/>
        <v>2364.2953903164125</v>
      </c>
      <c r="I56" s="31">
        <f t="shared" si="3"/>
        <v>464533.09839367378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464533.09839367378</v>
      </c>
      <c r="D57" s="31">
        <f t="shared" si="8"/>
        <v>2938.4868949533361</v>
      </c>
      <c r="E57" s="32">
        <f t="shared" si="1"/>
        <v>0</v>
      </c>
      <c r="F57" s="31">
        <f t="shared" si="2"/>
        <v>2938.4868949533361</v>
      </c>
      <c r="G57" s="31">
        <f t="shared" si="5"/>
        <v>577.11031145216111</v>
      </c>
      <c r="H57" s="31">
        <f t="shared" si="6"/>
        <v>2361.376583501175</v>
      </c>
      <c r="I57" s="31">
        <f t="shared" si="3"/>
        <v>463955.98808222159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463955.98808222159</v>
      </c>
      <c r="D58" s="31">
        <f t="shared" si="8"/>
        <v>2938.4868949533361</v>
      </c>
      <c r="E58" s="32">
        <f t="shared" si="1"/>
        <v>0</v>
      </c>
      <c r="F58" s="31">
        <f t="shared" si="2"/>
        <v>2938.4868949533361</v>
      </c>
      <c r="G58" s="31">
        <f t="shared" si="5"/>
        <v>580.04395553537643</v>
      </c>
      <c r="H58" s="31">
        <f t="shared" si="6"/>
        <v>2358.4429394179597</v>
      </c>
      <c r="I58" s="31">
        <f t="shared" si="3"/>
        <v>463375.9441266862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463375.9441266862</v>
      </c>
      <c r="D59" s="31">
        <f t="shared" si="8"/>
        <v>2938.4868949533361</v>
      </c>
      <c r="E59" s="32">
        <f t="shared" si="1"/>
        <v>0</v>
      </c>
      <c r="F59" s="31">
        <f t="shared" si="2"/>
        <v>2938.4868949533361</v>
      </c>
      <c r="G59" s="31">
        <f t="shared" si="5"/>
        <v>582.99251230934806</v>
      </c>
      <c r="H59" s="31">
        <f t="shared" si="6"/>
        <v>2355.494382643988</v>
      </c>
      <c r="I59" s="31">
        <f t="shared" si="3"/>
        <v>462792.95161437686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462792.95161437686</v>
      </c>
      <c r="D60" s="31">
        <f t="shared" si="8"/>
        <v>2938.4868949533361</v>
      </c>
      <c r="E60" s="32">
        <f t="shared" si="1"/>
        <v>0</v>
      </c>
      <c r="F60" s="31">
        <f t="shared" si="2"/>
        <v>2938.4868949533361</v>
      </c>
      <c r="G60" s="31">
        <f t="shared" si="5"/>
        <v>585.95605758025386</v>
      </c>
      <c r="H60" s="31">
        <f t="shared" si="6"/>
        <v>2352.5308373730822</v>
      </c>
      <c r="I60" s="31">
        <f t="shared" si="3"/>
        <v>462206.99555679661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462206.99555679661</v>
      </c>
      <c r="D61" s="31">
        <f t="shared" si="8"/>
        <v>2938.4868949533361</v>
      </c>
      <c r="E61" s="32">
        <f t="shared" si="1"/>
        <v>0</v>
      </c>
      <c r="F61" s="31">
        <f t="shared" si="2"/>
        <v>2938.4868949533361</v>
      </c>
      <c r="G61" s="31">
        <f t="shared" si="5"/>
        <v>588.93466753962002</v>
      </c>
      <c r="H61" s="31">
        <f t="shared" si="6"/>
        <v>2349.5522274137161</v>
      </c>
      <c r="I61" s="31">
        <f t="shared" si="3"/>
        <v>461618.060889257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461618.060889257</v>
      </c>
      <c r="D62" s="31">
        <f t="shared" si="8"/>
        <v>2938.4868949533361</v>
      </c>
      <c r="E62" s="32">
        <f t="shared" si="1"/>
        <v>0</v>
      </c>
      <c r="F62" s="31">
        <f t="shared" si="2"/>
        <v>2938.4868949533361</v>
      </c>
      <c r="G62" s="31">
        <f t="shared" si="5"/>
        <v>591.92841876627972</v>
      </c>
      <c r="H62" s="31">
        <f t="shared" si="6"/>
        <v>2346.5584761870564</v>
      </c>
      <c r="I62" s="31">
        <f t="shared" si="3"/>
        <v>461026.1324704907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461026.1324704907</v>
      </c>
      <c r="D63" s="31">
        <f t="shared" si="8"/>
        <v>2938.4868949533361</v>
      </c>
      <c r="E63" s="32">
        <f t="shared" si="1"/>
        <v>0</v>
      </c>
      <c r="F63" s="31">
        <f t="shared" si="2"/>
        <v>2938.4868949533361</v>
      </c>
      <c r="G63" s="31">
        <f t="shared" si="5"/>
        <v>594.93738822834166</v>
      </c>
      <c r="H63" s="31">
        <f t="shared" si="6"/>
        <v>2343.5495067249944</v>
      </c>
      <c r="I63" s="31">
        <f t="shared" si="3"/>
        <v>460431.19508226233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460431.19508226233</v>
      </c>
      <c r="D64" s="31">
        <f t="shared" si="8"/>
        <v>2938.4868949533361</v>
      </c>
      <c r="E64" s="32">
        <f t="shared" si="1"/>
        <v>0</v>
      </c>
      <c r="F64" s="31">
        <f t="shared" si="2"/>
        <v>2938.4868949533361</v>
      </c>
      <c r="G64" s="31">
        <f t="shared" si="5"/>
        <v>597.96165328516918</v>
      </c>
      <c r="H64" s="31">
        <f t="shared" si="6"/>
        <v>2340.5252416681669</v>
      </c>
      <c r="I64" s="31">
        <f t="shared" si="3"/>
        <v>459833.23342897714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459833.23342897714</v>
      </c>
      <c r="D65" s="31">
        <f t="shared" si="8"/>
        <v>2938.4868949533361</v>
      </c>
      <c r="E65" s="32">
        <f t="shared" si="1"/>
        <v>0</v>
      </c>
      <c r="F65" s="31">
        <f t="shared" si="2"/>
        <v>2938.4868949533361</v>
      </c>
      <c r="G65" s="31">
        <f t="shared" si="5"/>
        <v>601.00129168936928</v>
      </c>
      <c r="H65" s="31">
        <f t="shared" si="6"/>
        <v>2337.4856032639668</v>
      </c>
      <c r="I65" s="31">
        <f t="shared" si="3"/>
        <v>459232.23213728779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459232.23213728779</v>
      </c>
      <c r="D66" s="31">
        <f t="shared" si="8"/>
        <v>2938.4868949533361</v>
      </c>
      <c r="E66" s="32">
        <f t="shared" si="1"/>
        <v>0</v>
      </c>
      <c r="F66" s="31">
        <f t="shared" si="2"/>
        <v>2938.4868949533361</v>
      </c>
      <c r="G66" s="31">
        <f t="shared" si="5"/>
        <v>604.05638158878992</v>
      </c>
      <c r="H66" s="31">
        <f t="shared" si="6"/>
        <v>2334.4305133645462</v>
      </c>
      <c r="I66" s="31">
        <f t="shared" si="3"/>
        <v>458628.17575569899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458628.17575569899</v>
      </c>
      <c r="D67" s="31">
        <f t="shared" si="8"/>
        <v>2938.4868949533361</v>
      </c>
      <c r="E67" s="32">
        <f t="shared" si="1"/>
        <v>0</v>
      </c>
      <c r="F67" s="31">
        <f t="shared" si="2"/>
        <v>2938.4868949533361</v>
      </c>
      <c r="G67" s="31">
        <f t="shared" si="5"/>
        <v>607.12700152853267</v>
      </c>
      <c r="H67" s="31">
        <f t="shared" si="6"/>
        <v>2331.3598934248034</v>
      </c>
      <c r="I67" s="31">
        <f t="shared" si="3"/>
        <v>458021.04875417048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458021.04875417048</v>
      </c>
      <c r="D68" s="31">
        <f t="shared" si="8"/>
        <v>2938.4868949533361</v>
      </c>
      <c r="E68" s="32">
        <f t="shared" si="1"/>
        <v>0</v>
      </c>
      <c r="F68" s="31">
        <f t="shared" si="2"/>
        <v>2938.4868949533361</v>
      </c>
      <c r="G68" s="31">
        <f t="shared" si="5"/>
        <v>610.21323045296958</v>
      </c>
      <c r="H68" s="31">
        <f t="shared" si="6"/>
        <v>2328.2736645003665</v>
      </c>
      <c r="I68" s="31">
        <f t="shared" si="3"/>
        <v>457410.83552371751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457410.83552371751</v>
      </c>
      <c r="D69" s="31">
        <f t="shared" si="8"/>
        <v>2938.4868949533361</v>
      </c>
      <c r="E69" s="32">
        <f t="shared" si="1"/>
        <v>0</v>
      </c>
      <c r="F69" s="31">
        <f t="shared" si="2"/>
        <v>2938.4868949533361</v>
      </c>
      <c r="G69" s="31">
        <f t="shared" si="5"/>
        <v>613.31514770777221</v>
      </c>
      <c r="H69" s="31">
        <f t="shared" si="6"/>
        <v>2325.1717472455639</v>
      </c>
      <c r="I69" s="31">
        <f t="shared" si="3"/>
        <v>456797.52037600975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456797.52037600975</v>
      </c>
      <c r="D70" s="31">
        <f t="shared" si="8"/>
        <v>2938.4868949533361</v>
      </c>
      <c r="E70" s="32">
        <f t="shared" si="1"/>
        <v>0</v>
      </c>
      <c r="F70" s="31">
        <f t="shared" si="2"/>
        <v>2938.4868949533361</v>
      </c>
      <c r="G70" s="31">
        <f t="shared" si="5"/>
        <v>616.43283304195302</v>
      </c>
      <c r="H70" s="31">
        <f t="shared" si="6"/>
        <v>2322.0540619113831</v>
      </c>
      <c r="I70" s="31">
        <f t="shared" si="3"/>
        <v>456181.08754296781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456181.08754296781</v>
      </c>
      <c r="D71" s="31">
        <f t="shared" si="8"/>
        <v>2938.4868949533361</v>
      </c>
      <c r="E71" s="32">
        <f t="shared" si="1"/>
        <v>0</v>
      </c>
      <c r="F71" s="31">
        <f t="shared" si="2"/>
        <v>2938.4868949533361</v>
      </c>
      <c r="G71" s="31">
        <f t="shared" si="5"/>
        <v>619.56636660991626</v>
      </c>
      <c r="H71" s="31">
        <f t="shared" si="6"/>
        <v>2318.9205283434198</v>
      </c>
      <c r="I71" s="31">
        <f t="shared" si="3"/>
        <v>455561.52117635787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455561.52117635787</v>
      </c>
      <c r="D72" s="31">
        <f t="shared" si="8"/>
        <v>2938.4868949533361</v>
      </c>
      <c r="E72" s="32">
        <f t="shared" si="1"/>
        <v>0</v>
      </c>
      <c r="F72" s="31">
        <f t="shared" si="2"/>
        <v>2938.4868949533361</v>
      </c>
      <c r="G72" s="31">
        <f t="shared" si="5"/>
        <v>622.71582897351709</v>
      </c>
      <c r="H72" s="31">
        <f t="shared" si="6"/>
        <v>2315.771065979819</v>
      </c>
      <c r="I72" s="31">
        <f t="shared" si="3"/>
        <v>454938.80534738436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454938.80534738436</v>
      </c>
      <c r="D73" s="31">
        <f t="shared" si="8"/>
        <v>2938.4868949533361</v>
      </c>
      <c r="E73" s="32">
        <f t="shared" si="1"/>
        <v>0</v>
      </c>
      <c r="F73" s="31">
        <f t="shared" si="2"/>
        <v>2938.4868949533361</v>
      </c>
      <c r="G73" s="31">
        <f t="shared" si="5"/>
        <v>625.88130110413204</v>
      </c>
      <c r="H73" s="31">
        <f t="shared" si="6"/>
        <v>2312.6055938492041</v>
      </c>
      <c r="I73" s="31">
        <f t="shared" si="3"/>
        <v>454312.92404628021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454312.92404628021</v>
      </c>
      <c r="D74" s="31">
        <f t="shared" si="8"/>
        <v>2938.4868949533361</v>
      </c>
      <c r="E74" s="32">
        <f t="shared" si="1"/>
        <v>0</v>
      </c>
      <c r="F74" s="31">
        <f t="shared" si="2"/>
        <v>2938.4868949533361</v>
      </c>
      <c r="G74" s="31">
        <f t="shared" si="5"/>
        <v>629.0628643847449</v>
      </c>
      <c r="H74" s="31">
        <f t="shared" si="6"/>
        <v>2309.4240305685912</v>
      </c>
      <c r="I74" s="31">
        <f t="shared" si="3"/>
        <v>453683.86118189548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453683.86118189548</v>
      </c>
      <c r="D75" s="31">
        <f t="shared" si="8"/>
        <v>2938.4868949533361</v>
      </c>
      <c r="E75" s="32">
        <f t="shared" si="1"/>
        <v>0</v>
      </c>
      <c r="F75" s="31">
        <f t="shared" si="2"/>
        <v>2938.4868949533361</v>
      </c>
      <c r="G75" s="31">
        <f t="shared" si="5"/>
        <v>632.26060061203407</v>
      </c>
      <c r="H75" s="31">
        <f t="shared" si="6"/>
        <v>2306.226294341302</v>
      </c>
      <c r="I75" s="31">
        <f t="shared" si="3"/>
        <v>453051.60058128345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453051.60058128345</v>
      </c>
      <c r="D76" s="31">
        <f t="shared" si="8"/>
        <v>2938.4868949533361</v>
      </c>
      <c r="E76" s="32">
        <f t="shared" si="1"/>
        <v>0</v>
      </c>
      <c r="F76" s="31">
        <f t="shared" si="2"/>
        <v>2938.4868949533361</v>
      </c>
      <c r="G76" s="31">
        <f t="shared" si="5"/>
        <v>635.4745919984789</v>
      </c>
      <c r="H76" s="31">
        <f t="shared" si="6"/>
        <v>2303.0123029548572</v>
      </c>
      <c r="I76" s="31">
        <f t="shared" si="3"/>
        <v>452416.12598928495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452416.12598928495</v>
      </c>
      <c r="D77" s="31">
        <f t="shared" si="8"/>
        <v>2938.4868949533361</v>
      </c>
      <c r="E77" s="32">
        <f t="shared" si="1"/>
        <v>0</v>
      </c>
      <c r="F77" s="31">
        <f t="shared" si="2"/>
        <v>2938.4868949533361</v>
      </c>
      <c r="G77" s="31">
        <f t="shared" si="5"/>
        <v>638.70492117447111</v>
      </c>
      <c r="H77" s="31">
        <f t="shared" si="6"/>
        <v>2299.781973778865</v>
      </c>
      <c r="I77" s="31">
        <f t="shared" si="3"/>
        <v>451777.4210681105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451777.4210681105</v>
      </c>
      <c r="D78" s="31">
        <f t="shared" si="8"/>
        <v>2938.4868949533361</v>
      </c>
      <c r="E78" s="32">
        <f t="shared" si="1"/>
        <v>0</v>
      </c>
      <c r="F78" s="31">
        <f t="shared" si="2"/>
        <v>2938.4868949533361</v>
      </c>
      <c r="G78" s="31">
        <f t="shared" si="5"/>
        <v>641.95167119044117</v>
      </c>
      <c r="H78" s="31">
        <f t="shared" si="6"/>
        <v>2296.5352237628949</v>
      </c>
      <c r="I78" s="31">
        <f t="shared" si="3"/>
        <v>451135.46939692006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451135.46939692006</v>
      </c>
      <c r="D79" s="31">
        <f t="shared" si="8"/>
        <v>2938.4868949533361</v>
      </c>
      <c r="E79" s="32">
        <f t="shared" si="1"/>
        <v>0</v>
      </c>
      <c r="F79" s="31">
        <f t="shared" si="2"/>
        <v>2938.4868949533361</v>
      </c>
      <c r="G79" s="31">
        <f t="shared" si="5"/>
        <v>645.21492551899246</v>
      </c>
      <c r="H79" s="31">
        <f t="shared" si="6"/>
        <v>2293.2719694343436</v>
      </c>
      <c r="I79" s="31">
        <f t="shared" si="3"/>
        <v>450490.25447140104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450490.25447140104</v>
      </c>
      <c r="D80" s="31">
        <f t="shared" si="8"/>
        <v>2938.4868949533361</v>
      </c>
      <c r="E80" s="32">
        <f t="shared" si="1"/>
        <v>0</v>
      </c>
      <c r="F80" s="31">
        <f t="shared" si="2"/>
        <v>2938.4868949533361</v>
      </c>
      <c r="G80" s="31">
        <f t="shared" si="5"/>
        <v>648.49476805704762</v>
      </c>
      <c r="H80" s="31">
        <f t="shared" si="6"/>
        <v>2289.9921268962885</v>
      </c>
      <c r="I80" s="31">
        <f t="shared" si="3"/>
        <v>449841.75970334397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449841.75970334397</v>
      </c>
      <c r="D81" s="31">
        <f t="shared" si="8"/>
        <v>2938.4868949533361</v>
      </c>
      <c r="E81" s="32">
        <f t="shared" si="1"/>
        <v>0</v>
      </c>
      <c r="F81" s="31">
        <f t="shared" si="2"/>
        <v>2938.4868949533361</v>
      </c>
      <c r="G81" s="31">
        <f t="shared" si="5"/>
        <v>651.79128312800458</v>
      </c>
      <c r="H81" s="31">
        <f t="shared" si="6"/>
        <v>2286.6956118253315</v>
      </c>
      <c r="I81" s="31">
        <f t="shared" si="3"/>
        <v>449189.96842021594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449189.96842021594</v>
      </c>
      <c r="D82" s="31">
        <f t="shared" si="8"/>
        <v>2938.4868949533361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2938.4868949533361</v>
      </c>
      <c r="G82" s="31">
        <f t="shared" si="5"/>
        <v>655.10455548390519</v>
      </c>
      <c r="H82" s="31">
        <f t="shared" si="6"/>
        <v>2283.3823394694309</v>
      </c>
      <c r="I82" s="31">
        <f t="shared" ref="I82:I145" si="12">IF(AND(Pay_Num&lt;&gt;"",Sched_Pay+Extra_Pay&lt;Beg_Bal),Beg_Bal-Princ,IF(Pay_Num&lt;&gt;"",0,""))</f>
        <v>448534.86386473203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448534.86386473203</v>
      </c>
      <c r="D83" s="31">
        <f t="shared" si="8"/>
        <v>2938.4868949533361</v>
      </c>
      <c r="E83" s="32">
        <f t="shared" si="10"/>
        <v>0</v>
      </c>
      <c r="F83" s="31">
        <f t="shared" si="11"/>
        <v>2938.4868949533361</v>
      </c>
      <c r="G83" s="31">
        <f t="shared" ref="G83:G146" si="14">IF(Pay_Num&lt;&gt;"",Total_Pay-Int,"")</f>
        <v>658.43467030761485</v>
      </c>
      <c r="H83" s="31">
        <f t="shared" ref="H83:H146" si="15">IF(Pay_Num&lt;&gt;"",Beg_Bal*Interest_Rate/Num_Pmt_Per_Year,"")</f>
        <v>2280.0522246457213</v>
      </c>
      <c r="I83" s="31">
        <f t="shared" si="12"/>
        <v>447876.42919442442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447876.42919442442</v>
      </c>
      <c r="D84" s="31">
        <f t="shared" ref="D84:D147" si="17">IF(Pay_Num&lt;&gt;"",Scheduled_Monthly_Payment,"")</f>
        <v>2938.4868949533361</v>
      </c>
      <c r="E84" s="32">
        <f t="shared" si="10"/>
        <v>0</v>
      </c>
      <c r="F84" s="31">
        <f t="shared" si="11"/>
        <v>2938.4868949533361</v>
      </c>
      <c r="G84" s="31">
        <f t="shared" si="14"/>
        <v>661.78171321501213</v>
      </c>
      <c r="H84" s="31">
        <f t="shared" si="15"/>
        <v>2276.705181738324</v>
      </c>
      <c r="I84" s="31">
        <f t="shared" si="12"/>
        <v>447214.64748120942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447214.64748120942</v>
      </c>
      <c r="D85" s="31">
        <f t="shared" si="17"/>
        <v>2938.4868949533361</v>
      </c>
      <c r="E85" s="32">
        <f t="shared" si="10"/>
        <v>0</v>
      </c>
      <c r="F85" s="31">
        <f t="shared" si="11"/>
        <v>2938.4868949533361</v>
      </c>
      <c r="G85" s="31">
        <f t="shared" si="14"/>
        <v>665.14577025718836</v>
      </c>
      <c r="H85" s="31">
        <f t="shared" si="15"/>
        <v>2273.3411246961477</v>
      </c>
      <c r="I85" s="31">
        <f t="shared" si="12"/>
        <v>446549.50171095226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446549.50171095226</v>
      </c>
      <c r="D86" s="31">
        <f t="shared" si="17"/>
        <v>2938.4868949533361</v>
      </c>
      <c r="E86" s="32">
        <f t="shared" si="10"/>
        <v>0</v>
      </c>
      <c r="F86" s="31">
        <f t="shared" si="11"/>
        <v>2938.4868949533361</v>
      </c>
      <c r="G86" s="31">
        <f t="shared" si="14"/>
        <v>668.52692792266225</v>
      </c>
      <c r="H86" s="31">
        <f t="shared" si="15"/>
        <v>2269.9599670306739</v>
      </c>
      <c r="I86" s="31">
        <f t="shared" si="12"/>
        <v>445880.97478302958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445880.97478302958</v>
      </c>
      <c r="D87" s="31">
        <f t="shared" si="17"/>
        <v>2938.4868949533361</v>
      </c>
      <c r="E87" s="32">
        <f t="shared" si="10"/>
        <v>0</v>
      </c>
      <c r="F87" s="31">
        <f t="shared" si="11"/>
        <v>2938.4868949533361</v>
      </c>
      <c r="G87" s="31">
        <f t="shared" si="14"/>
        <v>671.92527313960272</v>
      </c>
      <c r="H87" s="31">
        <f t="shared" si="15"/>
        <v>2266.5616218137334</v>
      </c>
      <c r="I87" s="31">
        <f t="shared" si="12"/>
        <v>445209.04950988997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445209.04950988997</v>
      </c>
      <c r="D88" s="31">
        <f t="shared" si="17"/>
        <v>2938.4868949533361</v>
      </c>
      <c r="E88" s="32">
        <f t="shared" si="10"/>
        <v>0</v>
      </c>
      <c r="F88" s="31">
        <f t="shared" si="11"/>
        <v>2938.4868949533361</v>
      </c>
      <c r="G88" s="31">
        <f t="shared" si="14"/>
        <v>675.34089327806214</v>
      </c>
      <c r="H88" s="31">
        <f t="shared" si="15"/>
        <v>2263.146001675274</v>
      </c>
      <c r="I88" s="31">
        <f t="shared" si="12"/>
        <v>444533.7086166119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444533.7086166119</v>
      </c>
      <c r="D89" s="31">
        <f t="shared" si="17"/>
        <v>2938.4868949533361</v>
      </c>
      <c r="E89" s="32">
        <f t="shared" si="10"/>
        <v>0</v>
      </c>
      <c r="F89" s="31">
        <f t="shared" si="11"/>
        <v>2938.4868949533361</v>
      </c>
      <c r="G89" s="31">
        <f t="shared" si="14"/>
        <v>678.77387615222597</v>
      </c>
      <c r="H89" s="31">
        <f t="shared" si="15"/>
        <v>2259.7130188011101</v>
      </c>
      <c r="I89" s="31">
        <f t="shared" si="12"/>
        <v>443854.93474045966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443854.93474045966</v>
      </c>
      <c r="D90" s="31">
        <f t="shared" si="17"/>
        <v>2938.4868949533361</v>
      </c>
      <c r="E90" s="32">
        <f t="shared" si="10"/>
        <v>0</v>
      </c>
      <c r="F90" s="31">
        <f t="shared" si="11"/>
        <v>2938.4868949533361</v>
      </c>
      <c r="G90" s="31">
        <f t="shared" si="14"/>
        <v>682.22431002266603</v>
      </c>
      <c r="H90" s="31">
        <f t="shared" si="15"/>
        <v>2256.2625849306701</v>
      </c>
      <c r="I90" s="31">
        <f t="shared" si="12"/>
        <v>443172.710430437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443172.710430437</v>
      </c>
      <c r="D91" s="31">
        <f t="shared" si="17"/>
        <v>2938.4868949533361</v>
      </c>
      <c r="E91" s="32">
        <f t="shared" si="10"/>
        <v>0</v>
      </c>
      <c r="F91" s="31">
        <f t="shared" si="11"/>
        <v>2938.4868949533361</v>
      </c>
      <c r="G91" s="31">
        <f t="shared" si="14"/>
        <v>685.69228359861472</v>
      </c>
      <c r="H91" s="31">
        <f t="shared" si="15"/>
        <v>2252.7946113547214</v>
      </c>
      <c r="I91" s="31">
        <f t="shared" si="12"/>
        <v>442487.01814683841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442487.01814683841</v>
      </c>
      <c r="D92" s="31">
        <f t="shared" si="17"/>
        <v>2938.4868949533361</v>
      </c>
      <c r="E92" s="32">
        <f t="shared" si="10"/>
        <v>0</v>
      </c>
      <c r="F92" s="31">
        <f t="shared" si="11"/>
        <v>2938.4868949533361</v>
      </c>
      <c r="G92" s="31">
        <f t="shared" si="14"/>
        <v>689.17788604024099</v>
      </c>
      <c r="H92" s="31">
        <f t="shared" si="15"/>
        <v>2249.3090089130951</v>
      </c>
      <c r="I92" s="31">
        <f t="shared" si="12"/>
        <v>441797.84026079817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441797.84026079817</v>
      </c>
      <c r="D93" s="31">
        <f t="shared" si="17"/>
        <v>2938.4868949533361</v>
      </c>
      <c r="E93" s="32">
        <f t="shared" si="10"/>
        <v>0</v>
      </c>
      <c r="F93" s="31">
        <f t="shared" si="11"/>
        <v>2938.4868949533361</v>
      </c>
      <c r="G93" s="31">
        <f t="shared" si="14"/>
        <v>692.68120696094547</v>
      </c>
      <c r="H93" s="31">
        <f t="shared" si="15"/>
        <v>2245.8056879923906</v>
      </c>
      <c r="I93" s="31">
        <f t="shared" si="12"/>
        <v>441105.15905383724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441105.15905383724</v>
      </c>
      <c r="D94" s="31">
        <f t="shared" si="17"/>
        <v>2938.4868949533361</v>
      </c>
      <c r="E94" s="32">
        <f t="shared" si="10"/>
        <v>0</v>
      </c>
      <c r="F94" s="31">
        <f t="shared" si="11"/>
        <v>2938.4868949533361</v>
      </c>
      <c r="G94" s="31">
        <f t="shared" si="14"/>
        <v>696.20233642966377</v>
      </c>
      <c r="H94" s="31">
        <f t="shared" si="15"/>
        <v>2242.2845585236723</v>
      </c>
      <c r="I94" s="31">
        <f t="shared" si="12"/>
        <v>440408.95671740756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440408.95671740756</v>
      </c>
      <c r="D95" s="31">
        <f t="shared" si="17"/>
        <v>2938.4868949533361</v>
      </c>
      <c r="E95" s="32">
        <f t="shared" si="10"/>
        <v>0</v>
      </c>
      <c r="F95" s="31">
        <f t="shared" si="11"/>
        <v>2938.4868949533361</v>
      </c>
      <c r="G95" s="31">
        <f t="shared" si="14"/>
        <v>699.74136497318113</v>
      </c>
      <c r="H95" s="31">
        <f t="shared" si="15"/>
        <v>2238.745529980155</v>
      </c>
      <c r="I95" s="31">
        <f t="shared" si="12"/>
        <v>439709.21535243437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439709.21535243437</v>
      </c>
      <c r="D96" s="31">
        <f t="shared" si="17"/>
        <v>2938.4868949533361</v>
      </c>
      <c r="E96" s="32">
        <f t="shared" si="10"/>
        <v>0</v>
      </c>
      <c r="F96" s="31">
        <f t="shared" si="11"/>
        <v>2938.4868949533361</v>
      </c>
      <c r="G96" s="31">
        <f t="shared" si="14"/>
        <v>703.29838357846165</v>
      </c>
      <c r="H96" s="31">
        <f t="shared" si="15"/>
        <v>2235.1885113748745</v>
      </c>
      <c r="I96" s="31">
        <f t="shared" si="12"/>
        <v>439005.91696885589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439005.91696885589</v>
      </c>
      <c r="D97" s="31">
        <f t="shared" si="17"/>
        <v>2938.4868949533361</v>
      </c>
      <c r="E97" s="32">
        <f t="shared" si="10"/>
        <v>0</v>
      </c>
      <c r="F97" s="31">
        <f t="shared" si="11"/>
        <v>2938.4868949533361</v>
      </c>
      <c r="G97" s="31">
        <f t="shared" si="14"/>
        <v>706.87348369498523</v>
      </c>
      <c r="H97" s="31">
        <f t="shared" si="15"/>
        <v>2231.6134112583509</v>
      </c>
      <c r="I97" s="31">
        <f t="shared" si="12"/>
        <v>438299.04348516092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438299.04348516092</v>
      </c>
      <c r="D98" s="31">
        <f t="shared" si="17"/>
        <v>2938.4868949533361</v>
      </c>
      <c r="E98" s="32">
        <f t="shared" si="10"/>
        <v>0</v>
      </c>
      <c r="F98" s="31">
        <f t="shared" si="11"/>
        <v>2938.4868949533361</v>
      </c>
      <c r="G98" s="31">
        <f t="shared" si="14"/>
        <v>710.46675723710177</v>
      </c>
      <c r="H98" s="31">
        <f t="shared" si="15"/>
        <v>2228.0201377162343</v>
      </c>
      <c r="I98" s="31">
        <f t="shared" si="12"/>
        <v>437588.57672792382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437588.57672792382</v>
      </c>
      <c r="D99" s="31">
        <f t="shared" si="17"/>
        <v>2938.4868949533361</v>
      </c>
      <c r="E99" s="32">
        <f t="shared" si="10"/>
        <v>0</v>
      </c>
      <c r="F99" s="31">
        <f t="shared" si="11"/>
        <v>2938.4868949533361</v>
      </c>
      <c r="G99" s="31">
        <f t="shared" si="14"/>
        <v>714.07829658639002</v>
      </c>
      <c r="H99" s="31">
        <f t="shared" si="15"/>
        <v>2224.4085983669461</v>
      </c>
      <c r="I99" s="31">
        <f t="shared" si="12"/>
        <v>436874.49843133742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436874.49843133742</v>
      </c>
      <c r="D100" s="31">
        <f t="shared" si="17"/>
        <v>2938.4868949533361</v>
      </c>
      <c r="E100" s="32">
        <f t="shared" si="10"/>
        <v>0</v>
      </c>
      <c r="F100" s="31">
        <f t="shared" si="11"/>
        <v>2938.4868949533361</v>
      </c>
      <c r="G100" s="31">
        <f t="shared" si="14"/>
        <v>717.70819459403765</v>
      </c>
      <c r="H100" s="31">
        <f t="shared" si="15"/>
        <v>2220.7787003592985</v>
      </c>
      <c r="I100" s="31">
        <f t="shared" si="12"/>
        <v>436156.7902367434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436156.7902367434</v>
      </c>
      <c r="D101" s="31">
        <f t="shared" si="17"/>
        <v>2938.4868949533361</v>
      </c>
      <c r="E101" s="32">
        <f t="shared" si="10"/>
        <v>0</v>
      </c>
      <c r="F101" s="31">
        <f t="shared" si="11"/>
        <v>2938.4868949533361</v>
      </c>
      <c r="G101" s="31">
        <f t="shared" si="14"/>
        <v>721.35654458322369</v>
      </c>
      <c r="H101" s="31">
        <f t="shared" si="15"/>
        <v>2217.1303503701124</v>
      </c>
      <c r="I101" s="31">
        <f t="shared" si="12"/>
        <v>435435.43369216018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435435.43369216018</v>
      </c>
      <c r="D102" s="31">
        <f t="shared" si="17"/>
        <v>2938.4868949533361</v>
      </c>
      <c r="E102" s="32">
        <f t="shared" si="10"/>
        <v>0</v>
      </c>
      <c r="F102" s="31">
        <f t="shared" si="11"/>
        <v>2938.4868949533361</v>
      </c>
      <c r="G102" s="31">
        <f t="shared" si="14"/>
        <v>725.02344035152191</v>
      </c>
      <c r="H102" s="31">
        <f t="shared" si="15"/>
        <v>2213.4634546018142</v>
      </c>
      <c r="I102" s="31">
        <f t="shared" si="12"/>
        <v>434710.41025180864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434710.41025180864</v>
      </c>
      <c r="D103" s="31">
        <f t="shared" si="17"/>
        <v>2938.4868949533361</v>
      </c>
      <c r="E103" s="32">
        <f t="shared" si="10"/>
        <v>0</v>
      </c>
      <c r="F103" s="31">
        <f t="shared" si="11"/>
        <v>2938.4868949533361</v>
      </c>
      <c r="G103" s="31">
        <f t="shared" si="14"/>
        <v>728.70897617330866</v>
      </c>
      <c r="H103" s="31">
        <f t="shared" si="15"/>
        <v>2209.7779187800274</v>
      </c>
      <c r="I103" s="31">
        <f t="shared" si="12"/>
        <v>433981.70127563534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433981.70127563534</v>
      </c>
      <c r="D104" s="31">
        <f t="shared" si="17"/>
        <v>2938.4868949533361</v>
      </c>
      <c r="E104" s="32">
        <f t="shared" si="10"/>
        <v>0</v>
      </c>
      <c r="F104" s="31">
        <f t="shared" si="11"/>
        <v>2938.4868949533361</v>
      </c>
      <c r="G104" s="31">
        <f t="shared" si="14"/>
        <v>732.41324680218986</v>
      </c>
      <c r="H104" s="31">
        <f t="shared" si="15"/>
        <v>2206.0736481511462</v>
      </c>
      <c r="I104" s="31">
        <f t="shared" si="12"/>
        <v>433249.28802883317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433249.28802883317</v>
      </c>
      <c r="D105" s="31">
        <f t="shared" si="17"/>
        <v>2938.4868949533361</v>
      </c>
      <c r="E105" s="32">
        <f t="shared" si="10"/>
        <v>0</v>
      </c>
      <c r="F105" s="31">
        <f t="shared" si="11"/>
        <v>2938.4868949533361</v>
      </c>
      <c r="G105" s="31">
        <f t="shared" si="14"/>
        <v>736.1363474734344</v>
      </c>
      <c r="H105" s="31">
        <f t="shared" si="15"/>
        <v>2202.3505474799017</v>
      </c>
      <c r="I105" s="31">
        <f t="shared" si="12"/>
        <v>432513.15168135974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432513.15168135974</v>
      </c>
      <c r="D106" s="31">
        <f t="shared" si="17"/>
        <v>2938.4868949533361</v>
      </c>
      <c r="E106" s="32">
        <f t="shared" si="10"/>
        <v>0</v>
      </c>
      <c r="F106" s="31">
        <f t="shared" si="11"/>
        <v>2938.4868949533361</v>
      </c>
      <c r="G106" s="31">
        <f t="shared" si="14"/>
        <v>739.87837390642426</v>
      </c>
      <c r="H106" s="31">
        <f t="shared" si="15"/>
        <v>2198.6085210469118</v>
      </c>
      <c r="I106" s="31">
        <f t="shared" si="12"/>
        <v>431773.27330745332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431773.27330745332</v>
      </c>
      <c r="D107" s="31">
        <f t="shared" si="17"/>
        <v>2938.4868949533361</v>
      </c>
      <c r="E107" s="32">
        <f t="shared" si="10"/>
        <v>0</v>
      </c>
      <c r="F107" s="31">
        <f t="shared" si="11"/>
        <v>2938.4868949533361</v>
      </c>
      <c r="G107" s="31">
        <f t="shared" si="14"/>
        <v>743.63942230711518</v>
      </c>
      <c r="H107" s="31">
        <f t="shared" si="15"/>
        <v>2194.8474726462209</v>
      </c>
      <c r="I107" s="31">
        <f t="shared" si="12"/>
        <v>431029.63388514618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431029.63388514618</v>
      </c>
      <c r="D108" s="31">
        <f t="shared" si="17"/>
        <v>2938.4868949533361</v>
      </c>
      <c r="E108" s="32">
        <f t="shared" si="10"/>
        <v>0</v>
      </c>
      <c r="F108" s="31">
        <f t="shared" si="11"/>
        <v>2938.4868949533361</v>
      </c>
      <c r="G108" s="31">
        <f t="shared" si="14"/>
        <v>747.41958937051004</v>
      </c>
      <c r="H108" s="31">
        <f t="shared" si="15"/>
        <v>2191.0673055828261</v>
      </c>
      <c r="I108" s="31">
        <f t="shared" si="12"/>
        <v>430282.21429577569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430282.21429577569</v>
      </c>
      <c r="D109" s="31">
        <f t="shared" si="17"/>
        <v>2938.4868949533361</v>
      </c>
      <c r="E109" s="32">
        <f t="shared" si="10"/>
        <v>0</v>
      </c>
      <c r="F109" s="31">
        <f t="shared" si="11"/>
        <v>2938.4868949533361</v>
      </c>
      <c r="G109" s="31">
        <f t="shared" si="14"/>
        <v>751.2189722831431</v>
      </c>
      <c r="H109" s="31">
        <f t="shared" si="15"/>
        <v>2187.267922670193</v>
      </c>
      <c r="I109" s="31">
        <f t="shared" si="12"/>
        <v>429530.99532349256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429530.99532349256</v>
      </c>
      <c r="D110" s="31">
        <f t="shared" si="17"/>
        <v>2938.4868949533361</v>
      </c>
      <c r="E110" s="32">
        <f t="shared" si="10"/>
        <v>0</v>
      </c>
      <c r="F110" s="31">
        <f t="shared" si="11"/>
        <v>2938.4868949533361</v>
      </c>
      <c r="G110" s="31">
        <f t="shared" si="14"/>
        <v>755.03766872558208</v>
      </c>
      <c r="H110" s="31">
        <f t="shared" si="15"/>
        <v>2183.449226227754</v>
      </c>
      <c r="I110" s="31">
        <f t="shared" si="12"/>
        <v>428775.95765476697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428775.95765476697</v>
      </c>
      <c r="D111" s="31">
        <f t="shared" si="17"/>
        <v>2938.4868949533361</v>
      </c>
      <c r="E111" s="32">
        <f t="shared" si="10"/>
        <v>0</v>
      </c>
      <c r="F111" s="31">
        <f t="shared" si="11"/>
        <v>2938.4868949533361</v>
      </c>
      <c r="G111" s="31">
        <f t="shared" si="14"/>
        <v>758.8757768749374</v>
      </c>
      <c r="H111" s="31">
        <f t="shared" si="15"/>
        <v>2179.6111180783987</v>
      </c>
      <c r="I111" s="31">
        <f t="shared" si="12"/>
        <v>428017.08187789202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428017.08187789202</v>
      </c>
      <c r="D112" s="31">
        <f t="shared" si="17"/>
        <v>2938.4868949533361</v>
      </c>
      <c r="E112" s="32">
        <f t="shared" si="10"/>
        <v>0</v>
      </c>
      <c r="F112" s="31">
        <f t="shared" si="11"/>
        <v>2938.4868949533361</v>
      </c>
      <c r="G112" s="31">
        <f t="shared" si="14"/>
        <v>762.73339540738516</v>
      </c>
      <c r="H112" s="31">
        <f t="shared" si="15"/>
        <v>2175.7534995459509</v>
      </c>
      <c r="I112" s="31">
        <f t="shared" si="12"/>
        <v>427254.34848248464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427254.34848248464</v>
      </c>
      <c r="D113" s="31">
        <f t="shared" si="17"/>
        <v>2938.4868949533361</v>
      </c>
      <c r="E113" s="32">
        <f t="shared" si="10"/>
        <v>0</v>
      </c>
      <c r="F113" s="31">
        <f t="shared" si="11"/>
        <v>2938.4868949533361</v>
      </c>
      <c r="G113" s="31">
        <f t="shared" si="14"/>
        <v>766.61062350070597</v>
      </c>
      <c r="H113" s="31">
        <f t="shared" si="15"/>
        <v>2171.8762714526301</v>
      </c>
      <c r="I113" s="31">
        <f t="shared" si="12"/>
        <v>426487.73785898392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426487.73785898392</v>
      </c>
      <c r="D114" s="31">
        <f t="shared" si="17"/>
        <v>2938.4868949533361</v>
      </c>
      <c r="E114" s="32">
        <f t="shared" si="10"/>
        <v>0</v>
      </c>
      <c r="F114" s="31">
        <f t="shared" si="11"/>
        <v>2938.4868949533361</v>
      </c>
      <c r="G114" s="31">
        <f t="shared" si="14"/>
        <v>770.50756083683427</v>
      </c>
      <c r="H114" s="31">
        <f t="shared" si="15"/>
        <v>2167.9793341165018</v>
      </c>
      <c r="I114" s="31">
        <f t="shared" si="12"/>
        <v>425717.23029814707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425717.23029814707</v>
      </c>
      <c r="D115" s="31">
        <f t="shared" si="17"/>
        <v>2938.4868949533361</v>
      </c>
      <c r="E115" s="32">
        <f t="shared" si="10"/>
        <v>0</v>
      </c>
      <c r="F115" s="31">
        <f t="shared" si="11"/>
        <v>2938.4868949533361</v>
      </c>
      <c r="G115" s="31">
        <f t="shared" si="14"/>
        <v>774.42430760442176</v>
      </c>
      <c r="H115" s="31">
        <f t="shared" si="15"/>
        <v>2164.0625873489143</v>
      </c>
      <c r="I115" s="31">
        <f t="shared" si="12"/>
        <v>424942.80599054263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424942.80599054263</v>
      </c>
      <c r="D116" s="31">
        <f t="shared" si="17"/>
        <v>2938.4868949533361</v>
      </c>
      <c r="E116" s="32">
        <f t="shared" si="10"/>
        <v>0</v>
      </c>
      <c r="F116" s="31">
        <f t="shared" si="11"/>
        <v>2938.4868949533361</v>
      </c>
      <c r="G116" s="31">
        <f t="shared" si="14"/>
        <v>778.36096450141122</v>
      </c>
      <c r="H116" s="31">
        <f t="shared" si="15"/>
        <v>2160.1259304519249</v>
      </c>
      <c r="I116" s="31">
        <f t="shared" si="12"/>
        <v>424164.44502604124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424164.44502604124</v>
      </c>
      <c r="D117" s="31">
        <f t="shared" si="17"/>
        <v>2938.4868949533361</v>
      </c>
      <c r="E117" s="32">
        <f t="shared" si="10"/>
        <v>0</v>
      </c>
      <c r="F117" s="31">
        <f t="shared" si="11"/>
        <v>2938.4868949533361</v>
      </c>
      <c r="G117" s="31">
        <f t="shared" si="14"/>
        <v>782.31763273762681</v>
      </c>
      <c r="H117" s="31">
        <f t="shared" si="15"/>
        <v>2156.1692622157093</v>
      </c>
      <c r="I117" s="31">
        <f t="shared" si="12"/>
        <v>423382.12739330361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423382.12739330361</v>
      </c>
      <c r="D118" s="31">
        <f t="shared" si="17"/>
        <v>2938.4868949533361</v>
      </c>
      <c r="E118" s="32">
        <f t="shared" si="10"/>
        <v>0</v>
      </c>
      <c r="F118" s="31">
        <f t="shared" si="11"/>
        <v>2938.4868949533361</v>
      </c>
      <c r="G118" s="31">
        <f t="shared" si="14"/>
        <v>786.2944140373761</v>
      </c>
      <c r="H118" s="31">
        <f t="shared" si="15"/>
        <v>2152.19248091596</v>
      </c>
      <c r="I118" s="31">
        <f t="shared" si="12"/>
        <v>422595.83297926624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422595.83297926624</v>
      </c>
      <c r="D119" s="31">
        <f t="shared" si="17"/>
        <v>2938.4868949533361</v>
      </c>
      <c r="E119" s="32">
        <f t="shared" si="10"/>
        <v>0</v>
      </c>
      <c r="F119" s="31">
        <f t="shared" si="11"/>
        <v>2938.4868949533361</v>
      </c>
      <c r="G119" s="31">
        <f t="shared" si="14"/>
        <v>790.29141064206624</v>
      </c>
      <c r="H119" s="31">
        <f t="shared" si="15"/>
        <v>2148.1954843112699</v>
      </c>
      <c r="I119" s="31">
        <f t="shared" si="12"/>
        <v>421805.54156862415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421805.54156862415</v>
      </c>
      <c r="D120" s="31">
        <f t="shared" si="17"/>
        <v>2938.4868949533361</v>
      </c>
      <c r="E120" s="32">
        <f t="shared" si="10"/>
        <v>0</v>
      </c>
      <c r="F120" s="31">
        <f t="shared" si="11"/>
        <v>2938.4868949533361</v>
      </c>
      <c r="G120" s="31">
        <f t="shared" si="14"/>
        <v>794.30872531283012</v>
      </c>
      <c r="H120" s="31">
        <f t="shared" si="15"/>
        <v>2144.178169640506</v>
      </c>
      <c r="I120" s="31">
        <f t="shared" si="12"/>
        <v>421011.23284331133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421011.23284331133</v>
      </c>
      <c r="D121" s="31">
        <f t="shared" si="17"/>
        <v>2938.4868949533361</v>
      </c>
      <c r="E121" s="32">
        <f t="shared" si="10"/>
        <v>0</v>
      </c>
      <c r="F121" s="31">
        <f t="shared" si="11"/>
        <v>2938.4868949533361</v>
      </c>
      <c r="G121" s="31">
        <f t="shared" si="14"/>
        <v>798.34646133317028</v>
      </c>
      <c r="H121" s="31">
        <f t="shared" si="15"/>
        <v>2140.1404336201658</v>
      </c>
      <c r="I121" s="31">
        <f t="shared" si="12"/>
        <v>420212.88638197817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420212.88638197817</v>
      </c>
      <c r="D122" s="31">
        <f t="shared" si="17"/>
        <v>2938.4868949533361</v>
      </c>
      <c r="E122" s="32">
        <f t="shared" si="10"/>
        <v>0</v>
      </c>
      <c r="F122" s="31">
        <f t="shared" si="11"/>
        <v>2938.4868949533361</v>
      </c>
      <c r="G122" s="31">
        <f t="shared" si="14"/>
        <v>802.40472251161373</v>
      </c>
      <c r="H122" s="31">
        <f t="shared" si="15"/>
        <v>2136.0821724417224</v>
      </c>
      <c r="I122" s="31">
        <f t="shared" si="12"/>
        <v>419410.48165946658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419410.48165946658</v>
      </c>
      <c r="D123" s="31">
        <f t="shared" si="17"/>
        <v>2938.4868949533361</v>
      </c>
      <c r="E123" s="32">
        <f t="shared" si="10"/>
        <v>0</v>
      </c>
      <c r="F123" s="31">
        <f t="shared" si="11"/>
        <v>2938.4868949533361</v>
      </c>
      <c r="G123" s="31">
        <f t="shared" si="14"/>
        <v>806.48361318438128</v>
      </c>
      <c r="H123" s="31">
        <f t="shared" si="15"/>
        <v>2132.0032817689548</v>
      </c>
      <c r="I123" s="31">
        <f t="shared" si="12"/>
        <v>418603.99804628221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418603.99804628221</v>
      </c>
      <c r="D124" s="31">
        <f t="shared" si="17"/>
        <v>2938.4868949533361</v>
      </c>
      <c r="E124" s="32">
        <f t="shared" si="10"/>
        <v>0</v>
      </c>
      <c r="F124" s="31">
        <f t="shared" si="11"/>
        <v>2938.4868949533361</v>
      </c>
      <c r="G124" s="31">
        <f t="shared" si="14"/>
        <v>810.58323821806835</v>
      </c>
      <c r="H124" s="31">
        <f t="shared" si="15"/>
        <v>2127.9036567352678</v>
      </c>
      <c r="I124" s="31">
        <f t="shared" si="12"/>
        <v>417793.41480806412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417793.41480806412</v>
      </c>
      <c r="D125" s="31">
        <f t="shared" si="17"/>
        <v>2938.4868949533361</v>
      </c>
      <c r="E125" s="32">
        <f t="shared" si="10"/>
        <v>0</v>
      </c>
      <c r="F125" s="31">
        <f t="shared" si="11"/>
        <v>2938.4868949533361</v>
      </c>
      <c r="G125" s="31">
        <f t="shared" si="14"/>
        <v>814.70370301234379</v>
      </c>
      <c r="H125" s="31">
        <f t="shared" si="15"/>
        <v>2123.7831919409923</v>
      </c>
      <c r="I125" s="31">
        <f t="shared" si="12"/>
        <v>416978.7111050518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416978.7111050518</v>
      </c>
      <c r="D126" s="31">
        <f t="shared" si="17"/>
        <v>2938.4868949533361</v>
      </c>
      <c r="E126" s="32">
        <f t="shared" si="10"/>
        <v>0</v>
      </c>
      <c r="F126" s="31">
        <f t="shared" si="11"/>
        <v>2938.4868949533361</v>
      </c>
      <c r="G126" s="31">
        <f t="shared" si="14"/>
        <v>818.8451135026562</v>
      </c>
      <c r="H126" s="31">
        <f t="shared" si="15"/>
        <v>2119.6417814506799</v>
      </c>
      <c r="I126" s="31">
        <f t="shared" si="12"/>
        <v>416159.86599154916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416159.86599154916</v>
      </c>
      <c r="D127" s="31">
        <f t="shared" si="17"/>
        <v>2938.4868949533361</v>
      </c>
      <c r="E127" s="32">
        <f t="shared" si="10"/>
        <v>0</v>
      </c>
      <c r="F127" s="31">
        <f t="shared" si="11"/>
        <v>2938.4868949533361</v>
      </c>
      <c r="G127" s="31">
        <f t="shared" si="14"/>
        <v>823.00757616296141</v>
      </c>
      <c r="H127" s="31">
        <f t="shared" si="15"/>
        <v>2115.4793187903747</v>
      </c>
      <c r="I127" s="31">
        <f t="shared" si="12"/>
        <v>415336.85841538617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415336.85841538617</v>
      </c>
      <c r="D128" s="31">
        <f t="shared" si="17"/>
        <v>2938.4868949533361</v>
      </c>
      <c r="E128" s="32">
        <f t="shared" si="10"/>
        <v>0</v>
      </c>
      <c r="F128" s="31">
        <f t="shared" si="11"/>
        <v>2938.4868949533361</v>
      </c>
      <c r="G128" s="31">
        <f t="shared" si="14"/>
        <v>827.19119800845647</v>
      </c>
      <c r="H128" s="31">
        <f t="shared" si="15"/>
        <v>2111.2956969448796</v>
      </c>
      <c r="I128" s="31">
        <f t="shared" si="12"/>
        <v>414509.66721737769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414509.66721737769</v>
      </c>
      <c r="D129" s="31">
        <f t="shared" si="17"/>
        <v>2938.4868949533361</v>
      </c>
      <c r="E129" s="32">
        <f t="shared" si="10"/>
        <v>0</v>
      </c>
      <c r="F129" s="31">
        <f t="shared" si="11"/>
        <v>2938.4868949533361</v>
      </c>
      <c r="G129" s="31">
        <f t="shared" si="14"/>
        <v>831.39608659833266</v>
      </c>
      <c r="H129" s="31">
        <f t="shared" si="15"/>
        <v>2107.0908083550034</v>
      </c>
      <c r="I129" s="31">
        <f t="shared" si="12"/>
        <v>413678.27113077935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413678.27113077935</v>
      </c>
      <c r="D130" s="31">
        <f t="shared" si="17"/>
        <v>2938.4868949533361</v>
      </c>
      <c r="E130" s="32">
        <f t="shared" si="10"/>
        <v>0</v>
      </c>
      <c r="F130" s="31">
        <f t="shared" si="11"/>
        <v>2938.4868949533361</v>
      </c>
      <c r="G130" s="31">
        <f t="shared" si="14"/>
        <v>835.6223500385413</v>
      </c>
      <c r="H130" s="31">
        <f t="shared" si="15"/>
        <v>2102.8645449147948</v>
      </c>
      <c r="I130" s="31">
        <f t="shared" si="12"/>
        <v>412842.6487807408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412842.6487807408</v>
      </c>
      <c r="D131" s="31">
        <f t="shared" si="17"/>
        <v>2938.4868949533361</v>
      </c>
      <c r="E131" s="32">
        <f t="shared" si="10"/>
        <v>0</v>
      </c>
      <c r="F131" s="31">
        <f t="shared" si="11"/>
        <v>2938.4868949533361</v>
      </c>
      <c r="G131" s="31">
        <f t="shared" si="14"/>
        <v>839.87009698457041</v>
      </c>
      <c r="H131" s="31">
        <f t="shared" si="15"/>
        <v>2098.6167979687657</v>
      </c>
      <c r="I131" s="31">
        <f t="shared" si="12"/>
        <v>412002.77868375625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412002.77868375625</v>
      </c>
      <c r="D132" s="31">
        <f t="shared" si="17"/>
        <v>2938.4868949533361</v>
      </c>
      <c r="E132" s="32">
        <f t="shared" si="10"/>
        <v>0</v>
      </c>
      <c r="F132" s="31">
        <f t="shared" si="11"/>
        <v>2938.4868949533361</v>
      </c>
      <c r="G132" s="31">
        <f t="shared" si="14"/>
        <v>844.13943664424187</v>
      </c>
      <c r="H132" s="31">
        <f t="shared" si="15"/>
        <v>2094.3474583090942</v>
      </c>
      <c r="I132" s="31">
        <f t="shared" si="12"/>
        <v>411158.63924711198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411158.63924711198</v>
      </c>
      <c r="D133" s="31">
        <f t="shared" si="17"/>
        <v>2938.4868949533361</v>
      </c>
      <c r="E133" s="32">
        <f t="shared" si="10"/>
        <v>0</v>
      </c>
      <c r="F133" s="31">
        <f t="shared" si="11"/>
        <v>2938.4868949533361</v>
      </c>
      <c r="G133" s="31">
        <f t="shared" si="14"/>
        <v>848.43047878051675</v>
      </c>
      <c r="H133" s="31">
        <f t="shared" si="15"/>
        <v>2090.0564161728194</v>
      </c>
      <c r="I133" s="31">
        <f t="shared" si="12"/>
        <v>410310.20876833145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410310.20876833145</v>
      </c>
      <c r="D134" s="31">
        <f t="shared" si="17"/>
        <v>2938.4868949533361</v>
      </c>
      <c r="E134" s="32">
        <f t="shared" si="10"/>
        <v>0</v>
      </c>
      <c r="F134" s="31">
        <f t="shared" si="11"/>
        <v>2938.4868949533361</v>
      </c>
      <c r="G134" s="31">
        <f t="shared" si="14"/>
        <v>852.74333371431794</v>
      </c>
      <c r="H134" s="31">
        <f t="shared" si="15"/>
        <v>2085.7435612390182</v>
      </c>
      <c r="I134" s="31">
        <f t="shared" si="12"/>
        <v>409457.46543461713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409457.46543461713</v>
      </c>
      <c r="D135" s="31">
        <f t="shared" si="17"/>
        <v>2938.4868949533361</v>
      </c>
      <c r="E135" s="32">
        <f t="shared" si="10"/>
        <v>0</v>
      </c>
      <c r="F135" s="31">
        <f t="shared" si="11"/>
        <v>2938.4868949533361</v>
      </c>
      <c r="G135" s="31">
        <f t="shared" si="14"/>
        <v>857.07811232736549</v>
      </c>
      <c r="H135" s="31">
        <f t="shared" si="15"/>
        <v>2081.4087826259706</v>
      </c>
      <c r="I135" s="31">
        <f t="shared" si="12"/>
        <v>408600.38732228975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408600.38732228975</v>
      </c>
      <c r="D136" s="31">
        <f t="shared" si="17"/>
        <v>2938.4868949533361</v>
      </c>
      <c r="E136" s="32">
        <f t="shared" si="10"/>
        <v>0</v>
      </c>
      <c r="F136" s="31">
        <f t="shared" si="11"/>
        <v>2938.4868949533361</v>
      </c>
      <c r="G136" s="31">
        <f t="shared" si="14"/>
        <v>861.43492606502969</v>
      </c>
      <c r="H136" s="31">
        <f t="shared" si="15"/>
        <v>2077.0519688883064</v>
      </c>
      <c r="I136" s="31">
        <f t="shared" si="12"/>
        <v>407738.95239622472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407738.95239622472</v>
      </c>
      <c r="D137" s="31">
        <f t="shared" si="17"/>
        <v>2938.4868949533361</v>
      </c>
      <c r="E137" s="32">
        <f t="shared" si="10"/>
        <v>0</v>
      </c>
      <c r="F137" s="31">
        <f t="shared" si="11"/>
        <v>2938.4868949533361</v>
      </c>
      <c r="G137" s="31">
        <f t="shared" si="14"/>
        <v>865.81388693919371</v>
      </c>
      <c r="H137" s="31">
        <f t="shared" si="15"/>
        <v>2072.6730080141424</v>
      </c>
      <c r="I137" s="31">
        <f t="shared" si="12"/>
        <v>406873.13850928552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406873.13850928552</v>
      </c>
      <c r="D138" s="31">
        <f t="shared" si="17"/>
        <v>2938.4868949533361</v>
      </c>
      <c r="E138" s="32">
        <f t="shared" si="10"/>
        <v>0</v>
      </c>
      <c r="F138" s="31">
        <f t="shared" si="11"/>
        <v>2938.4868949533361</v>
      </c>
      <c r="G138" s="31">
        <f t="shared" si="14"/>
        <v>870.21510753113489</v>
      </c>
      <c r="H138" s="31">
        <f t="shared" si="15"/>
        <v>2068.2717874222012</v>
      </c>
      <c r="I138" s="31">
        <f t="shared" si="12"/>
        <v>406002.92340175441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406002.92340175441</v>
      </c>
      <c r="D139" s="31">
        <f t="shared" si="17"/>
        <v>2938.4868949533361</v>
      </c>
      <c r="E139" s="32">
        <f t="shared" si="10"/>
        <v>0</v>
      </c>
      <c r="F139" s="31">
        <f t="shared" si="11"/>
        <v>2938.4868949533361</v>
      </c>
      <c r="G139" s="31">
        <f t="shared" si="14"/>
        <v>874.63870099441783</v>
      </c>
      <c r="H139" s="31">
        <f t="shared" si="15"/>
        <v>2063.8481939589183</v>
      </c>
      <c r="I139" s="31">
        <f t="shared" si="12"/>
        <v>405128.28470075998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405128.28470075998</v>
      </c>
      <c r="D140" s="31">
        <f t="shared" si="17"/>
        <v>2938.4868949533361</v>
      </c>
      <c r="E140" s="32">
        <f t="shared" si="10"/>
        <v>0</v>
      </c>
      <c r="F140" s="31">
        <f t="shared" si="11"/>
        <v>2938.4868949533361</v>
      </c>
      <c r="G140" s="31">
        <f t="shared" si="14"/>
        <v>879.08478105780614</v>
      </c>
      <c r="H140" s="31">
        <f t="shared" si="15"/>
        <v>2059.40211389553</v>
      </c>
      <c r="I140" s="31">
        <f t="shared" si="12"/>
        <v>404249.19991970219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404249.19991970219</v>
      </c>
      <c r="D141" s="31">
        <f t="shared" si="17"/>
        <v>2938.4868949533361</v>
      </c>
      <c r="E141" s="32">
        <f t="shared" si="10"/>
        <v>0</v>
      </c>
      <c r="F141" s="31">
        <f t="shared" si="11"/>
        <v>2938.4868949533361</v>
      </c>
      <c r="G141" s="31">
        <f t="shared" si="14"/>
        <v>883.55346202818328</v>
      </c>
      <c r="H141" s="31">
        <f t="shared" si="15"/>
        <v>2054.9334329251528</v>
      </c>
      <c r="I141" s="31">
        <f t="shared" si="12"/>
        <v>403365.64645767398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403365.64645767398</v>
      </c>
      <c r="D142" s="31">
        <f t="shared" si="17"/>
        <v>2938.4868949533361</v>
      </c>
      <c r="E142" s="32">
        <f t="shared" si="10"/>
        <v>0</v>
      </c>
      <c r="F142" s="31">
        <f t="shared" si="11"/>
        <v>2938.4868949533361</v>
      </c>
      <c r="G142" s="31">
        <f t="shared" si="14"/>
        <v>888.0448587934934</v>
      </c>
      <c r="H142" s="31">
        <f t="shared" si="15"/>
        <v>2050.4420361598427</v>
      </c>
      <c r="I142" s="31">
        <f t="shared" si="12"/>
        <v>402477.60159888049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402477.60159888049</v>
      </c>
      <c r="D143" s="31">
        <f t="shared" si="17"/>
        <v>2938.4868949533361</v>
      </c>
      <c r="E143" s="32">
        <f t="shared" si="10"/>
        <v>0</v>
      </c>
      <c r="F143" s="31">
        <f t="shared" si="11"/>
        <v>2938.4868949533361</v>
      </c>
      <c r="G143" s="31">
        <f t="shared" si="14"/>
        <v>892.55908682569361</v>
      </c>
      <c r="H143" s="31">
        <f t="shared" si="15"/>
        <v>2045.9278081276425</v>
      </c>
      <c r="I143" s="31">
        <f t="shared" si="12"/>
        <v>401585.04251205479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401585.04251205479</v>
      </c>
      <c r="D144" s="31">
        <f t="shared" si="17"/>
        <v>2938.4868949533361</v>
      </c>
      <c r="E144" s="32">
        <f t="shared" si="10"/>
        <v>0</v>
      </c>
      <c r="F144" s="31">
        <f t="shared" si="11"/>
        <v>2938.4868949533361</v>
      </c>
      <c r="G144" s="31">
        <f t="shared" si="14"/>
        <v>897.09626218372409</v>
      </c>
      <c r="H144" s="31">
        <f t="shared" si="15"/>
        <v>2041.390632769612</v>
      </c>
      <c r="I144" s="31">
        <f t="shared" si="12"/>
        <v>400687.94624987105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400687.94624987105</v>
      </c>
      <c r="D145" s="31">
        <f t="shared" si="17"/>
        <v>2938.4868949533361</v>
      </c>
      <c r="E145" s="32">
        <f t="shared" si="10"/>
        <v>0</v>
      </c>
      <c r="F145" s="31">
        <f t="shared" si="11"/>
        <v>2938.4868949533361</v>
      </c>
      <c r="G145" s="31">
        <f t="shared" si="14"/>
        <v>901.65650151649174</v>
      </c>
      <c r="H145" s="31">
        <f t="shared" si="15"/>
        <v>2036.8303934368444</v>
      </c>
      <c r="I145" s="31">
        <f t="shared" si="12"/>
        <v>399786.28974835458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399786.28974835458</v>
      </c>
      <c r="D146" s="31">
        <f t="shared" si="17"/>
        <v>2938.4868949533361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2938.4868949533361</v>
      </c>
      <c r="G146" s="31">
        <f t="shared" si="14"/>
        <v>906.23992206586695</v>
      </c>
      <c r="H146" s="31">
        <f t="shared" si="15"/>
        <v>2032.2469728874692</v>
      </c>
      <c r="I146" s="31">
        <f t="shared" ref="I146:I209" si="21">IF(AND(Pay_Num&lt;&gt;"",Sched_Pay+Extra_Pay&lt;Beg_Bal),Beg_Bal-Princ,IF(Pay_Num&lt;&gt;"",0,""))</f>
        <v>398880.04982628871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398880.04982628871</v>
      </c>
      <c r="D147" s="31">
        <f t="shared" si="17"/>
        <v>2938.4868949533361</v>
      </c>
      <c r="E147" s="32">
        <f t="shared" si="19"/>
        <v>0</v>
      </c>
      <c r="F147" s="31">
        <f t="shared" si="20"/>
        <v>2938.4868949533361</v>
      </c>
      <c r="G147" s="31">
        <f t="shared" ref="G147:G210" si="23">IF(Pay_Num&lt;&gt;"",Total_Pay-Int,"")</f>
        <v>910.84664166970174</v>
      </c>
      <c r="H147" s="31">
        <f t="shared" ref="H147:H210" si="24">IF(Pay_Num&lt;&gt;"",Beg_Bal*Interest_Rate/Num_Pmt_Per_Year,"")</f>
        <v>2027.6402532836344</v>
      </c>
      <c r="I147" s="31">
        <f t="shared" si="21"/>
        <v>397969.20318461902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397969.20318461902</v>
      </c>
      <c r="D148" s="31">
        <f t="shared" ref="D148:D211" si="26">IF(Pay_Num&lt;&gt;"",Scheduled_Monthly_Payment,"")</f>
        <v>2938.4868949533361</v>
      </c>
      <c r="E148" s="32">
        <f t="shared" si="19"/>
        <v>0</v>
      </c>
      <c r="F148" s="31">
        <f t="shared" si="20"/>
        <v>2938.4868949533361</v>
      </c>
      <c r="G148" s="31">
        <f t="shared" si="23"/>
        <v>915.47677876485591</v>
      </c>
      <c r="H148" s="31">
        <f t="shared" si="24"/>
        <v>2023.0101161884802</v>
      </c>
      <c r="I148" s="31">
        <f t="shared" si="21"/>
        <v>397053.72640585416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397053.72640585416</v>
      </c>
      <c r="D149" s="31">
        <f t="shared" si="26"/>
        <v>2938.4868949533361</v>
      </c>
      <c r="E149" s="32">
        <f t="shared" si="19"/>
        <v>0</v>
      </c>
      <c r="F149" s="31">
        <f t="shared" si="20"/>
        <v>2938.4868949533361</v>
      </c>
      <c r="G149" s="31">
        <f t="shared" si="23"/>
        <v>920.13045239024405</v>
      </c>
      <c r="H149" s="31">
        <f t="shared" si="24"/>
        <v>2018.3564425630921</v>
      </c>
      <c r="I149" s="31">
        <f t="shared" si="21"/>
        <v>396133.59595346393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396133.59595346393</v>
      </c>
      <c r="D150" s="31">
        <f t="shared" si="26"/>
        <v>2938.4868949533361</v>
      </c>
      <c r="E150" s="32">
        <f t="shared" si="19"/>
        <v>0</v>
      </c>
      <c r="F150" s="31">
        <f t="shared" si="20"/>
        <v>2938.4868949533361</v>
      </c>
      <c r="G150" s="31">
        <f t="shared" si="23"/>
        <v>924.80778218989462</v>
      </c>
      <c r="H150" s="31">
        <f t="shared" si="24"/>
        <v>2013.6791127634415</v>
      </c>
      <c r="I150" s="31">
        <f t="shared" si="21"/>
        <v>395208.78817127401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395208.78817127401</v>
      </c>
      <c r="D151" s="31">
        <f t="shared" si="26"/>
        <v>2938.4868949533361</v>
      </c>
      <c r="E151" s="32">
        <f t="shared" si="19"/>
        <v>0</v>
      </c>
      <c r="F151" s="31">
        <f t="shared" si="20"/>
        <v>2938.4868949533361</v>
      </c>
      <c r="G151" s="31">
        <f t="shared" si="23"/>
        <v>929.50888841602659</v>
      </c>
      <c r="H151" s="31">
        <f t="shared" si="24"/>
        <v>2008.9780065373095</v>
      </c>
      <c r="I151" s="31">
        <f t="shared" si="21"/>
        <v>394279.27928285795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394279.27928285795</v>
      </c>
      <c r="D152" s="31">
        <f t="shared" si="26"/>
        <v>2938.4868949533361</v>
      </c>
      <c r="E152" s="32">
        <f t="shared" si="19"/>
        <v>0</v>
      </c>
      <c r="F152" s="31">
        <f t="shared" si="20"/>
        <v>2938.4868949533361</v>
      </c>
      <c r="G152" s="31">
        <f t="shared" si="23"/>
        <v>934.23389193214143</v>
      </c>
      <c r="H152" s="31">
        <f t="shared" si="24"/>
        <v>2004.2530030211947</v>
      </c>
      <c r="I152" s="31">
        <f t="shared" si="21"/>
        <v>393345.04539092584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393345.04539092584</v>
      </c>
      <c r="D153" s="31">
        <f t="shared" si="26"/>
        <v>2938.4868949533361</v>
      </c>
      <c r="E153" s="32">
        <f t="shared" si="19"/>
        <v>0</v>
      </c>
      <c r="F153" s="31">
        <f t="shared" si="20"/>
        <v>2938.4868949533361</v>
      </c>
      <c r="G153" s="31">
        <f t="shared" si="23"/>
        <v>938.98291421612998</v>
      </c>
      <c r="H153" s="31">
        <f t="shared" si="24"/>
        <v>1999.5039807372061</v>
      </c>
      <c r="I153" s="31">
        <f t="shared" si="21"/>
        <v>392406.06247670972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392406.06247670972</v>
      </c>
      <c r="D154" s="31">
        <f t="shared" si="26"/>
        <v>2938.4868949533361</v>
      </c>
      <c r="E154" s="32">
        <f t="shared" si="19"/>
        <v>0</v>
      </c>
      <c r="F154" s="31">
        <f t="shared" si="20"/>
        <v>2938.4868949533361</v>
      </c>
      <c r="G154" s="31">
        <f t="shared" si="23"/>
        <v>943.75607736339521</v>
      </c>
      <c r="H154" s="31">
        <f t="shared" si="24"/>
        <v>1994.7308175899409</v>
      </c>
      <c r="I154" s="31">
        <f t="shared" si="21"/>
        <v>391462.30639934633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391462.30639934633</v>
      </c>
      <c r="D155" s="31">
        <f t="shared" si="26"/>
        <v>2938.4868949533361</v>
      </c>
      <c r="E155" s="32">
        <f t="shared" si="19"/>
        <v>0</v>
      </c>
      <c r="F155" s="31">
        <f t="shared" si="20"/>
        <v>2938.4868949533361</v>
      </c>
      <c r="G155" s="31">
        <f t="shared" si="23"/>
        <v>948.55350408999243</v>
      </c>
      <c r="H155" s="31">
        <f t="shared" si="24"/>
        <v>1989.9333908633437</v>
      </c>
      <c r="I155" s="31">
        <f t="shared" si="21"/>
        <v>390513.75289525633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390513.75289525633</v>
      </c>
      <c r="D156" s="31">
        <f t="shared" si="26"/>
        <v>2938.4868949533361</v>
      </c>
      <c r="E156" s="32">
        <f t="shared" si="19"/>
        <v>0</v>
      </c>
      <c r="F156" s="31">
        <f t="shared" si="20"/>
        <v>2938.4868949533361</v>
      </c>
      <c r="G156" s="31">
        <f t="shared" si="23"/>
        <v>953.37531773578326</v>
      </c>
      <c r="H156" s="31">
        <f t="shared" si="24"/>
        <v>1985.1115772175528</v>
      </c>
      <c r="I156" s="31">
        <f t="shared" si="21"/>
        <v>389560.37757752056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389560.37757752056</v>
      </c>
      <c r="D157" s="31">
        <f t="shared" si="26"/>
        <v>2938.4868949533361</v>
      </c>
      <c r="E157" s="32">
        <f t="shared" si="19"/>
        <v>0</v>
      </c>
      <c r="F157" s="31">
        <f t="shared" si="20"/>
        <v>2938.4868949533361</v>
      </c>
      <c r="G157" s="31">
        <f t="shared" si="23"/>
        <v>958.22164226760674</v>
      </c>
      <c r="H157" s="31">
        <f t="shared" si="24"/>
        <v>1980.2652526857294</v>
      </c>
      <c r="I157" s="31">
        <f t="shared" si="21"/>
        <v>388602.15593525296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388602.15593525296</v>
      </c>
      <c r="D158" s="31">
        <f t="shared" si="26"/>
        <v>2938.4868949533361</v>
      </c>
      <c r="E158" s="32">
        <f t="shared" si="19"/>
        <v>0</v>
      </c>
      <c r="F158" s="31">
        <f t="shared" si="20"/>
        <v>2938.4868949533361</v>
      </c>
      <c r="G158" s="31">
        <f t="shared" si="23"/>
        <v>963.09260228246717</v>
      </c>
      <c r="H158" s="31">
        <f t="shared" si="24"/>
        <v>1975.3942926708689</v>
      </c>
      <c r="I158" s="31">
        <f t="shared" si="21"/>
        <v>387639.06333297049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387639.06333297049</v>
      </c>
      <c r="D159" s="31">
        <f t="shared" si="26"/>
        <v>2938.4868949533361</v>
      </c>
      <c r="E159" s="32">
        <f t="shared" si="19"/>
        <v>0</v>
      </c>
      <c r="F159" s="31">
        <f t="shared" si="20"/>
        <v>2938.4868949533361</v>
      </c>
      <c r="G159" s="31">
        <f t="shared" si="23"/>
        <v>967.98832301073639</v>
      </c>
      <c r="H159" s="31">
        <f t="shared" si="24"/>
        <v>1970.4985719425997</v>
      </c>
      <c r="I159" s="31">
        <f t="shared" si="21"/>
        <v>386671.07500995975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386671.07500995975</v>
      </c>
      <c r="D160" s="31">
        <f t="shared" si="26"/>
        <v>2938.4868949533361</v>
      </c>
      <c r="E160" s="32">
        <f t="shared" si="19"/>
        <v>0</v>
      </c>
      <c r="F160" s="31">
        <f t="shared" si="20"/>
        <v>2938.4868949533361</v>
      </c>
      <c r="G160" s="31">
        <f t="shared" si="23"/>
        <v>972.90893031937389</v>
      </c>
      <c r="H160" s="31">
        <f t="shared" si="24"/>
        <v>1965.5779646339622</v>
      </c>
      <c r="I160" s="31">
        <f t="shared" si="21"/>
        <v>385698.16607964039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385698.16607964039</v>
      </c>
      <c r="D161" s="31">
        <f t="shared" si="26"/>
        <v>2938.4868949533361</v>
      </c>
      <c r="E161" s="32">
        <f t="shared" si="19"/>
        <v>0</v>
      </c>
      <c r="F161" s="31">
        <f t="shared" si="20"/>
        <v>2938.4868949533361</v>
      </c>
      <c r="G161" s="31">
        <f t="shared" si="23"/>
        <v>977.85455071516412</v>
      </c>
      <c r="H161" s="31">
        <f t="shared" si="24"/>
        <v>1960.632344238172</v>
      </c>
      <c r="I161" s="31">
        <f t="shared" si="21"/>
        <v>384720.3115289252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384720.3115289252</v>
      </c>
      <c r="D162" s="31">
        <f t="shared" si="26"/>
        <v>2938.4868949533361</v>
      </c>
      <c r="E162" s="32">
        <f t="shared" si="19"/>
        <v>0</v>
      </c>
      <c r="F162" s="31">
        <f t="shared" si="20"/>
        <v>2938.4868949533361</v>
      </c>
      <c r="G162" s="31">
        <f t="shared" si="23"/>
        <v>982.82531134796636</v>
      </c>
      <c r="H162" s="31">
        <f t="shared" si="24"/>
        <v>1955.6615836053697</v>
      </c>
      <c r="I162" s="31">
        <f t="shared" si="21"/>
        <v>383737.48621757724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383737.48621757724</v>
      </c>
      <c r="D163" s="31">
        <f t="shared" si="26"/>
        <v>2938.4868949533361</v>
      </c>
      <c r="E163" s="32">
        <f t="shared" si="19"/>
        <v>0</v>
      </c>
      <c r="F163" s="31">
        <f t="shared" si="20"/>
        <v>2938.4868949533361</v>
      </c>
      <c r="G163" s="31">
        <f t="shared" si="23"/>
        <v>987.82134001398526</v>
      </c>
      <c r="H163" s="31">
        <f t="shared" si="24"/>
        <v>1950.6655549393508</v>
      </c>
      <c r="I163" s="31">
        <f t="shared" si="21"/>
        <v>382749.66487756325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382749.66487756325</v>
      </c>
      <c r="D164" s="31">
        <f t="shared" si="26"/>
        <v>2938.4868949533361</v>
      </c>
      <c r="E164" s="32">
        <f t="shared" si="19"/>
        <v>0</v>
      </c>
      <c r="F164" s="31">
        <f t="shared" si="20"/>
        <v>2938.4868949533361</v>
      </c>
      <c r="G164" s="31">
        <f t="shared" si="23"/>
        <v>992.84276515905617</v>
      </c>
      <c r="H164" s="31">
        <f t="shared" si="24"/>
        <v>1945.6441297942799</v>
      </c>
      <c r="I164" s="31">
        <f t="shared" si="21"/>
        <v>381756.82211240422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381756.82211240422</v>
      </c>
      <c r="D165" s="31">
        <f t="shared" si="26"/>
        <v>2938.4868949533361</v>
      </c>
      <c r="E165" s="32">
        <f t="shared" si="19"/>
        <v>0</v>
      </c>
      <c r="F165" s="31">
        <f t="shared" si="20"/>
        <v>2938.4868949533361</v>
      </c>
      <c r="G165" s="31">
        <f t="shared" si="23"/>
        <v>997.88971588194795</v>
      </c>
      <c r="H165" s="31">
        <f t="shared" si="24"/>
        <v>1940.5971790713882</v>
      </c>
      <c r="I165" s="31">
        <f t="shared" si="21"/>
        <v>380758.93239652226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380758.93239652226</v>
      </c>
      <c r="D166" s="31">
        <f t="shared" si="26"/>
        <v>2938.4868949533361</v>
      </c>
      <c r="E166" s="32">
        <f t="shared" si="19"/>
        <v>0</v>
      </c>
      <c r="F166" s="31">
        <f t="shared" si="20"/>
        <v>2938.4868949533361</v>
      </c>
      <c r="G166" s="31">
        <f t="shared" si="23"/>
        <v>1002.9623219376813</v>
      </c>
      <c r="H166" s="31">
        <f t="shared" si="24"/>
        <v>1935.5245730156548</v>
      </c>
      <c r="I166" s="31">
        <f t="shared" si="21"/>
        <v>379755.97007458459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379755.97007458459</v>
      </c>
      <c r="D167" s="31">
        <f t="shared" si="26"/>
        <v>2938.4868949533361</v>
      </c>
      <c r="E167" s="32">
        <f t="shared" si="19"/>
        <v>0</v>
      </c>
      <c r="F167" s="31">
        <f t="shared" si="20"/>
        <v>2938.4868949533361</v>
      </c>
      <c r="G167" s="31">
        <f t="shared" si="23"/>
        <v>1008.0607137408645</v>
      </c>
      <c r="H167" s="31">
        <f t="shared" si="24"/>
        <v>1930.4261812124716</v>
      </c>
      <c r="I167" s="31">
        <f t="shared" si="21"/>
        <v>378747.90936084371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378747.90936084371</v>
      </c>
      <c r="D168" s="31">
        <f t="shared" si="26"/>
        <v>2938.4868949533361</v>
      </c>
      <c r="E168" s="32">
        <f t="shared" si="19"/>
        <v>0</v>
      </c>
      <c r="F168" s="31">
        <f t="shared" si="20"/>
        <v>2938.4868949533361</v>
      </c>
      <c r="G168" s="31">
        <f t="shared" si="23"/>
        <v>1013.1850223690474</v>
      </c>
      <c r="H168" s="31">
        <f t="shared" si="24"/>
        <v>1925.3018725842887</v>
      </c>
      <c r="I168" s="31">
        <f t="shared" si="21"/>
        <v>377734.72433847468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377734.72433847468</v>
      </c>
      <c r="D169" s="31">
        <f t="shared" si="26"/>
        <v>2938.4868949533361</v>
      </c>
      <c r="E169" s="32">
        <f t="shared" si="19"/>
        <v>0</v>
      </c>
      <c r="F169" s="31">
        <f t="shared" si="20"/>
        <v>2938.4868949533361</v>
      </c>
      <c r="G169" s="31">
        <f t="shared" si="23"/>
        <v>1018.3353795660898</v>
      </c>
      <c r="H169" s="31">
        <f t="shared" si="24"/>
        <v>1920.1515153872463</v>
      </c>
      <c r="I169" s="31">
        <f t="shared" si="21"/>
        <v>376716.38895890862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376716.38895890862</v>
      </c>
      <c r="D170" s="31">
        <f t="shared" si="26"/>
        <v>2938.4868949533361</v>
      </c>
      <c r="E170" s="32">
        <f t="shared" si="19"/>
        <v>0</v>
      </c>
      <c r="F170" s="31">
        <f t="shared" si="20"/>
        <v>2938.4868949533361</v>
      </c>
      <c r="G170" s="31">
        <f t="shared" si="23"/>
        <v>1023.5119177455506</v>
      </c>
      <c r="H170" s="31">
        <f t="shared" si="24"/>
        <v>1914.9749772077855</v>
      </c>
      <c r="I170" s="31">
        <f t="shared" si="21"/>
        <v>375692.87704116304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375692.87704116304</v>
      </c>
      <c r="D171" s="31">
        <f t="shared" si="26"/>
        <v>2938.4868949533361</v>
      </c>
      <c r="E171" s="32">
        <f t="shared" si="19"/>
        <v>0</v>
      </c>
      <c r="F171" s="31">
        <f t="shared" si="20"/>
        <v>2938.4868949533361</v>
      </c>
      <c r="G171" s="31">
        <f t="shared" si="23"/>
        <v>1028.7147699940908</v>
      </c>
      <c r="H171" s="31">
        <f t="shared" si="24"/>
        <v>1909.7721249592453</v>
      </c>
      <c r="I171" s="31">
        <f t="shared" si="21"/>
        <v>374664.16227116896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374664.16227116896</v>
      </c>
      <c r="D172" s="31">
        <f t="shared" si="26"/>
        <v>2938.4868949533361</v>
      </c>
      <c r="E172" s="32">
        <f t="shared" si="19"/>
        <v>0</v>
      </c>
      <c r="F172" s="31">
        <f t="shared" si="20"/>
        <v>2938.4868949533361</v>
      </c>
      <c r="G172" s="31">
        <f t="shared" si="23"/>
        <v>1033.9440700748939</v>
      </c>
      <c r="H172" s="31">
        <f t="shared" si="24"/>
        <v>1904.5428248784422</v>
      </c>
      <c r="I172" s="31">
        <f t="shared" si="21"/>
        <v>373630.21820109407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373630.21820109407</v>
      </c>
      <c r="D173" s="31">
        <f t="shared" si="26"/>
        <v>2938.4868949533361</v>
      </c>
      <c r="E173" s="32">
        <f t="shared" si="19"/>
        <v>0</v>
      </c>
      <c r="F173" s="31">
        <f t="shared" si="20"/>
        <v>2938.4868949533361</v>
      </c>
      <c r="G173" s="31">
        <f t="shared" si="23"/>
        <v>1039.1999524311079</v>
      </c>
      <c r="H173" s="31">
        <f t="shared" si="24"/>
        <v>1899.2869425222282</v>
      </c>
      <c r="I173" s="31">
        <f t="shared" si="21"/>
        <v>372591.01824866299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372591.01824866299</v>
      </c>
      <c r="D174" s="31">
        <f t="shared" si="26"/>
        <v>2938.4868949533361</v>
      </c>
      <c r="E174" s="32">
        <f t="shared" si="19"/>
        <v>0</v>
      </c>
      <c r="F174" s="31">
        <f t="shared" si="20"/>
        <v>2938.4868949533361</v>
      </c>
      <c r="G174" s="31">
        <f t="shared" si="23"/>
        <v>1044.4825521892992</v>
      </c>
      <c r="H174" s="31">
        <f t="shared" si="24"/>
        <v>1894.0043427640369</v>
      </c>
      <c r="I174" s="31">
        <f t="shared" si="21"/>
        <v>371546.53569647367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371546.53569647367</v>
      </c>
      <c r="D175" s="31">
        <f t="shared" si="26"/>
        <v>2938.4868949533361</v>
      </c>
      <c r="E175" s="32">
        <f t="shared" si="19"/>
        <v>0</v>
      </c>
      <c r="F175" s="31">
        <f t="shared" si="20"/>
        <v>2938.4868949533361</v>
      </c>
      <c r="G175" s="31">
        <f t="shared" si="23"/>
        <v>1049.7920051629283</v>
      </c>
      <c r="H175" s="31">
        <f t="shared" si="24"/>
        <v>1888.6948897904078</v>
      </c>
      <c r="I175" s="31">
        <f t="shared" si="21"/>
        <v>370496.74369131075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370496.74369131075</v>
      </c>
      <c r="D176" s="31">
        <f t="shared" si="26"/>
        <v>2938.4868949533361</v>
      </c>
      <c r="E176" s="32">
        <f t="shared" si="19"/>
        <v>0</v>
      </c>
      <c r="F176" s="31">
        <f t="shared" si="20"/>
        <v>2938.4868949533361</v>
      </c>
      <c r="G176" s="31">
        <f t="shared" si="23"/>
        <v>1055.1284478558398</v>
      </c>
      <c r="H176" s="31">
        <f t="shared" si="24"/>
        <v>1883.3584470974963</v>
      </c>
      <c r="I176" s="31">
        <f t="shared" si="21"/>
        <v>369441.61524345493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369441.61524345493</v>
      </c>
      <c r="D177" s="31">
        <f t="shared" si="26"/>
        <v>2938.4868949533361</v>
      </c>
      <c r="E177" s="32">
        <f t="shared" si="19"/>
        <v>0</v>
      </c>
      <c r="F177" s="31">
        <f t="shared" si="20"/>
        <v>2938.4868949533361</v>
      </c>
      <c r="G177" s="31">
        <f t="shared" si="23"/>
        <v>1060.4920174657734</v>
      </c>
      <c r="H177" s="31">
        <f t="shared" si="24"/>
        <v>1877.9948774875627</v>
      </c>
      <c r="I177" s="31">
        <f t="shared" si="21"/>
        <v>368381.12322598917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368381.12322598917</v>
      </c>
      <c r="D178" s="31">
        <f t="shared" si="26"/>
        <v>2938.4868949533361</v>
      </c>
      <c r="E178" s="32">
        <f t="shared" si="19"/>
        <v>0</v>
      </c>
      <c r="F178" s="31">
        <f t="shared" si="20"/>
        <v>2938.4868949533361</v>
      </c>
      <c r="G178" s="31">
        <f t="shared" si="23"/>
        <v>1065.8828518878913</v>
      </c>
      <c r="H178" s="31">
        <f t="shared" si="24"/>
        <v>1872.6040430654448</v>
      </c>
      <c r="I178" s="31">
        <f t="shared" si="21"/>
        <v>367315.24037410127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367315.24037410127</v>
      </c>
      <c r="D179" s="31">
        <f t="shared" si="26"/>
        <v>2938.4868949533361</v>
      </c>
      <c r="E179" s="32">
        <f t="shared" si="19"/>
        <v>0</v>
      </c>
      <c r="F179" s="31">
        <f t="shared" si="20"/>
        <v>2938.4868949533361</v>
      </c>
      <c r="G179" s="31">
        <f t="shared" si="23"/>
        <v>1071.3010897183215</v>
      </c>
      <c r="H179" s="31">
        <f t="shared" si="24"/>
        <v>1867.1858052350146</v>
      </c>
      <c r="I179" s="31">
        <f t="shared" si="21"/>
        <v>366243.93928438297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366243.93928438297</v>
      </c>
      <c r="D180" s="31">
        <f t="shared" si="26"/>
        <v>2938.4868949533361</v>
      </c>
      <c r="E180" s="32">
        <f t="shared" si="19"/>
        <v>0</v>
      </c>
      <c r="F180" s="31">
        <f t="shared" si="20"/>
        <v>2938.4868949533361</v>
      </c>
      <c r="G180" s="31">
        <f t="shared" si="23"/>
        <v>1076.7468702577228</v>
      </c>
      <c r="H180" s="31">
        <f t="shared" si="24"/>
        <v>1861.7400246956133</v>
      </c>
      <c r="I180" s="31">
        <f t="shared" si="21"/>
        <v>365167.19241412525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365167.19241412525</v>
      </c>
      <c r="D181" s="31">
        <f t="shared" si="26"/>
        <v>2938.4868949533361</v>
      </c>
      <c r="E181" s="32">
        <f t="shared" si="19"/>
        <v>0</v>
      </c>
      <c r="F181" s="31">
        <f t="shared" si="20"/>
        <v>2938.4868949533361</v>
      </c>
      <c r="G181" s="31">
        <f t="shared" si="23"/>
        <v>1082.2203335148663</v>
      </c>
      <c r="H181" s="31">
        <f t="shared" si="24"/>
        <v>1856.2665614384698</v>
      </c>
      <c r="I181" s="31">
        <f t="shared" si="21"/>
        <v>364084.9720806104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364084.9720806104</v>
      </c>
      <c r="D182" s="31">
        <f t="shared" si="26"/>
        <v>2938.4868949533361</v>
      </c>
      <c r="E182" s="32">
        <f t="shared" si="19"/>
        <v>0</v>
      </c>
      <c r="F182" s="31">
        <f t="shared" si="20"/>
        <v>2938.4868949533361</v>
      </c>
      <c r="G182" s="31">
        <f t="shared" si="23"/>
        <v>1087.7216202102331</v>
      </c>
      <c r="H182" s="31">
        <f t="shared" si="24"/>
        <v>1850.765274743103</v>
      </c>
      <c r="I182" s="31">
        <f t="shared" si="21"/>
        <v>362997.25046040019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362997.25046040019</v>
      </c>
      <c r="D183" s="31">
        <f t="shared" si="26"/>
        <v>2938.4868949533361</v>
      </c>
      <c r="E183" s="32">
        <f t="shared" si="19"/>
        <v>0</v>
      </c>
      <c r="F183" s="31">
        <f t="shared" si="20"/>
        <v>2938.4868949533361</v>
      </c>
      <c r="G183" s="31">
        <f t="shared" si="23"/>
        <v>1093.2508717796352</v>
      </c>
      <c r="H183" s="31">
        <f t="shared" si="24"/>
        <v>1845.2360231737009</v>
      </c>
      <c r="I183" s="31">
        <f t="shared" si="21"/>
        <v>361903.99958862056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361903.99958862056</v>
      </c>
      <c r="D184" s="31">
        <f t="shared" si="26"/>
        <v>2938.4868949533361</v>
      </c>
      <c r="E184" s="32">
        <f t="shared" si="19"/>
        <v>0</v>
      </c>
      <c r="F184" s="31">
        <f t="shared" si="20"/>
        <v>2938.4868949533361</v>
      </c>
      <c r="G184" s="31">
        <f t="shared" si="23"/>
        <v>1098.8082303778485</v>
      </c>
      <c r="H184" s="31">
        <f t="shared" si="24"/>
        <v>1839.6786645754876</v>
      </c>
      <c r="I184" s="31">
        <f t="shared" si="21"/>
        <v>360805.19135824271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360805.19135824271</v>
      </c>
      <c r="D185" s="31">
        <f t="shared" si="26"/>
        <v>2938.4868949533361</v>
      </c>
      <c r="E185" s="32">
        <f t="shared" si="19"/>
        <v>0</v>
      </c>
      <c r="F185" s="31">
        <f t="shared" si="20"/>
        <v>2938.4868949533361</v>
      </c>
      <c r="G185" s="31">
        <f t="shared" si="23"/>
        <v>1104.3938388822692</v>
      </c>
      <c r="H185" s="31">
        <f t="shared" si="24"/>
        <v>1834.0930560710669</v>
      </c>
      <c r="I185" s="31">
        <f t="shared" si="21"/>
        <v>359700.79751936044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359700.79751936044</v>
      </c>
      <c r="D186" s="31">
        <f t="shared" si="26"/>
        <v>2938.4868949533361</v>
      </c>
      <c r="E186" s="32">
        <f t="shared" si="19"/>
        <v>0</v>
      </c>
      <c r="F186" s="31">
        <f t="shared" si="20"/>
        <v>2938.4868949533361</v>
      </c>
      <c r="G186" s="31">
        <f t="shared" si="23"/>
        <v>1110.0078408965871</v>
      </c>
      <c r="H186" s="31">
        <f t="shared" si="24"/>
        <v>1828.479054056749</v>
      </c>
      <c r="I186" s="31">
        <f t="shared" si="21"/>
        <v>358590.78967846383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358590.78967846383</v>
      </c>
      <c r="D187" s="31">
        <f t="shared" si="26"/>
        <v>2938.4868949533361</v>
      </c>
      <c r="E187" s="32">
        <f t="shared" si="19"/>
        <v>0</v>
      </c>
      <c r="F187" s="31">
        <f t="shared" si="20"/>
        <v>2938.4868949533361</v>
      </c>
      <c r="G187" s="31">
        <f t="shared" si="23"/>
        <v>1115.6503807544784</v>
      </c>
      <c r="H187" s="31">
        <f t="shared" si="24"/>
        <v>1822.8365141988577</v>
      </c>
      <c r="I187" s="31">
        <f t="shared" si="21"/>
        <v>357475.13929770933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357475.13929770933</v>
      </c>
      <c r="D188" s="31">
        <f t="shared" si="26"/>
        <v>2938.4868949533361</v>
      </c>
      <c r="E188" s="32">
        <f t="shared" si="19"/>
        <v>0</v>
      </c>
      <c r="F188" s="31">
        <f t="shared" si="20"/>
        <v>2938.4868949533361</v>
      </c>
      <c r="G188" s="31">
        <f t="shared" si="23"/>
        <v>1121.3216035233138</v>
      </c>
      <c r="H188" s="31">
        <f t="shared" si="24"/>
        <v>1817.1652914300223</v>
      </c>
      <c r="I188" s="31">
        <f t="shared" si="21"/>
        <v>356353.817694186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356353.817694186</v>
      </c>
      <c r="D189" s="31">
        <f t="shared" si="26"/>
        <v>2938.4868949533361</v>
      </c>
      <c r="E189" s="32">
        <f t="shared" si="19"/>
        <v>0</v>
      </c>
      <c r="F189" s="31">
        <f t="shared" si="20"/>
        <v>2938.4868949533361</v>
      </c>
      <c r="G189" s="31">
        <f t="shared" si="23"/>
        <v>1127.0216550078908</v>
      </c>
      <c r="H189" s="31">
        <f t="shared" si="24"/>
        <v>1811.4652399454453</v>
      </c>
      <c r="I189" s="31">
        <f t="shared" si="21"/>
        <v>355226.79603917809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355226.79603917809</v>
      </c>
      <c r="D190" s="31">
        <f t="shared" si="26"/>
        <v>2938.4868949533361</v>
      </c>
      <c r="E190" s="32">
        <f t="shared" si="19"/>
        <v>0</v>
      </c>
      <c r="F190" s="31">
        <f t="shared" si="20"/>
        <v>2938.4868949533361</v>
      </c>
      <c r="G190" s="31">
        <f t="shared" si="23"/>
        <v>1132.750681754181</v>
      </c>
      <c r="H190" s="31">
        <f t="shared" si="24"/>
        <v>1805.7362131991551</v>
      </c>
      <c r="I190" s="31">
        <f t="shared" si="21"/>
        <v>354094.04535742389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354094.04535742389</v>
      </c>
      <c r="D191" s="31">
        <f t="shared" si="26"/>
        <v>2938.4868949533361</v>
      </c>
      <c r="E191" s="32">
        <f t="shared" si="19"/>
        <v>0</v>
      </c>
      <c r="F191" s="31">
        <f t="shared" si="20"/>
        <v>2938.4868949533361</v>
      </c>
      <c r="G191" s="31">
        <f t="shared" si="23"/>
        <v>1138.508831053098</v>
      </c>
      <c r="H191" s="31">
        <f t="shared" si="24"/>
        <v>1799.9780639002381</v>
      </c>
      <c r="I191" s="31">
        <f t="shared" si="21"/>
        <v>352955.53652637079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352955.53652637079</v>
      </c>
      <c r="D192" s="31">
        <f t="shared" si="26"/>
        <v>2938.4868949533361</v>
      </c>
      <c r="E192" s="32">
        <f t="shared" si="19"/>
        <v>0</v>
      </c>
      <c r="F192" s="31">
        <f t="shared" si="20"/>
        <v>2938.4868949533361</v>
      </c>
      <c r="G192" s="31">
        <f t="shared" si="23"/>
        <v>1144.2962509442846</v>
      </c>
      <c r="H192" s="31">
        <f t="shared" si="24"/>
        <v>1794.1906440090515</v>
      </c>
      <c r="I192" s="31">
        <f t="shared" si="21"/>
        <v>351811.24027542653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351811.24027542653</v>
      </c>
      <c r="D193" s="31">
        <f t="shared" si="26"/>
        <v>2938.4868949533361</v>
      </c>
      <c r="E193" s="32">
        <f t="shared" si="19"/>
        <v>0</v>
      </c>
      <c r="F193" s="31">
        <f t="shared" si="20"/>
        <v>2938.4868949533361</v>
      </c>
      <c r="G193" s="31">
        <f t="shared" si="23"/>
        <v>1150.1130902199179</v>
      </c>
      <c r="H193" s="31">
        <f t="shared" si="24"/>
        <v>1788.3738047334182</v>
      </c>
      <c r="I193" s="31">
        <f t="shared" si="21"/>
        <v>350661.12718520663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350661.12718520663</v>
      </c>
      <c r="D194" s="31">
        <f t="shared" si="26"/>
        <v>2938.4868949533361</v>
      </c>
      <c r="E194" s="32">
        <f t="shared" si="19"/>
        <v>0</v>
      </c>
      <c r="F194" s="31">
        <f t="shared" si="20"/>
        <v>2938.4868949533361</v>
      </c>
      <c r="G194" s="31">
        <f t="shared" si="23"/>
        <v>1155.9594984285357</v>
      </c>
      <c r="H194" s="31">
        <f t="shared" si="24"/>
        <v>1782.5273965248005</v>
      </c>
      <c r="I194" s="31">
        <f t="shared" si="21"/>
        <v>349505.16768677812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349505.16768677812</v>
      </c>
      <c r="D195" s="31">
        <f t="shared" si="26"/>
        <v>2938.4868949533361</v>
      </c>
      <c r="E195" s="32">
        <f t="shared" si="19"/>
        <v>0</v>
      </c>
      <c r="F195" s="31">
        <f t="shared" si="20"/>
        <v>2938.4868949533361</v>
      </c>
      <c r="G195" s="31">
        <f t="shared" si="23"/>
        <v>1161.8356258788806</v>
      </c>
      <c r="H195" s="31">
        <f t="shared" si="24"/>
        <v>1776.6512690744555</v>
      </c>
      <c r="I195" s="31">
        <f t="shared" si="21"/>
        <v>348343.33206089924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348343.33206089924</v>
      </c>
      <c r="D196" s="31">
        <f t="shared" si="26"/>
        <v>2938.4868949533361</v>
      </c>
      <c r="E196" s="32">
        <f t="shared" si="19"/>
        <v>0</v>
      </c>
      <c r="F196" s="31">
        <f t="shared" si="20"/>
        <v>2938.4868949533361</v>
      </c>
      <c r="G196" s="31">
        <f t="shared" si="23"/>
        <v>1167.741623643765</v>
      </c>
      <c r="H196" s="31">
        <f t="shared" si="24"/>
        <v>1770.7452713095711</v>
      </c>
      <c r="I196" s="31">
        <f t="shared" si="21"/>
        <v>347175.59043725545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347175.59043725545</v>
      </c>
      <c r="D197" s="31">
        <f t="shared" si="26"/>
        <v>2938.4868949533361</v>
      </c>
      <c r="E197" s="32">
        <f t="shared" si="19"/>
        <v>0</v>
      </c>
      <c r="F197" s="31">
        <f t="shared" si="20"/>
        <v>2938.4868949533361</v>
      </c>
      <c r="G197" s="31">
        <f t="shared" si="23"/>
        <v>1173.6776435639542</v>
      </c>
      <c r="H197" s="31">
        <f t="shared" si="24"/>
        <v>1764.8092513893819</v>
      </c>
      <c r="I197" s="31">
        <f t="shared" si="21"/>
        <v>346001.9127936915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346001.9127936915</v>
      </c>
      <c r="D198" s="31">
        <f t="shared" si="26"/>
        <v>2938.4868949533361</v>
      </c>
      <c r="E198" s="32">
        <f t="shared" si="19"/>
        <v>0</v>
      </c>
      <c r="F198" s="31">
        <f t="shared" si="20"/>
        <v>2938.4868949533361</v>
      </c>
      <c r="G198" s="31">
        <f t="shared" si="23"/>
        <v>1179.6438382520712</v>
      </c>
      <c r="H198" s="31">
        <f t="shared" si="24"/>
        <v>1758.8430567012649</v>
      </c>
      <c r="I198" s="31">
        <f t="shared" si="21"/>
        <v>344822.26895543945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344822.26895543945</v>
      </c>
      <c r="D199" s="31">
        <f t="shared" si="26"/>
        <v>2938.4868949533361</v>
      </c>
      <c r="E199" s="32">
        <f t="shared" si="19"/>
        <v>0</v>
      </c>
      <c r="F199" s="31">
        <f t="shared" si="20"/>
        <v>2938.4868949533361</v>
      </c>
      <c r="G199" s="31">
        <f t="shared" si="23"/>
        <v>1185.6403610965187</v>
      </c>
      <c r="H199" s="31">
        <f t="shared" si="24"/>
        <v>1752.8465338568174</v>
      </c>
      <c r="I199" s="31">
        <f t="shared" si="21"/>
        <v>343636.62859434291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343636.62859434291</v>
      </c>
      <c r="D200" s="31">
        <f t="shared" si="26"/>
        <v>2938.4868949533361</v>
      </c>
      <c r="E200" s="32">
        <f t="shared" si="19"/>
        <v>0</v>
      </c>
      <c r="F200" s="31">
        <f t="shared" si="20"/>
        <v>2938.4868949533361</v>
      </c>
      <c r="G200" s="31">
        <f t="shared" si="23"/>
        <v>1191.6673662654264</v>
      </c>
      <c r="H200" s="31">
        <f t="shared" si="24"/>
        <v>1746.8195286879097</v>
      </c>
      <c r="I200" s="31">
        <f t="shared" si="21"/>
        <v>342444.96122807747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342444.96122807747</v>
      </c>
      <c r="D201" s="31">
        <f t="shared" si="26"/>
        <v>2938.4868949533361</v>
      </c>
      <c r="E201" s="32">
        <f t="shared" si="19"/>
        <v>0</v>
      </c>
      <c r="F201" s="31">
        <f t="shared" si="20"/>
        <v>2938.4868949533361</v>
      </c>
      <c r="G201" s="31">
        <f t="shared" si="23"/>
        <v>1197.725008710609</v>
      </c>
      <c r="H201" s="31">
        <f t="shared" si="24"/>
        <v>1740.7618862427271</v>
      </c>
      <c r="I201" s="31">
        <f t="shared" si="21"/>
        <v>341247.23621936684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341247.23621936684</v>
      </c>
      <c r="D202" s="31">
        <f t="shared" si="26"/>
        <v>2938.4868949533361</v>
      </c>
      <c r="E202" s="32">
        <f t="shared" si="19"/>
        <v>0</v>
      </c>
      <c r="F202" s="31">
        <f t="shared" si="20"/>
        <v>2938.4868949533361</v>
      </c>
      <c r="G202" s="31">
        <f t="shared" si="23"/>
        <v>1203.8134441715549</v>
      </c>
      <c r="H202" s="31">
        <f t="shared" si="24"/>
        <v>1734.6734507817812</v>
      </c>
      <c r="I202" s="31">
        <f t="shared" si="21"/>
        <v>340043.42277519527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340043.42277519527</v>
      </c>
      <c r="D203" s="31">
        <f t="shared" si="26"/>
        <v>2938.4868949533361</v>
      </c>
      <c r="E203" s="32">
        <f t="shared" si="19"/>
        <v>0</v>
      </c>
      <c r="F203" s="31">
        <f t="shared" si="20"/>
        <v>2938.4868949533361</v>
      </c>
      <c r="G203" s="31">
        <f t="shared" si="23"/>
        <v>1209.9328291794268</v>
      </c>
      <c r="H203" s="31">
        <f t="shared" si="24"/>
        <v>1728.5540657739093</v>
      </c>
      <c r="I203" s="31">
        <f t="shared" si="21"/>
        <v>338833.48994601582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338833.48994601582</v>
      </c>
      <c r="D204" s="31">
        <f t="shared" si="26"/>
        <v>2938.4868949533361</v>
      </c>
      <c r="E204" s="32">
        <f t="shared" si="19"/>
        <v>0</v>
      </c>
      <c r="F204" s="31">
        <f t="shared" si="20"/>
        <v>2938.4868949533361</v>
      </c>
      <c r="G204" s="31">
        <f t="shared" si="23"/>
        <v>1216.0833210610892</v>
      </c>
      <c r="H204" s="31">
        <f t="shared" si="24"/>
        <v>1722.4035738922469</v>
      </c>
      <c r="I204" s="31">
        <f t="shared" si="21"/>
        <v>337617.40662495472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337617.40662495472</v>
      </c>
      <c r="D205" s="31">
        <f t="shared" si="26"/>
        <v>2938.4868949533361</v>
      </c>
      <c r="E205" s="32">
        <f t="shared" si="19"/>
        <v>0</v>
      </c>
      <c r="F205" s="31">
        <f t="shared" si="20"/>
        <v>2938.4868949533361</v>
      </c>
      <c r="G205" s="31">
        <f t="shared" si="23"/>
        <v>1222.2650779431494</v>
      </c>
      <c r="H205" s="31">
        <f t="shared" si="24"/>
        <v>1716.2218170101867</v>
      </c>
      <c r="I205" s="31">
        <f t="shared" si="21"/>
        <v>336395.14154701156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336395.14154701156</v>
      </c>
      <c r="D206" s="31">
        <f t="shared" si="26"/>
        <v>2938.4868949533361</v>
      </c>
      <c r="E206" s="32">
        <f t="shared" si="19"/>
        <v>0</v>
      </c>
      <c r="F206" s="31">
        <f t="shared" si="20"/>
        <v>2938.4868949533361</v>
      </c>
      <c r="G206" s="31">
        <f t="shared" si="23"/>
        <v>1228.4782587560273</v>
      </c>
      <c r="H206" s="31">
        <f t="shared" si="24"/>
        <v>1710.0086361973088</v>
      </c>
      <c r="I206" s="31">
        <f t="shared" si="21"/>
        <v>335166.66328825551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335166.66328825551</v>
      </c>
      <c r="D207" s="31">
        <f t="shared" si="26"/>
        <v>2938.4868949533361</v>
      </c>
      <c r="E207" s="32">
        <f t="shared" si="19"/>
        <v>0</v>
      </c>
      <c r="F207" s="31">
        <f t="shared" si="20"/>
        <v>2938.4868949533361</v>
      </c>
      <c r="G207" s="31">
        <f t="shared" si="23"/>
        <v>1234.7230232380373</v>
      </c>
      <c r="H207" s="31">
        <f t="shared" si="24"/>
        <v>1703.7638717152988</v>
      </c>
      <c r="I207" s="31">
        <f t="shared" si="21"/>
        <v>333931.9402650175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333931.9402650175</v>
      </c>
      <c r="D208" s="31">
        <f t="shared" si="26"/>
        <v>2938.4868949533361</v>
      </c>
      <c r="E208" s="32">
        <f t="shared" si="19"/>
        <v>0</v>
      </c>
      <c r="F208" s="31">
        <f t="shared" si="20"/>
        <v>2938.4868949533361</v>
      </c>
      <c r="G208" s="31">
        <f t="shared" si="23"/>
        <v>1240.999531939497</v>
      </c>
      <c r="H208" s="31">
        <f t="shared" si="24"/>
        <v>1697.4873630138391</v>
      </c>
      <c r="I208" s="31">
        <f t="shared" si="21"/>
        <v>332690.94073307799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332690.94073307799</v>
      </c>
      <c r="D209" s="31">
        <f t="shared" si="26"/>
        <v>2938.4868949533361</v>
      </c>
      <c r="E209" s="32">
        <f t="shared" si="19"/>
        <v>0</v>
      </c>
      <c r="F209" s="31">
        <f t="shared" si="20"/>
        <v>2938.4868949533361</v>
      </c>
      <c r="G209" s="31">
        <f t="shared" si="23"/>
        <v>1247.3079462268563</v>
      </c>
      <c r="H209" s="31">
        <f t="shared" si="24"/>
        <v>1691.1789487264798</v>
      </c>
      <c r="I209" s="31">
        <f t="shared" si="21"/>
        <v>331443.63278685114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331443.63278685114</v>
      </c>
      <c r="D210" s="31">
        <f t="shared" si="26"/>
        <v>2938.4868949533361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2938.4868949533361</v>
      </c>
      <c r="G210" s="31">
        <f t="shared" si="23"/>
        <v>1253.6484282868428</v>
      </c>
      <c r="H210" s="31">
        <f t="shared" si="24"/>
        <v>1684.8384666664933</v>
      </c>
      <c r="I210" s="31">
        <f t="shared" ref="I210:I273" si="30">IF(AND(Pay_Num&lt;&gt;"",Sched_Pay+Extra_Pay&lt;Beg_Bal),Beg_Bal-Princ,IF(Pay_Num&lt;&gt;"",0,""))</f>
        <v>330189.98435856431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330189.98435856431</v>
      </c>
      <c r="D211" s="31">
        <f t="shared" si="26"/>
        <v>2938.4868949533361</v>
      </c>
      <c r="E211" s="32">
        <f t="shared" si="28"/>
        <v>0</v>
      </c>
      <c r="F211" s="31">
        <f t="shared" si="29"/>
        <v>2938.4868949533361</v>
      </c>
      <c r="G211" s="31">
        <f t="shared" ref="G211:G274" si="32">IF(Pay_Num&lt;&gt;"",Total_Pay-Int,"")</f>
        <v>1260.0211411306343</v>
      </c>
      <c r="H211" s="31">
        <f t="shared" ref="H211:H274" si="33">IF(Pay_Num&lt;&gt;"",Beg_Bal*Interest_Rate/Num_Pmt_Per_Year,"")</f>
        <v>1678.4657538227018</v>
      </c>
      <c r="I211" s="31">
        <f t="shared" si="30"/>
        <v>328929.96321743366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328929.96321743366</v>
      </c>
      <c r="D212" s="31">
        <f t="shared" ref="D212:D275" si="35">IF(Pay_Num&lt;&gt;"",Scheduled_Monthly_Payment,"")</f>
        <v>2938.4868949533361</v>
      </c>
      <c r="E212" s="32">
        <f t="shared" si="28"/>
        <v>0</v>
      </c>
      <c r="F212" s="31">
        <f t="shared" si="29"/>
        <v>2938.4868949533361</v>
      </c>
      <c r="G212" s="31">
        <f t="shared" si="32"/>
        <v>1266.4262485980485</v>
      </c>
      <c r="H212" s="31">
        <f t="shared" si="33"/>
        <v>1672.0606463552876</v>
      </c>
      <c r="I212" s="31">
        <f t="shared" si="30"/>
        <v>327663.53696883563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327663.53696883563</v>
      </c>
      <c r="D213" s="31">
        <f t="shared" si="35"/>
        <v>2938.4868949533361</v>
      </c>
      <c r="E213" s="32">
        <f t="shared" si="28"/>
        <v>0</v>
      </c>
      <c r="F213" s="31">
        <f t="shared" si="29"/>
        <v>2938.4868949533361</v>
      </c>
      <c r="G213" s="31">
        <f t="shared" si="32"/>
        <v>1272.8639153617548</v>
      </c>
      <c r="H213" s="31">
        <f t="shared" si="33"/>
        <v>1665.6229795915813</v>
      </c>
      <c r="I213" s="31">
        <f t="shared" si="30"/>
        <v>326390.67305347387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326390.67305347387</v>
      </c>
      <c r="D214" s="31">
        <f t="shared" si="35"/>
        <v>2938.4868949533361</v>
      </c>
      <c r="E214" s="32">
        <f t="shared" si="28"/>
        <v>0</v>
      </c>
      <c r="F214" s="31">
        <f t="shared" si="29"/>
        <v>2938.4868949533361</v>
      </c>
      <c r="G214" s="31">
        <f t="shared" si="32"/>
        <v>1279.3343069315108</v>
      </c>
      <c r="H214" s="31">
        <f t="shared" si="33"/>
        <v>1659.1525880218253</v>
      </c>
      <c r="I214" s="31">
        <f t="shared" si="30"/>
        <v>325111.33874654234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325111.33874654234</v>
      </c>
      <c r="D215" s="31">
        <f t="shared" si="35"/>
        <v>2938.4868949533361</v>
      </c>
      <c r="E215" s="32">
        <f t="shared" si="28"/>
        <v>0</v>
      </c>
      <c r="F215" s="31">
        <f t="shared" si="29"/>
        <v>2938.4868949533361</v>
      </c>
      <c r="G215" s="31">
        <f t="shared" si="32"/>
        <v>1285.8375896584125</v>
      </c>
      <c r="H215" s="31">
        <f t="shared" si="33"/>
        <v>1652.6493052949236</v>
      </c>
      <c r="I215" s="31">
        <f t="shared" si="30"/>
        <v>323825.50115688395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323825.50115688395</v>
      </c>
      <c r="D216" s="31">
        <f t="shared" si="35"/>
        <v>2938.4868949533361</v>
      </c>
      <c r="E216" s="32">
        <f t="shared" si="28"/>
        <v>0</v>
      </c>
      <c r="F216" s="31">
        <f t="shared" si="29"/>
        <v>2938.4868949533361</v>
      </c>
      <c r="G216" s="31">
        <f t="shared" si="32"/>
        <v>1292.3739307391759</v>
      </c>
      <c r="H216" s="31">
        <f t="shared" si="33"/>
        <v>1646.1129642141602</v>
      </c>
      <c r="I216" s="31">
        <f t="shared" si="30"/>
        <v>322533.12722614477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322533.12722614477</v>
      </c>
      <c r="D217" s="31">
        <f t="shared" si="35"/>
        <v>2938.4868949533361</v>
      </c>
      <c r="E217" s="32">
        <f t="shared" si="28"/>
        <v>0</v>
      </c>
      <c r="F217" s="31">
        <f t="shared" si="29"/>
        <v>2938.4868949533361</v>
      </c>
      <c r="G217" s="31">
        <f t="shared" si="32"/>
        <v>1298.9434982204334</v>
      </c>
      <c r="H217" s="31">
        <f t="shared" si="33"/>
        <v>1639.5433967329027</v>
      </c>
      <c r="I217" s="31">
        <f t="shared" si="30"/>
        <v>321234.18372792436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321234.18372792436</v>
      </c>
      <c r="D218" s="31">
        <f t="shared" si="35"/>
        <v>2938.4868949533361</v>
      </c>
      <c r="E218" s="32">
        <f t="shared" si="28"/>
        <v>0</v>
      </c>
      <c r="F218" s="31">
        <f t="shared" si="29"/>
        <v>2938.4868949533361</v>
      </c>
      <c r="G218" s="31">
        <f t="shared" si="32"/>
        <v>1305.5464610030538</v>
      </c>
      <c r="H218" s="31">
        <f t="shared" si="33"/>
        <v>1632.9404339502823</v>
      </c>
      <c r="I218" s="31">
        <f t="shared" si="30"/>
        <v>319928.63726692129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319928.63726692129</v>
      </c>
      <c r="D219" s="31">
        <f t="shared" si="35"/>
        <v>2938.4868949533361</v>
      </c>
      <c r="E219" s="32">
        <f t="shared" si="28"/>
        <v>0</v>
      </c>
      <c r="F219" s="31">
        <f t="shared" si="29"/>
        <v>2938.4868949533361</v>
      </c>
      <c r="G219" s="31">
        <f t="shared" si="32"/>
        <v>1312.1829888464861</v>
      </c>
      <c r="H219" s="31">
        <f t="shared" si="33"/>
        <v>1626.30390610685</v>
      </c>
      <c r="I219" s="31">
        <f t="shared" si="30"/>
        <v>318616.45427807479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318616.45427807479</v>
      </c>
      <c r="D220" s="31">
        <f t="shared" si="35"/>
        <v>2938.4868949533361</v>
      </c>
      <c r="E220" s="32">
        <f t="shared" si="28"/>
        <v>0</v>
      </c>
      <c r="F220" s="31">
        <f t="shared" si="29"/>
        <v>2938.4868949533361</v>
      </c>
      <c r="G220" s="31">
        <f t="shared" si="32"/>
        <v>1318.8532523731226</v>
      </c>
      <c r="H220" s="31">
        <f t="shared" si="33"/>
        <v>1619.6336425802135</v>
      </c>
      <c r="I220" s="31">
        <f t="shared" si="30"/>
        <v>317297.60102570168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317297.60102570168</v>
      </c>
      <c r="D221" s="31">
        <f t="shared" si="35"/>
        <v>2938.4868949533361</v>
      </c>
      <c r="E221" s="32">
        <f t="shared" si="28"/>
        <v>0</v>
      </c>
      <c r="F221" s="31">
        <f t="shared" si="29"/>
        <v>2938.4868949533361</v>
      </c>
      <c r="G221" s="31">
        <f t="shared" si="32"/>
        <v>1325.5574230726859</v>
      </c>
      <c r="H221" s="31">
        <f t="shared" si="33"/>
        <v>1612.9294718806502</v>
      </c>
      <c r="I221" s="31">
        <f t="shared" si="30"/>
        <v>315972.04360262898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315972.04360262898</v>
      </c>
      <c r="D222" s="31">
        <f t="shared" si="35"/>
        <v>2938.4868949533361</v>
      </c>
      <c r="E222" s="32">
        <f t="shared" si="28"/>
        <v>0</v>
      </c>
      <c r="F222" s="31">
        <f t="shared" si="29"/>
        <v>2938.4868949533361</v>
      </c>
      <c r="G222" s="31">
        <f t="shared" si="32"/>
        <v>1332.2956733066389</v>
      </c>
      <c r="H222" s="31">
        <f t="shared" si="33"/>
        <v>1606.1912216466972</v>
      </c>
      <c r="I222" s="31">
        <f t="shared" si="30"/>
        <v>314639.74792932236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314639.74792932236</v>
      </c>
      <c r="D223" s="31">
        <f t="shared" si="35"/>
        <v>2938.4868949533361</v>
      </c>
      <c r="E223" s="32">
        <f t="shared" si="28"/>
        <v>0</v>
      </c>
      <c r="F223" s="31">
        <f t="shared" si="29"/>
        <v>2938.4868949533361</v>
      </c>
      <c r="G223" s="31">
        <f t="shared" si="32"/>
        <v>1339.0681763126142</v>
      </c>
      <c r="H223" s="31">
        <f t="shared" si="33"/>
        <v>1599.4187186407219</v>
      </c>
      <c r="I223" s="31">
        <f t="shared" si="30"/>
        <v>313300.67975300975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313300.67975300975</v>
      </c>
      <c r="D224" s="31">
        <f t="shared" si="35"/>
        <v>2938.4868949533361</v>
      </c>
      <c r="E224" s="32">
        <f t="shared" si="28"/>
        <v>0</v>
      </c>
      <c r="F224" s="31">
        <f t="shared" si="29"/>
        <v>2938.4868949533361</v>
      </c>
      <c r="G224" s="31">
        <f t="shared" si="32"/>
        <v>1345.87510620887</v>
      </c>
      <c r="H224" s="31">
        <f t="shared" si="33"/>
        <v>1592.6117887444661</v>
      </c>
      <c r="I224" s="31">
        <f t="shared" si="30"/>
        <v>311954.80464680091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311954.80464680091</v>
      </c>
      <c r="D225" s="31">
        <f t="shared" si="35"/>
        <v>2938.4868949533361</v>
      </c>
      <c r="E225" s="32">
        <f t="shared" si="28"/>
        <v>0</v>
      </c>
      <c r="F225" s="31">
        <f t="shared" si="29"/>
        <v>2938.4868949533361</v>
      </c>
      <c r="G225" s="31">
        <f t="shared" si="32"/>
        <v>1352.716637998765</v>
      </c>
      <c r="H225" s="31">
        <f t="shared" si="33"/>
        <v>1585.7702569545711</v>
      </c>
      <c r="I225" s="31">
        <f t="shared" si="30"/>
        <v>310602.08800880215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310602.08800880215</v>
      </c>
      <c r="D226" s="31">
        <f t="shared" si="35"/>
        <v>2938.4868949533361</v>
      </c>
      <c r="E226" s="32">
        <f t="shared" si="28"/>
        <v>0</v>
      </c>
      <c r="F226" s="31">
        <f t="shared" si="29"/>
        <v>2938.4868949533361</v>
      </c>
      <c r="G226" s="31">
        <f t="shared" si="32"/>
        <v>1359.5929475752587</v>
      </c>
      <c r="H226" s="31">
        <f t="shared" si="33"/>
        <v>1578.8939473780774</v>
      </c>
      <c r="I226" s="31">
        <f t="shared" si="30"/>
        <v>309242.49506122689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309242.49506122689</v>
      </c>
      <c r="D227" s="31">
        <f t="shared" si="35"/>
        <v>2938.4868949533361</v>
      </c>
      <c r="E227" s="32">
        <f t="shared" si="28"/>
        <v>0</v>
      </c>
      <c r="F227" s="31">
        <f t="shared" si="29"/>
        <v>2938.4868949533361</v>
      </c>
      <c r="G227" s="31">
        <f t="shared" si="32"/>
        <v>1366.5042117254329</v>
      </c>
      <c r="H227" s="31">
        <f t="shared" si="33"/>
        <v>1571.9826832279032</v>
      </c>
      <c r="I227" s="31">
        <f t="shared" si="30"/>
        <v>307875.99084950145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307875.99084950145</v>
      </c>
      <c r="D228" s="31">
        <f t="shared" si="35"/>
        <v>2938.4868949533361</v>
      </c>
      <c r="E228" s="32">
        <f t="shared" si="28"/>
        <v>0</v>
      </c>
      <c r="F228" s="31">
        <f t="shared" si="29"/>
        <v>2938.4868949533361</v>
      </c>
      <c r="G228" s="31">
        <f t="shared" si="32"/>
        <v>1373.4506081350371</v>
      </c>
      <c r="H228" s="31">
        <f t="shared" si="33"/>
        <v>1565.036286818299</v>
      </c>
      <c r="I228" s="31">
        <f t="shared" si="30"/>
        <v>306502.54024136643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306502.54024136643</v>
      </c>
      <c r="D229" s="31">
        <f t="shared" si="35"/>
        <v>2938.4868949533361</v>
      </c>
      <c r="E229" s="32">
        <f t="shared" si="28"/>
        <v>0</v>
      </c>
      <c r="F229" s="31">
        <f t="shared" si="29"/>
        <v>2938.4868949533361</v>
      </c>
      <c r="G229" s="31">
        <f t="shared" si="32"/>
        <v>1380.4323153930568</v>
      </c>
      <c r="H229" s="31">
        <f t="shared" si="33"/>
        <v>1558.0545795602793</v>
      </c>
      <c r="I229" s="31">
        <f t="shared" si="30"/>
        <v>305122.10792597337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305122.10792597337</v>
      </c>
      <c r="D230" s="31">
        <f t="shared" si="35"/>
        <v>2938.4868949533361</v>
      </c>
      <c r="E230" s="32">
        <f t="shared" si="28"/>
        <v>0</v>
      </c>
      <c r="F230" s="31">
        <f t="shared" si="29"/>
        <v>2938.4868949533361</v>
      </c>
      <c r="G230" s="31">
        <f t="shared" si="32"/>
        <v>1387.4495129963047</v>
      </c>
      <c r="H230" s="31">
        <f t="shared" si="33"/>
        <v>1551.0373819570314</v>
      </c>
      <c r="I230" s="31">
        <f t="shared" si="30"/>
        <v>303734.65841297706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303734.65841297706</v>
      </c>
      <c r="D231" s="31">
        <f t="shared" si="35"/>
        <v>2938.4868949533361</v>
      </c>
      <c r="E231" s="32">
        <f t="shared" si="28"/>
        <v>0</v>
      </c>
      <c r="F231" s="31">
        <f t="shared" si="29"/>
        <v>2938.4868949533361</v>
      </c>
      <c r="G231" s="31">
        <f t="shared" si="32"/>
        <v>1394.5023813540361</v>
      </c>
      <c r="H231" s="31">
        <f t="shared" si="33"/>
        <v>1543.9845135993</v>
      </c>
      <c r="I231" s="31">
        <f t="shared" si="30"/>
        <v>302340.15603162302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302340.15603162302</v>
      </c>
      <c r="D232" s="31">
        <f t="shared" si="35"/>
        <v>2938.4868949533361</v>
      </c>
      <c r="E232" s="32">
        <f t="shared" si="28"/>
        <v>0</v>
      </c>
      <c r="F232" s="31">
        <f t="shared" si="29"/>
        <v>2938.4868949533361</v>
      </c>
      <c r="G232" s="31">
        <f t="shared" si="32"/>
        <v>1401.5911017925857</v>
      </c>
      <c r="H232" s="31">
        <f t="shared" si="33"/>
        <v>1536.8957931607504</v>
      </c>
      <c r="I232" s="31">
        <f t="shared" si="30"/>
        <v>300938.56492983043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300938.56492983043</v>
      </c>
      <c r="D233" s="31">
        <f t="shared" si="35"/>
        <v>2938.4868949533361</v>
      </c>
      <c r="E233" s="32">
        <f t="shared" si="28"/>
        <v>0</v>
      </c>
      <c r="F233" s="31">
        <f t="shared" si="29"/>
        <v>2938.4868949533361</v>
      </c>
      <c r="G233" s="31">
        <f t="shared" si="32"/>
        <v>1408.7158565600314</v>
      </c>
      <c r="H233" s="31">
        <f t="shared" si="33"/>
        <v>1529.7710383933047</v>
      </c>
      <c r="I233" s="31">
        <f t="shared" si="30"/>
        <v>299529.84907327039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299529.84907327039</v>
      </c>
      <c r="D234" s="31">
        <f t="shared" si="35"/>
        <v>2938.4868949533361</v>
      </c>
      <c r="E234" s="32">
        <f t="shared" si="28"/>
        <v>0</v>
      </c>
      <c r="F234" s="31">
        <f t="shared" si="29"/>
        <v>2938.4868949533361</v>
      </c>
      <c r="G234" s="31">
        <f t="shared" si="32"/>
        <v>1415.8768288308781</v>
      </c>
      <c r="H234" s="31">
        <f t="shared" si="33"/>
        <v>1522.610066122458</v>
      </c>
      <c r="I234" s="31">
        <f t="shared" si="30"/>
        <v>298113.97224443953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298113.97224443953</v>
      </c>
      <c r="D235" s="31">
        <f t="shared" si="35"/>
        <v>2938.4868949533361</v>
      </c>
      <c r="E235" s="32">
        <f t="shared" si="28"/>
        <v>0</v>
      </c>
      <c r="F235" s="31">
        <f t="shared" si="29"/>
        <v>2938.4868949533361</v>
      </c>
      <c r="G235" s="31">
        <f t="shared" si="32"/>
        <v>1423.0742027107685</v>
      </c>
      <c r="H235" s="31">
        <f t="shared" si="33"/>
        <v>1515.4126922425676</v>
      </c>
      <c r="I235" s="31">
        <f t="shared" si="30"/>
        <v>296690.89804172877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296690.89804172877</v>
      </c>
      <c r="D236" s="31">
        <f t="shared" si="35"/>
        <v>2938.4868949533361</v>
      </c>
      <c r="E236" s="32">
        <f t="shared" si="28"/>
        <v>0</v>
      </c>
      <c r="F236" s="31">
        <f t="shared" si="29"/>
        <v>2938.4868949533361</v>
      </c>
      <c r="G236" s="31">
        <f t="shared" si="32"/>
        <v>1430.3081632412147</v>
      </c>
      <c r="H236" s="31">
        <f t="shared" si="33"/>
        <v>1508.1787317121214</v>
      </c>
      <c r="I236" s="31">
        <f t="shared" si="30"/>
        <v>295260.58987848758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295260.58987848758</v>
      </c>
      <c r="D237" s="31">
        <f t="shared" si="35"/>
        <v>2938.4868949533361</v>
      </c>
      <c r="E237" s="32">
        <f t="shared" si="28"/>
        <v>0</v>
      </c>
      <c r="F237" s="31">
        <f t="shared" si="29"/>
        <v>2938.4868949533361</v>
      </c>
      <c r="G237" s="31">
        <f t="shared" si="32"/>
        <v>1437.5788964043575</v>
      </c>
      <c r="H237" s="31">
        <f t="shared" si="33"/>
        <v>1500.9079985489786</v>
      </c>
      <c r="I237" s="31">
        <f t="shared" si="30"/>
        <v>293823.01098208321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293823.01098208321</v>
      </c>
      <c r="D238" s="31">
        <f t="shared" si="35"/>
        <v>2938.4868949533361</v>
      </c>
      <c r="E238" s="32">
        <f t="shared" si="28"/>
        <v>0</v>
      </c>
      <c r="F238" s="31">
        <f t="shared" si="29"/>
        <v>2938.4868949533361</v>
      </c>
      <c r="G238" s="31">
        <f t="shared" si="32"/>
        <v>1444.8865891277467</v>
      </c>
      <c r="H238" s="31">
        <f t="shared" si="33"/>
        <v>1493.6003058255894</v>
      </c>
      <c r="I238" s="31">
        <f t="shared" si="30"/>
        <v>292378.12439295545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292378.12439295545</v>
      </c>
      <c r="D239" s="31">
        <f t="shared" si="35"/>
        <v>2938.4868949533361</v>
      </c>
      <c r="E239" s="32">
        <f t="shared" si="28"/>
        <v>0</v>
      </c>
      <c r="F239" s="31">
        <f t="shared" si="29"/>
        <v>2938.4868949533361</v>
      </c>
      <c r="G239" s="31">
        <f t="shared" si="32"/>
        <v>1452.2314292891458</v>
      </c>
      <c r="H239" s="31">
        <f t="shared" si="33"/>
        <v>1486.2554656641903</v>
      </c>
      <c r="I239" s="31">
        <f t="shared" si="30"/>
        <v>290925.89296366629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290925.89296366629</v>
      </c>
      <c r="D240" s="31">
        <f t="shared" si="35"/>
        <v>2938.4868949533361</v>
      </c>
      <c r="E240" s="32">
        <f t="shared" si="28"/>
        <v>0</v>
      </c>
      <c r="F240" s="31">
        <f t="shared" si="29"/>
        <v>2938.4868949533361</v>
      </c>
      <c r="G240" s="31">
        <f t="shared" si="32"/>
        <v>1459.6136057213657</v>
      </c>
      <c r="H240" s="31">
        <f t="shared" si="33"/>
        <v>1478.8732892319704</v>
      </c>
      <c r="I240" s="31">
        <f t="shared" si="30"/>
        <v>289466.27935794491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289466.27935794491</v>
      </c>
      <c r="D241" s="31">
        <f t="shared" si="35"/>
        <v>2938.4868949533361</v>
      </c>
      <c r="E241" s="32">
        <f t="shared" si="28"/>
        <v>0</v>
      </c>
      <c r="F241" s="31">
        <f t="shared" si="29"/>
        <v>2938.4868949533361</v>
      </c>
      <c r="G241" s="31">
        <f t="shared" si="32"/>
        <v>1467.0333082171162</v>
      </c>
      <c r="H241" s="31">
        <f t="shared" si="33"/>
        <v>1471.4535867362199</v>
      </c>
      <c r="I241" s="31">
        <f t="shared" si="30"/>
        <v>287999.24604972778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287999.24604972778</v>
      </c>
      <c r="D242" s="31">
        <f t="shared" si="35"/>
        <v>2938.4868949533361</v>
      </c>
      <c r="E242" s="32">
        <f t="shared" si="28"/>
        <v>0</v>
      </c>
      <c r="F242" s="31">
        <f t="shared" si="29"/>
        <v>2938.4868949533361</v>
      </c>
      <c r="G242" s="31">
        <f t="shared" si="32"/>
        <v>1474.4907275338867</v>
      </c>
      <c r="H242" s="31">
        <f t="shared" si="33"/>
        <v>1463.9961674194494</v>
      </c>
      <c r="I242" s="31">
        <f t="shared" si="30"/>
        <v>286524.7553221939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286524.7553221939</v>
      </c>
      <c r="D243" s="31">
        <f t="shared" si="35"/>
        <v>2938.4868949533361</v>
      </c>
      <c r="E243" s="32">
        <f t="shared" si="28"/>
        <v>0</v>
      </c>
      <c r="F243" s="31">
        <f t="shared" si="29"/>
        <v>2938.4868949533361</v>
      </c>
      <c r="G243" s="31">
        <f t="shared" si="32"/>
        <v>1481.9860553988506</v>
      </c>
      <c r="H243" s="31">
        <f t="shared" si="33"/>
        <v>1456.5008395544855</v>
      </c>
      <c r="I243" s="31">
        <f t="shared" si="30"/>
        <v>285042.76926679508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285042.76926679508</v>
      </c>
      <c r="D244" s="31">
        <f t="shared" si="35"/>
        <v>2938.4868949533361</v>
      </c>
      <c r="E244" s="32">
        <f t="shared" si="28"/>
        <v>0</v>
      </c>
      <c r="F244" s="31">
        <f t="shared" si="29"/>
        <v>2938.4868949533361</v>
      </c>
      <c r="G244" s="31">
        <f t="shared" si="32"/>
        <v>1489.5194845137944</v>
      </c>
      <c r="H244" s="31">
        <f t="shared" si="33"/>
        <v>1448.9674104395417</v>
      </c>
      <c r="I244" s="31">
        <f t="shared" si="30"/>
        <v>283553.24978228129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283553.24978228129</v>
      </c>
      <c r="D245" s="31">
        <f t="shared" si="35"/>
        <v>2938.4868949533361</v>
      </c>
      <c r="E245" s="32">
        <f t="shared" si="28"/>
        <v>0</v>
      </c>
      <c r="F245" s="31">
        <f t="shared" si="29"/>
        <v>2938.4868949533361</v>
      </c>
      <c r="G245" s="31">
        <f t="shared" si="32"/>
        <v>1497.0912085600728</v>
      </c>
      <c r="H245" s="31">
        <f t="shared" si="33"/>
        <v>1441.3956863932633</v>
      </c>
      <c r="I245" s="31">
        <f t="shared" si="30"/>
        <v>282056.15857372119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282056.15857372119</v>
      </c>
      <c r="D246" s="31">
        <f t="shared" si="35"/>
        <v>2938.4868949533361</v>
      </c>
      <c r="E246" s="32">
        <f t="shared" si="28"/>
        <v>0</v>
      </c>
      <c r="F246" s="31">
        <f t="shared" si="29"/>
        <v>2938.4868949533361</v>
      </c>
      <c r="G246" s="31">
        <f t="shared" si="32"/>
        <v>1504.7014222035866</v>
      </c>
      <c r="H246" s="31">
        <f t="shared" si="33"/>
        <v>1433.7854727497495</v>
      </c>
      <c r="I246" s="31">
        <f t="shared" si="30"/>
        <v>280551.45715151762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280551.45715151762</v>
      </c>
      <c r="D247" s="31">
        <f t="shared" si="35"/>
        <v>2938.4868949533361</v>
      </c>
      <c r="E247" s="32">
        <f t="shared" si="28"/>
        <v>0</v>
      </c>
      <c r="F247" s="31">
        <f t="shared" si="29"/>
        <v>2938.4868949533361</v>
      </c>
      <c r="G247" s="31">
        <f t="shared" si="32"/>
        <v>1512.3503210997883</v>
      </c>
      <c r="H247" s="31">
        <f t="shared" si="33"/>
        <v>1426.1365738535478</v>
      </c>
      <c r="I247" s="31">
        <f t="shared" si="30"/>
        <v>279039.10683041782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279039.10683041782</v>
      </c>
      <c r="D248" s="31">
        <f t="shared" si="35"/>
        <v>2938.4868949533361</v>
      </c>
      <c r="E248" s="32">
        <f t="shared" si="28"/>
        <v>0</v>
      </c>
      <c r="F248" s="31">
        <f t="shared" si="29"/>
        <v>2938.4868949533361</v>
      </c>
      <c r="G248" s="31">
        <f t="shared" si="32"/>
        <v>1520.0381018987123</v>
      </c>
      <c r="H248" s="31">
        <f t="shared" si="33"/>
        <v>1418.4487930546238</v>
      </c>
      <c r="I248" s="31">
        <f t="shared" si="30"/>
        <v>277519.06872851908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277519.06872851908</v>
      </c>
      <c r="D249" s="31">
        <f t="shared" si="35"/>
        <v>2938.4868949533361</v>
      </c>
      <c r="E249" s="32">
        <f t="shared" si="28"/>
        <v>0</v>
      </c>
      <c r="F249" s="31">
        <f t="shared" si="29"/>
        <v>2938.4868949533361</v>
      </c>
      <c r="G249" s="31">
        <f t="shared" si="32"/>
        <v>1527.7649622500307</v>
      </c>
      <c r="H249" s="31">
        <f t="shared" si="33"/>
        <v>1410.7219327033054</v>
      </c>
      <c r="I249" s="31">
        <f t="shared" si="30"/>
        <v>275991.30376626906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275991.30376626906</v>
      </c>
      <c r="D250" s="31">
        <f t="shared" si="35"/>
        <v>2938.4868949533361</v>
      </c>
      <c r="E250" s="32">
        <f t="shared" si="28"/>
        <v>0</v>
      </c>
      <c r="F250" s="31">
        <f t="shared" si="29"/>
        <v>2938.4868949533361</v>
      </c>
      <c r="G250" s="31">
        <f t="shared" si="32"/>
        <v>1535.5311008081351</v>
      </c>
      <c r="H250" s="31">
        <f t="shared" si="33"/>
        <v>1402.955794145201</v>
      </c>
      <c r="I250" s="31">
        <f t="shared" si="30"/>
        <v>274455.77266546094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274455.77266546094</v>
      </c>
      <c r="D251" s="31">
        <f t="shared" si="35"/>
        <v>2938.4868949533361</v>
      </c>
      <c r="E251" s="32">
        <f t="shared" si="28"/>
        <v>0</v>
      </c>
      <c r="F251" s="31">
        <f t="shared" si="29"/>
        <v>2938.4868949533361</v>
      </c>
      <c r="G251" s="31">
        <f t="shared" si="32"/>
        <v>1543.336717237243</v>
      </c>
      <c r="H251" s="31">
        <f t="shared" si="33"/>
        <v>1395.1501777160931</v>
      </c>
      <c r="I251" s="31">
        <f t="shared" si="30"/>
        <v>272912.43594822369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272912.43594822369</v>
      </c>
      <c r="D252" s="31">
        <f t="shared" si="35"/>
        <v>2938.4868949533361</v>
      </c>
      <c r="E252" s="32">
        <f t="shared" si="28"/>
        <v>0</v>
      </c>
      <c r="F252" s="31">
        <f t="shared" si="29"/>
        <v>2938.4868949533361</v>
      </c>
      <c r="G252" s="31">
        <f t="shared" si="32"/>
        <v>1551.1820122165323</v>
      </c>
      <c r="H252" s="31">
        <f t="shared" si="33"/>
        <v>1387.3048827368038</v>
      </c>
      <c r="I252" s="31">
        <f t="shared" si="30"/>
        <v>271361.25393600715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271361.25393600715</v>
      </c>
      <c r="D253" s="31">
        <f t="shared" si="35"/>
        <v>2938.4868949533361</v>
      </c>
      <c r="E253" s="32">
        <f t="shared" si="28"/>
        <v>0</v>
      </c>
      <c r="F253" s="31">
        <f t="shared" si="29"/>
        <v>2938.4868949533361</v>
      </c>
      <c r="G253" s="31">
        <f t="shared" si="32"/>
        <v>1559.0671874452996</v>
      </c>
      <c r="H253" s="31">
        <f t="shared" si="33"/>
        <v>1379.4197075080365</v>
      </c>
      <c r="I253" s="31">
        <f t="shared" si="30"/>
        <v>269802.18674856186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269802.18674856186</v>
      </c>
      <c r="D254" s="31">
        <f t="shared" si="35"/>
        <v>2938.4868949533361</v>
      </c>
      <c r="E254" s="32">
        <f t="shared" si="28"/>
        <v>0</v>
      </c>
      <c r="F254" s="31">
        <f t="shared" si="29"/>
        <v>2938.4868949533361</v>
      </c>
      <c r="G254" s="31">
        <f t="shared" si="32"/>
        <v>1566.9924456481465</v>
      </c>
      <c r="H254" s="31">
        <f t="shared" si="33"/>
        <v>1371.4944493051896</v>
      </c>
      <c r="I254" s="31">
        <f t="shared" si="30"/>
        <v>268235.19430291373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268235.19430291373</v>
      </c>
      <c r="D255" s="31">
        <f t="shared" si="35"/>
        <v>2938.4868949533361</v>
      </c>
      <c r="E255" s="32">
        <f t="shared" si="28"/>
        <v>0</v>
      </c>
      <c r="F255" s="31">
        <f t="shared" si="29"/>
        <v>2938.4868949533361</v>
      </c>
      <c r="G255" s="31">
        <f t="shared" si="32"/>
        <v>1574.9579905801913</v>
      </c>
      <c r="H255" s="31">
        <f t="shared" si="33"/>
        <v>1363.5289043731448</v>
      </c>
      <c r="I255" s="31">
        <f t="shared" si="30"/>
        <v>266660.23631233355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266660.23631233355</v>
      </c>
      <c r="D256" s="31">
        <f t="shared" si="35"/>
        <v>2938.4868949533361</v>
      </c>
      <c r="E256" s="32">
        <f t="shared" si="28"/>
        <v>0</v>
      </c>
      <c r="F256" s="31">
        <f t="shared" si="29"/>
        <v>2938.4868949533361</v>
      </c>
      <c r="G256" s="31">
        <f t="shared" si="32"/>
        <v>1582.9640270323073</v>
      </c>
      <c r="H256" s="31">
        <f t="shared" si="33"/>
        <v>1355.5228679210288</v>
      </c>
      <c r="I256" s="31">
        <f t="shared" si="30"/>
        <v>265077.27228530124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265077.27228530124</v>
      </c>
      <c r="D257" s="31">
        <f t="shared" si="35"/>
        <v>2938.4868949533361</v>
      </c>
      <c r="E257" s="32">
        <f t="shared" si="28"/>
        <v>0</v>
      </c>
      <c r="F257" s="31">
        <f t="shared" si="29"/>
        <v>2938.4868949533361</v>
      </c>
      <c r="G257" s="31">
        <f t="shared" si="32"/>
        <v>1591.010760836388</v>
      </c>
      <c r="H257" s="31">
        <f t="shared" si="33"/>
        <v>1347.4761341169481</v>
      </c>
      <c r="I257" s="31">
        <f t="shared" si="30"/>
        <v>263486.26152446488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263486.26152446488</v>
      </c>
      <c r="D258" s="31">
        <f t="shared" si="35"/>
        <v>2938.4868949533361</v>
      </c>
      <c r="E258" s="32">
        <f t="shared" si="28"/>
        <v>0</v>
      </c>
      <c r="F258" s="31">
        <f t="shared" si="29"/>
        <v>2938.4868949533361</v>
      </c>
      <c r="G258" s="31">
        <f t="shared" si="32"/>
        <v>1599.0983988706396</v>
      </c>
      <c r="H258" s="31">
        <f t="shared" si="33"/>
        <v>1339.3884960826965</v>
      </c>
      <c r="I258" s="31">
        <f t="shared" si="30"/>
        <v>261887.16312559423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261887.16312559423</v>
      </c>
      <c r="D259" s="31">
        <f t="shared" si="35"/>
        <v>2938.4868949533361</v>
      </c>
      <c r="E259" s="32">
        <f t="shared" si="28"/>
        <v>0</v>
      </c>
      <c r="F259" s="31">
        <f t="shared" si="29"/>
        <v>2938.4868949533361</v>
      </c>
      <c r="G259" s="31">
        <f t="shared" si="32"/>
        <v>1607.2271490648989</v>
      </c>
      <c r="H259" s="31">
        <f t="shared" si="33"/>
        <v>1331.2597458884372</v>
      </c>
      <c r="I259" s="31">
        <f t="shared" si="30"/>
        <v>260279.93597652935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260279.93597652935</v>
      </c>
      <c r="D260" s="31">
        <f t="shared" si="35"/>
        <v>2938.4868949533361</v>
      </c>
      <c r="E260" s="32">
        <f t="shared" si="28"/>
        <v>0</v>
      </c>
      <c r="F260" s="31">
        <f t="shared" si="29"/>
        <v>2938.4868949533361</v>
      </c>
      <c r="G260" s="31">
        <f t="shared" si="32"/>
        <v>1615.3972204059785</v>
      </c>
      <c r="H260" s="31">
        <f t="shared" si="33"/>
        <v>1323.0896745473576</v>
      </c>
      <c r="I260" s="31">
        <f t="shared" si="30"/>
        <v>258664.53875612337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258664.53875612337</v>
      </c>
      <c r="D261" s="31">
        <f t="shared" si="35"/>
        <v>2938.4868949533361</v>
      </c>
      <c r="E261" s="32">
        <f t="shared" si="28"/>
        <v>0</v>
      </c>
      <c r="F261" s="31">
        <f t="shared" si="29"/>
        <v>2938.4868949533361</v>
      </c>
      <c r="G261" s="31">
        <f t="shared" si="32"/>
        <v>1623.6088229430422</v>
      </c>
      <c r="H261" s="31">
        <f t="shared" si="33"/>
        <v>1314.8780720102939</v>
      </c>
      <c r="I261" s="31">
        <f t="shared" si="30"/>
        <v>257040.92993318033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257040.92993318033</v>
      </c>
      <c r="D262" s="31">
        <f t="shared" si="35"/>
        <v>2938.4868949533361</v>
      </c>
      <c r="E262" s="32">
        <f t="shared" si="28"/>
        <v>0</v>
      </c>
      <c r="F262" s="31">
        <f t="shared" si="29"/>
        <v>2938.4868949533361</v>
      </c>
      <c r="G262" s="31">
        <f t="shared" si="32"/>
        <v>1631.8621677930028</v>
      </c>
      <c r="H262" s="31">
        <f t="shared" si="33"/>
        <v>1306.6247271603334</v>
      </c>
      <c r="I262" s="31">
        <f t="shared" si="30"/>
        <v>255409.06776538733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255409.06776538733</v>
      </c>
      <c r="D263" s="31">
        <f t="shared" si="35"/>
        <v>2938.4868949533361</v>
      </c>
      <c r="E263" s="32">
        <f t="shared" si="28"/>
        <v>0</v>
      </c>
      <c r="F263" s="31">
        <f t="shared" si="29"/>
        <v>2938.4868949533361</v>
      </c>
      <c r="G263" s="31">
        <f t="shared" si="32"/>
        <v>1640.1574671459505</v>
      </c>
      <c r="H263" s="31">
        <f t="shared" si="33"/>
        <v>1298.3294278073856</v>
      </c>
      <c r="I263" s="31">
        <f t="shared" si="30"/>
        <v>253768.91029824139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253768.91029824139</v>
      </c>
      <c r="D264" s="31">
        <f t="shared" si="35"/>
        <v>2938.4868949533361</v>
      </c>
      <c r="E264" s="32">
        <f t="shared" si="28"/>
        <v>0</v>
      </c>
      <c r="F264" s="31">
        <f t="shared" si="29"/>
        <v>2938.4868949533361</v>
      </c>
      <c r="G264" s="31">
        <f t="shared" si="32"/>
        <v>1648.4949342706091</v>
      </c>
      <c r="H264" s="31">
        <f t="shared" si="33"/>
        <v>1289.991960682727</v>
      </c>
      <c r="I264" s="31">
        <f t="shared" si="30"/>
        <v>252120.41536397079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252120.41536397079</v>
      </c>
      <c r="D265" s="31">
        <f t="shared" si="35"/>
        <v>2938.4868949533361</v>
      </c>
      <c r="E265" s="32">
        <f t="shared" si="28"/>
        <v>0</v>
      </c>
      <c r="F265" s="31">
        <f t="shared" si="29"/>
        <v>2938.4868949533361</v>
      </c>
      <c r="G265" s="31">
        <f t="shared" si="32"/>
        <v>1656.874783519818</v>
      </c>
      <c r="H265" s="31">
        <f t="shared" si="33"/>
        <v>1281.6121114335181</v>
      </c>
      <c r="I265" s="31">
        <f t="shared" si="30"/>
        <v>250463.54058045096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250463.54058045096</v>
      </c>
      <c r="D266" s="31">
        <f t="shared" si="35"/>
        <v>2938.4868949533361</v>
      </c>
      <c r="E266" s="32">
        <f t="shared" si="28"/>
        <v>0</v>
      </c>
      <c r="F266" s="31">
        <f t="shared" si="29"/>
        <v>2938.4868949533361</v>
      </c>
      <c r="G266" s="31">
        <f t="shared" si="32"/>
        <v>1665.2972303360436</v>
      </c>
      <c r="H266" s="31">
        <f t="shared" si="33"/>
        <v>1273.1896646172925</v>
      </c>
      <c r="I266" s="31">
        <f t="shared" si="30"/>
        <v>248798.24335011494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248798.24335011494</v>
      </c>
      <c r="D267" s="31">
        <f t="shared" si="35"/>
        <v>2938.4868949533361</v>
      </c>
      <c r="E267" s="32">
        <f t="shared" si="28"/>
        <v>0</v>
      </c>
      <c r="F267" s="31">
        <f t="shared" si="29"/>
        <v>2938.4868949533361</v>
      </c>
      <c r="G267" s="31">
        <f t="shared" si="32"/>
        <v>1673.7624912569186</v>
      </c>
      <c r="H267" s="31">
        <f t="shared" si="33"/>
        <v>1264.7244036964175</v>
      </c>
      <c r="I267" s="31">
        <f t="shared" si="30"/>
        <v>247124.48085885801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247124.48085885801</v>
      </c>
      <c r="D268" s="31">
        <f t="shared" si="35"/>
        <v>2938.4868949533361</v>
      </c>
      <c r="E268" s="32">
        <f t="shared" si="28"/>
        <v>0</v>
      </c>
      <c r="F268" s="31">
        <f t="shared" si="29"/>
        <v>2938.4868949533361</v>
      </c>
      <c r="G268" s="31">
        <f t="shared" si="32"/>
        <v>1682.2707839208081</v>
      </c>
      <c r="H268" s="31">
        <f t="shared" si="33"/>
        <v>1256.216111032528</v>
      </c>
      <c r="I268" s="31">
        <f t="shared" si="30"/>
        <v>245442.2100749372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245442.2100749372</v>
      </c>
      <c r="D269" s="31">
        <f t="shared" si="35"/>
        <v>2938.4868949533361</v>
      </c>
      <c r="E269" s="32">
        <f t="shared" si="28"/>
        <v>0</v>
      </c>
      <c r="F269" s="31">
        <f t="shared" si="29"/>
        <v>2938.4868949533361</v>
      </c>
      <c r="G269" s="31">
        <f t="shared" si="32"/>
        <v>1690.8223270724054</v>
      </c>
      <c r="H269" s="31">
        <f t="shared" si="33"/>
        <v>1247.6645678809307</v>
      </c>
      <c r="I269" s="31">
        <f t="shared" si="30"/>
        <v>243751.38774786479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243751.38774786479</v>
      </c>
      <c r="D270" s="31">
        <f t="shared" si="35"/>
        <v>2938.4868949533361</v>
      </c>
      <c r="E270" s="32">
        <f t="shared" si="28"/>
        <v>0</v>
      </c>
      <c r="F270" s="31">
        <f t="shared" si="29"/>
        <v>2938.4868949533361</v>
      </c>
      <c r="G270" s="31">
        <f t="shared" si="32"/>
        <v>1699.4173405683566</v>
      </c>
      <c r="H270" s="31">
        <f t="shared" si="33"/>
        <v>1239.0695543849795</v>
      </c>
      <c r="I270" s="31">
        <f t="shared" si="30"/>
        <v>242051.97040729644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242051.97040729644</v>
      </c>
      <c r="D271" s="31">
        <f t="shared" si="35"/>
        <v>2938.4868949533361</v>
      </c>
      <c r="E271" s="32">
        <f t="shared" si="28"/>
        <v>0</v>
      </c>
      <c r="F271" s="31">
        <f t="shared" si="29"/>
        <v>2938.4868949533361</v>
      </c>
      <c r="G271" s="31">
        <f t="shared" si="32"/>
        <v>1708.0560453829125</v>
      </c>
      <c r="H271" s="31">
        <f t="shared" si="33"/>
        <v>1230.4308495704236</v>
      </c>
      <c r="I271" s="31">
        <f t="shared" si="30"/>
        <v>240343.91436191351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240343.91436191351</v>
      </c>
      <c r="D272" s="31">
        <f t="shared" si="35"/>
        <v>2938.4868949533361</v>
      </c>
      <c r="E272" s="32">
        <f t="shared" si="28"/>
        <v>0</v>
      </c>
      <c r="F272" s="31">
        <f t="shared" si="29"/>
        <v>2938.4868949533361</v>
      </c>
      <c r="G272" s="31">
        <f t="shared" si="32"/>
        <v>1716.7386636136091</v>
      </c>
      <c r="H272" s="31">
        <f t="shared" si="33"/>
        <v>1221.748231339727</v>
      </c>
      <c r="I272" s="31">
        <f t="shared" si="30"/>
        <v>238627.17569829989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238627.17569829989</v>
      </c>
      <c r="D273" s="31">
        <f t="shared" si="35"/>
        <v>2938.4868949533361</v>
      </c>
      <c r="E273" s="32">
        <f t="shared" si="28"/>
        <v>0</v>
      </c>
      <c r="F273" s="31">
        <f t="shared" si="29"/>
        <v>2938.4868949533361</v>
      </c>
      <c r="G273" s="31">
        <f t="shared" si="32"/>
        <v>1725.4654184869785</v>
      </c>
      <c r="H273" s="31">
        <f t="shared" si="33"/>
        <v>1213.0214764663576</v>
      </c>
      <c r="I273" s="31">
        <f t="shared" si="30"/>
        <v>236901.71027981292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236901.71027981292</v>
      </c>
      <c r="D274" s="31">
        <f t="shared" si="35"/>
        <v>2938.4868949533361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2938.4868949533361</v>
      </c>
      <c r="G274" s="31">
        <f t="shared" si="32"/>
        <v>1734.2365343642871</v>
      </c>
      <c r="H274" s="31">
        <f t="shared" si="33"/>
        <v>1204.250360589049</v>
      </c>
      <c r="I274" s="31">
        <f t="shared" ref="I274:I337" si="39">IF(AND(Pay_Num&lt;&gt;"",Sched_Pay+Extra_Pay&lt;Beg_Bal),Beg_Bal-Princ,IF(Pay_Num&lt;&gt;"",0,""))</f>
        <v>235167.47374544863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235167.47374544863</v>
      </c>
      <c r="D275" s="31">
        <f t="shared" si="35"/>
        <v>2938.4868949533361</v>
      </c>
      <c r="E275" s="32">
        <f t="shared" si="37"/>
        <v>0</v>
      </c>
      <c r="F275" s="31">
        <f t="shared" si="38"/>
        <v>2938.4868949533361</v>
      </c>
      <c r="G275" s="31">
        <f t="shared" ref="G275:G338" si="41">IF(Pay_Num&lt;&gt;"",Total_Pay-Int,"")</f>
        <v>1743.0522367473056</v>
      </c>
      <c r="H275" s="31">
        <f t="shared" ref="H275:H338" si="42">IF(Pay_Num&lt;&gt;"",Beg_Bal*Interest_Rate/Num_Pmt_Per_Year,"")</f>
        <v>1195.4346582060305</v>
      </c>
      <c r="I275" s="31">
        <f t="shared" si="39"/>
        <v>233424.42150870131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233424.42150870131</v>
      </c>
      <c r="D276" s="31">
        <f t="shared" ref="D276:D339" si="44">IF(Pay_Num&lt;&gt;"",Scheduled_Monthly_Payment,"")</f>
        <v>2938.4868949533361</v>
      </c>
      <c r="E276" s="32">
        <f t="shared" si="37"/>
        <v>0</v>
      </c>
      <c r="F276" s="31">
        <f t="shared" si="38"/>
        <v>2938.4868949533361</v>
      </c>
      <c r="G276" s="31">
        <f t="shared" si="41"/>
        <v>1751.9127522841045</v>
      </c>
      <c r="H276" s="31">
        <f t="shared" si="42"/>
        <v>1186.5741426692316</v>
      </c>
      <c r="I276" s="31">
        <f t="shared" si="39"/>
        <v>231672.5087564172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231672.5087564172</v>
      </c>
      <c r="D277" s="31">
        <f t="shared" si="44"/>
        <v>2938.4868949533361</v>
      </c>
      <c r="E277" s="32">
        <f t="shared" si="37"/>
        <v>0</v>
      </c>
      <c r="F277" s="31">
        <f t="shared" si="38"/>
        <v>2938.4868949533361</v>
      </c>
      <c r="G277" s="31">
        <f t="shared" si="41"/>
        <v>1760.8183087748821</v>
      </c>
      <c r="H277" s="31">
        <f t="shared" si="42"/>
        <v>1177.668586178454</v>
      </c>
      <c r="I277" s="31">
        <f t="shared" si="39"/>
        <v>229911.69044764232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229911.69044764232</v>
      </c>
      <c r="D278" s="31">
        <f t="shared" si="44"/>
        <v>2938.4868949533361</v>
      </c>
      <c r="E278" s="32">
        <f t="shared" si="37"/>
        <v>0</v>
      </c>
      <c r="F278" s="31">
        <f t="shared" si="38"/>
        <v>2938.4868949533361</v>
      </c>
      <c r="G278" s="31">
        <f t="shared" si="41"/>
        <v>1769.769135177821</v>
      </c>
      <c r="H278" s="31">
        <f t="shared" si="42"/>
        <v>1168.7177597755151</v>
      </c>
      <c r="I278" s="31">
        <f t="shared" si="39"/>
        <v>228141.92131246449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228141.92131246449</v>
      </c>
      <c r="D279" s="31">
        <f t="shared" si="44"/>
        <v>2938.4868949533361</v>
      </c>
      <c r="E279" s="32">
        <f t="shared" si="37"/>
        <v>0</v>
      </c>
      <c r="F279" s="31">
        <f t="shared" si="38"/>
        <v>2938.4868949533361</v>
      </c>
      <c r="G279" s="31">
        <f t="shared" si="41"/>
        <v>1778.765461614975</v>
      </c>
      <c r="H279" s="31">
        <f t="shared" si="42"/>
        <v>1159.7214333383611</v>
      </c>
      <c r="I279" s="31">
        <f t="shared" si="39"/>
        <v>226363.15585084952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226363.15585084952</v>
      </c>
      <c r="D280" s="31">
        <f t="shared" si="44"/>
        <v>2938.4868949533361</v>
      </c>
      <c r="E280" s="32">
        <f t="shared" si="37"/>
        <v>0</v>
      </c>
      <c r="F280" s="31">
        <f t="shared" si="38"/>
        <v>2938.4868949533361</v>
      </c>
      <c r="G280" s="31">
        <f t="shared" si="41"/>
        <v>1787.8075193781845</v>
      </c>
      <c r="H280" s="31">
        <f t="shared" si="42"/>
        <v>1150.6793755751517</v>
      </c>
      <c r="I280" s="31">
        <f t="shared" si="39"/>
        <v>224575.34833147132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224575.34833147132</v>
      </c>
      <c r="D281" s="31">
        <f t="shared" si="44"/>
        <v>2938.4868949533361</v>
      </c>
      <c r="E281" s="32">
        <f t="shared" si="37"/>
        <v>0</v>
      </c>
      <c r="F281" s="31">
        <f t="shared" si="38"/>
        <v>2938.4868949533361</v>
      </c>
      <c r="G281" s="31">
        <f t="shared" si="41"/>
        <v>1796.8955409350235</v>
      </c>
      <c r="H281" s="31">
        <f t="shared" si="42"/>
        <v>1141.5913540183126</v>
      </c>
      <c r="I281" s="31">
        <f t="shared" si="39"/>
        <v>222778.45279053631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222778.45279053631</v>
      </c>
      <c r="D282" s="31">
        <f t="shared" si="44"/>
        <v>2938.4868949533361</v>
      </c>
      <c r="E282" s="32">
        <f t="shared" si="37"/>
        <v>0</v>
      </c>
      <c r="F282" s="31">
        <f t="shared" si="38"/>
        <v>2938.4868949533361</v>
      </c>
      <c r="G282" s="31">
        <f t="shared" si="41"/>
        <v>1806.0297599347766</v>
      </c>
      <c r="H282" s="31">
        <f t="shared" si="42"/>
        <v>1132.4571350185595</v>
      </c>
      <c r="I282" s="31">
        <f t="shared" si="39"/>
        <v>220972.42303060152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220972.42303060152</v>
      </c>
      <c r="D283" s="31">
        <f t="shared" si="44"/>
        <v>2938.4868949533361</v>
      </c>
      <c r="E283" s="32">
        <f t="shared" si="37"/>
        <v>0</v>
      </c>
      <c r="F283" s="31">
        <f t="shared" si="38"/>
        <v>2938.4868949533361</v>
      </c>
      <c r="G283" s="31">
        <f t="shared" si="41"/>
        <v>1815.210411214445</v>
      </c>
      <c r="H283" s="31">
        <f t="shared" si="42"/>
        <v>1123.2764837388911</v>
      </c>
      <c r="I283" s="31">
        <f t="shared" si="39"/>
        <v>219157.21261938708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219157.21261938708</v>
      </c>
      <c r="D284" s="31">
        <f t="shared" si="44"/>
        <v>2938.4868949533361</v>
      </c>
      <c r="E284" s="32">
        <f t="shared" si="37"/>
        <v>0</v>
      </c>
      <c r="F284" s="31">
        <f t="shared" si="38"/>
        <v>2938.4868949533361</v>
      </c>
      <c r="G284" s="31">
        <f t="shared" si="41"/>
        <v>1824.4377308047851</v>
      </c>
      <c r="H284" s="31">
        <f t="shared" si="42"/>
        <v>1114.049164148551</v>
      </c>
      <c r="I284" s="31">
        <f t="shared" si="39"/>
        <v>217332.77488858229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217332.77488858229</v>
      </c>
      <c r="D285" s="31">
        <f t="shared" si="44"/>
        <v>2938.4868949533361</v>
      </c>
      <c r="E285" s="32">
        <f t="shared" si="37"/>
        <v>0</v>
      </c>
      <c r="F285" s="31">
        <f t="shared" si="38"/>
        <v>2938.4868949533361</v>
      </c>
      <c r="G285" s="31">
        <f t="shared" si="41"/>
        <v>1833.7119559363762</v>
      </c>
      <c r="H285" s="31">
        <f t="shared" si="42"/>
        <v>1104.7749390169599</v>
      </c>
      <c r="I285" s="31">
        <f t="shared" si="39"/>
        <v>215499.06293264593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215499.06293264593</v>
      </c>
      <c r="D286" s="31">
        <f t="shared" si="44"/>
        <v>2938.4868949533361</v>
      </c>
      <c r="E286" s="32">
        <f t="shared" si="37"/>
        <v>0</v>
      </c>
      <c r="F286" s="31">
        <f t="shared" si="38"/>
        <v>2938.4868949533361</v>
      </c>
      <c r="G286" s="31">
        <f t="shared" si="41"/>
        <v>1843.0333250457193</v>
      </c>
      <c r="H286" s="31">
        <f t="shared" si="42"/>
        <v>1095.4535699076168</v>
      </c>
      <c r="I286" s="31">
        <f t="shared" si="39"/>
        <v>213656.02960760021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213656.02960760021</v>
      </c>
      <c r="D287" s="31">
        <f t="shared" si="44"/>
        <v>2938.4868949533361</v>
      </c>
      <c r="E287" s="32">
        <f t="shared" si="37"/>
        <v>0</v>
      </c>
      <c r="F287" s="31">
        <f t="shared" si="38"/>
        <v>2938.4868949533361</v>
      </c>
      <c r="G287" s="31">
        <f t="shared" si="41"/>
        <v>1852.4020777813682</v>
      </c>
      <c r="H287" s="31">
        <f t="shared" si="42"/>
        <v>1086.0848171719679</v>
      </c>
      <c r="I287" s="31">
        <f t="shared" si="39"/>
        <v>211803.62752981886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211803.62752981886</v>
      </c>
      <c r="D288" s="31">
        <f t="shared" si="44"/>
        <v>2938.4868949533361</v>
      </c>
      <c r="E288" s="32">
        <f t="shared" si="37"/>
        <v>0</v>
      </c>
      <c r="F288" s="31">
        <f t="shared" si="38"/>
        <v>2938.4868949533361</v>
      </c>
      <c r="G288" s="31">
        <f t="shared" si="41"/>
        <v>1861.8184550100902</v>
      </c>
      <c r="H288" s="31">
        <f t="shared" si="42"/>
        <v>1076.6684399432459</v>
      </c>
      <c r="I288" s="31">
        <f t="shared" si="39"/>
        <v>209941.80907480876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209941.80907480876</v>
      </c>
      <c r="D289" s="31">
        <f t="shared" si="44"/>
        <v>2938.4868949533361</v>
      </c>
      <c r="E289" s="32">
        <f t="shared" si="37"/>
        <v>0</v>
      </c>
      <c r="F289" s="31">
        <f t="shared" si="38"/>
        <v>2938.4868949533361</v>
      </c>
      <c r="G289" s="31">
        <f t="shared" si="41"/>
        <v>1871.2826988230584</v>
      </c>
      <c r="H289" s="31">
        <f t="shared" si="42"/>
        <v>1067.2041961302778</v>
      </c>
      <c r="I289" s="31">
        <f t="shared" si="39"/>
        <v>208070.5263759857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208070.5263759857</v>
      </c>
      <c r="D290" s="31">
        <f t="shared" si="44"/>
        <v>2938.4868949533361</v>
      </c>
      <c r="E290" s="32">
        <f t="shared" si="37"/>
        <v>0</v>
      </c>
      <c r="F290" s="31">
        <f t="shared" si="38"/>
        <v>2938.4868949533361</v>
      </c>
      <c r="G290" s="31">
        <f t="shared" si="41"/>
        <v>1880.7950525420754</v>
      </c>
      <c r="H290" s="31">
        <f t="shared" si="42"/>
        <v>1057.6918424112607</v>
      </c>
      <c r="I290" s="31">
        <f t="shared" si="39"/>
        <v>206189.73132344362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206189.73132344362</v>
      </c>
      <c r="D291" s="31">
        <f t="shared" si="44"/>
        <v>2938.4868949533361</v>
      </c>
      <c r="E291" s="32">
        <f t="shared" si="37"/>
        <v>0</v>
      </c>
      <c r="F291" s="31">
        <f t="shared" si="38"/>
        <v>2938.4868949533361</v>
      </c>
      <c r="G291" s="31">
        <f t="shared" si="41"/>
        <v>1890.355760725831</v>
      </c>
      <c r="H291" s="31">
        <f t="shared" si="42"/>
        <v>1048.1311342275051</v>
      </c>
      <c r="I291" s="31">
        <f t="shared" si="39"/>
        <v>204299.37556271779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204299.37556271779</v>
      </c>
      <c r="D292" s="31">
        <f t="shared" si="44"/>
        <v>2938.4868949533361</v>
      </c>
      <c r="E292" s="32">
        <f t="shared" si="37"/>
        <v>0</v>
      </c>
      <c r="F292" s="31">
        <f t="shared" si="38"/>
        <v>2938.4868949533361</v>
      </c>
      <c r="G292" s="31">
        <f t="shared" si="41"/>
        <v>1899.9650691761874</v>
      </c>
      <c r="H292" s="31">
        <f t="shared" si="42"/>
        <v>1038.5218257771487</v>
      </c>
      <c r="I292" s="31">
        <f t="shared" si="39"/>
        <v>202399.4104935416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202399.4104935416</v>
      </c>
      <c r="D293" s="31">
        <f t="shared" si="44"/>
        <v>2938.4868949533361</v>
      </c>
      <c r="E293" s="32">
        <f t="shared" si="37"/>
        <v>0</v>
      </c>
      <c r="F293" s="31">
        <f t="shared" si="38"/>
        <v>2938.4868949533361</v>
      </c>
      <c r="G293" s="31">
        <f t="shared" si="41"/>
        <v>1909.6232249444997</v>
      </c>
      <c r="H293" s="31">
        <f t="shared" si="42"/>
        <v>1028.8636700088364</v>
      </c>
      <c r="I293" s="31">
        <f t="shared" si="39"/>
        <v>200489.78726859711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200489.78726859711</v>
      </c>
      <c r="D294" s="31">
        <f t="shared" si="44"/>
        <v>2938.4868949533361</v>
      </c>
      <c r="E294" s="32">
        <f t="shared" si="37"/>
        <v>0</v>
      </c>
      <c r="F294" s="31">
        <f t="shared" si="38"/>
        <v>2938.4868949533361</v>
      </c>
      <c r="G294" s="31">
        <f t="shared" si="41"/>
        <v>1919.3304763379674</v>
      </c>
      <c r="H294" s="31">
        <f t="shared" si="42"/>
        <v>1019.1564186153686</v>
      </c>
      <c r="I294" s="31">
        <f t="shared" si="39"/>
        <v>198570.45679225915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198570.45679225915</v>
      </c>
      <c r="D295" s="31">
        <f t="shared" si="44"/>
        <v>2938.4868949533361</v>
      </c>
      <c r="E295" s="32">
        <f t="shared" si="37"/>
        <v>0</v>
      </c>
      <c r="F295" s="31">
        <f t="shared" si="38"/>
        <v>2938.4868949533361</v>
      </c>
      <c r="G295" s="31">
        <f t="shared" si="41"/>
        <v>1929.0870729260187</v>
      </c>
      <c r="H295" s="31">
        <f t="shared" si="42"/>
        <v>1009.3998220273173</v>
      </c>
      <c r="I295" s="31">
        <f t="shared" si="39"/>
        <v>196641.36971933313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196641.36971933313</v>
      </c>
      <c r="D296" s="31">
        <f t="shared" si="44"/>
        <v>2938.4868949533361</v>
      </c>
      <c r="E296" s="32">
        <f t="shared" si="37"/>
        <v>0</v>
      </c>
      <c r="F296" s="31">
        <f t="shared" si="38"/>
        <v>2938.4868949533361</v>
      </c>
      <c r="G296" s="31">
        <f t="shared" si="41"/>
        <v>1938.8932655467261</v>
      </c>
      <c r="H296" s="31">
        <f t="shared" si="42"/>
        <v>999.59362940661003</v>
      </c>
      <c r="I296" s="31">
        <f t="shared" si="39"/>
        <v>194702.4764537864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194702.4764537864</v>
      </c>
      <c r="D297" s="31">
        <f t="shared" si="44"/>
        <v>2938.4868949533361</v>
      </c>
      <c r="E297" s="32">
        <f t="shared" si="37"/>
        <v>0</v>
      </c>
      <c r="F297" s="31">
        <f t="shared" si="38"/>
        <v>2938.4868949533361</v>
      </c>
      <c r="G297" s="31">
        <f t="shared" si="41"/>
        <v>1948.7493063132551</v>
      </c>
      <c r="H297" s="31">
        <f t="shared" si="42"/>
        <v>989.73758864008084</v>
      </c>
      <c r="I297" s="31">
        <f t="shared" si="39"/>
        <v>192753.72714747314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192753.72714747314</v>
      </c>
      <c r="D298" s="31">
        <f t="shared" si="44"/>
        <v>2938.4868949533361</v>
      </c>
      <c r="E298" s="32">
        <f t="shared" si="37"/>
        <v>0</v>
      </c>
      <c r="F298" s="31">
        <f t="shared" si="38"/>
        <v>2938.4868949533361</v>
      </c>
      <c r="G298" s="31">
        <f t="shared" si="41"/>
        <v>1958.6554486203477</v>
      </c>
      <c r="H298" s="31">
        <f t="shared" si="42"/>
        <v>979.83144633298843</v>
      </c>
      <c r="I298" s="31">
        <f t="shared" si="39"/>
        <v>190795.07169885279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190795.07169885279</v>
      </c>
      <c r="D299" s="31">
        <f t="shared" si="44"/>
        <v>2938.4868949533361</v>
      </c>
      <c r="E299" s="32">
        <f t="shared" si="37"/>
        <v>0</v>
      </c>
      <c r="F299" s="31">
        <f t="shared" si="38"/>
        <v>2938.4868949533361</v>
      </c>
      <c r="G299" s="31">
        <f t="shared" si="41"/>
        <v>1968.6119471508346</v>
      </c>
      <c r="H299" s="31">
        <f t="shared" si="42"/>
        <v>969.87494780250165</v>
      </c>
      <c r="I299" s="31">
        <f t="shared" si="39"/>
        <v>188826.45975170194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188826.45975170194</v>
      </c>
      <c r="D300" s="31">
        <f t="shared" si="44"/>
        <v>2938.4868949533361</v>
      </c>
      <c r="E300" s="32">
        <f t="shared" si="37"/>
        <v>0</v>
      </c>
      <c r="F300" s="31">
        <f t="shared" si="38"/>
        <v>2938.4868949533361</v>
      </c>
      <c r="G300" s="31">
        <f t="shared" si="41"/>
        <v>1978.6190578821847</v>
      </c>
      <c r="H300" s="31">
        <f t="shared" si="42"/>
        <v>959.86783707115148</v>
      </c>
      <c r="I300" s="31">
        <f t="shared" si="39"/>
        <v>186847.84069381974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186847.84069381974</v>
      </c>
      <c r="D301" s="31">
        <f t="shared" si="44"/>
        <v>2938.4868949533361</v>
      </c>
      <c r="E301" s="32">
        <f t="shared" si="37"/>
        <v>0</v>
      </c>
      <c r="F301" s="31">
        <f t="shared" si="38"/>
        <v>2938.4868949533361</v>
      </c>
      <c r="G301" s="31">
        <f t="shared" si="41"/>
        <v>1988.6770380930857</v>
      </c>
      <c r="H301" s="31">
        <f t="shared" si="42"/>
        <v>949.80985686025042</v>
      </c>
      <c r="I301" s="31">
        <f t="shared" si="39"/>
        <v>184859.16365572665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184859.16365572665</v>
      </c>
      <c r="D302" s="31">
        <f t="shared" si="44"/>
        <v>2938.4868949533361</v>
      </c>
      <c r="E302" s="32">
        <f t="shared" si="37"/>
        <v>0</v>
      </c>
      <c r="F302" s="31">
        <f t="shared" si="38"/>
        <v>2938.4868949533361</v>
      </c>
      <c r="G302" s="31">
        <f t="shared" si="41"/>
        <v>1998.7861463700592</v>
      </c>
      <c r="H302" s="31">
        <f t="shared" si="42"/>
        <v>939.700748583277</v>
      </c>
      <c r="I302" s="31">
        <f t="shared" si="39"/>
        <v>182860.37750935659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182860.37750935659</v>
      </c>
      <c r="D303" s="31">
        <f t="shared" si="44"/>
        <v>2938.4868949533361</v>
      </c>
      <c r="E303" s="32">
        <f t="shared" si="37"/>
        <v>0</v>
      </c>
      <c r="F303" s="31">
        <f t="shared" si="38"/>
        <v>2938.4868949533361</v>
      </c>
      <c r="G303" s="31">
        <f t="shared" si="41"/>
        <v>2008.9466426141066</v>
      </c>
      <c r="H303" s="31">
        <f t="shared" si="42"/>
        <v>929.54025233922937</v>
      </c>
      <c r="I303" s="31">
        <f t="shared" si="39"/>
        <v>180851.43086674248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180851.43086674248</v>
      </c>
      <c r="D304" s="31">
        <f t="shared" si="44"/>
        <v>2938.4868949533361</v>
      </c>
      <c r="E304" s="32">
        <f t="shared" si="37"/>
        <v>0</v>
      </c>
      <c r="F304" s="31">
        <f t="shared" si="38"/>
        <v>2938.4868949533361</v>
      </c>
      <c r="G304" s="31">
        <f t="shared" si="41"/>
        <v>2019.1587880473953</v>
      </c>
      <c r="H304" s="31">
        <f t="shared" si="42"/>
        <v>919.3281069059409</v>
      </c>
      <c r="I304" s="31">
        <f t="shared" si="39"/>
        <v>178832.2720786951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178832.2720786951</v>
      </c>
      <c r="D305" s="31">
        <f t="shared" si="44"/>
        <v>2938.4868949533361</v>
      </c>
      <c r="E305" s="32">
        <f t="shared" si="37"/>
        <v>0</v>
      </c>
      <c r="F305" s="31">
        <f t="shared" si="38"/>
        <v>2938.4868949533361</v>
      </c>
      <c r="G305" s="31">
        <f t="shared" si="41"/>
        <v>2029.4228452199695</v>
      </c>
      <c r="H305" s="31">
        <f t="shared" si="42"/>
        <v>909.06404973336669</v>
      </c>
      <c r="I305" s="31">
        <f t="shared" si="39"/>
        <v>176802.84923347514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176802.84923347514</v>
      </c>
      <c r="D306" s="31">
        <f t="shared" si="44"/>
        <v>2938.4868949533361</v>
      </c>
      <c r="E306" s="32">
        <f t="shared" si="37"/>
        <v>0</v>
      </c>
      <c r="F306" s="31">
        <f t="shared" si="38"/>
        <v>2938.4868949533361</v>
      </c>
      <c r="G306" s="31">
        <f t="shared" si="41"/>
        <v>2039.7390780165042</v>
      </c>
      <c r="H306" s="31">
        <f t="shared" si="42"/>
        <v>898.7478169368319</v>
      </c>
      <c r="I306" s="31">
        <f t="shared" si="39"/>
        <v>174763.11015545862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174763.11015545862</v>
      </c>
      <c r="D307" s="31">
        <f t="shared" si="44"/>
        <v>2938.4868949533361</v>
      </c>
      <c r="E307" s="32">
        <f t="shared" si="37"/>
        <v>0</v>
      </c>
      <c r="F307" s="31">
        <f t="shared" si="38"/>
        <v>2938.4868949533361</v>
      </c>
      <c r="G307" s="31">
        <f t="shared" si="41"/>
        <v>2050.107751663088</v>
      </c>
      <c r="H307" s="31">
        <f t="shared" si="42"/>
        <v>888.37914329024795</v>
      </c>
      <c r="I307" s="31">
        <f t="shared" si="39"/>
        <v>172713.00240379554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172713.00240379554</v>
      </c>
      <c r="D308" s="31">
        <f t="shared" si="44"/>
        <v>2938.4868949533361</v>
      </c>
      <c r="E308" s="32">
        <f t="shared" si="37"/>
        <v>0</v>
      </c>
      <c r="F308" s="31">
        <f t="shared" si="38"/>
        <v>2938.4868949533361</v>
      </c>
      <c r="G308" s="31">
        <f t="shared" si="41"/>
        <v>2060.5291327340419</v>
      </c>
      <c r="H308" s="31">
        <f t="shared" si="42"/>
        <v>877.95776221929407</v>
      </c>
      <c r="I308" s="31">
        <f t="shared" si="39"/>
        <v>170652.47327106149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170652.47327106149</v>
      </c>
      <c r="D309" s="31">
        <f t="shared" si="44"/>
        <v>2938.4868949533361</v>
      </c>
      <c r="E309" s="32">
        <f t="shared" si="37"/>
        <v>0</v>
      </c>
      <c r="F309" s="31">
        <f t="shared" si="38"/>
        <v>2938.4868949533361</v>
      </c>
      <c r="G309" s="31">
        <f t="shared" si="41"/>
        <v>2071.0034891587734</v>
      </c>
      <c r="H309" s="31">
        <f t="shared" si="42"/>
        <v>867.4834057945626</v>
      </c>
      <c r="I309" s="31">
        <f t="shared" si="39"/>
        <v>168581.46978190271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168581.46978190271</v>
      </c>
      <c r="D310" s="31">
        <f t="shared" si="44"/>
        <v>2938.4868949533361</v>
      </c>
      <c r="E310" s="32">
        <f t="shared" si="37"/>
        <v>0</v>
      </c>
      <c r="F310" s="31">
        <f t="shared" si="38"/>
        <v>2938.4868949533361</v>
      </c>
      <c r="G310" s="31">
        <f t="shared" si="41"/>
        <v>2081.5310902286642</v>
      </c>
      <c r="H310" s="31">
        <f t="shared" si="42"/>
        <v>856.95580472467202</v>
      </c>
      <c r="I310" s="31">
        <f t="shared" si="39"/>
        <v>166499.93869167403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166499.93869167403</v>
      </c>
      <c r="D311" s="31">
        <f t="shared" si="44"/>
        <v>2938.4868949533361</v>
      </c>
      <c r="E311" s="32">
        <f t="shared" si="37"/>
        <v>0</v>
      </c>
      <c r="F311" s="31">
        <f t="shared" si="38"/>
        <v>2938.4868949533361</v>
      </c>
      <c r="G311" s="31">
        <f t="shared" si="41"/>
        <v>2092.1122066039929</v>
      </c>
      <c r="H311" s="31">
        <f t="shared" si="42"/>
        <v>846.37468834934305</v>
      </c>
      <c r="I311" s="31">
        <f t="shared" si="39"/>
        <v>164407.82648507005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164407.82648507005</v>
      </c>
      <c r="D312" s="31">
        <f t="shared" si="44"/>
        <v>2938.4868949533361</v>
      </c>
      <c r="E312" s="32">
        <f t="shared" si="37"/>
        <v>0</v>
      </c>
      <c r="F312" s="31">
        <f t="shared" si="38"/>
        <v>2938.4868949533361</v>
      </c>
      <c r="G312" s="31">
        <f t="shared" si="41"/>
        <v>2102.7471103208968</v>
      </c>
      <c r="H312" s="31">
        <f t="shared" si="42"/>
        <v>835.73978463243941</v>
      </c>
      <c r="I312" s="31">
        <f t="shared" si="39"/>
        <v>162305.07937474916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162305.07937474916</v>
      </c>
      <c r="D313" s="31">
        <f t="shared" si="44"/>
        <v>2938.4868949533361</v>
      </c>
      <c r="E313" s="32">
        <f t="shared" si="37"/>
        <v>0</v>
      </c>
      <c r="F313" s="31">
        <f t="shared" si="38"/>
        <v>2938.4868949533361</v>
      </c>
      <c r="G313" s="31">
        <f t="shared" si="41"/>
        <v>2113.4360747983615</v>
      </c>
      <c r="H313" s="31">
        <f t="shared" si="42"/>
        <v>825.05082015497476</v>
      </c>
      <c r="I313" s="31">
        <f t="shared" si="39"/>
        <v>160191.64329995078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160191.64329995078</v>
      </c>
      <c r="D314" s="31">
        <f t="shared" si="44"/>
        <v>2938.4868949533361</v>
      </c>
      <c r="E314" s="32">
        <f t="shared" si="37"/>
        <v>0</v>
      </c>
      <c r="F314" s="31">
        <f t="shared" si="38"/>
        <v>2938.4868949533361</v>
      </c>
      <c r="G314" s="31">
        <f t="shared" si="41"/>
        <v>2124.1793748452528</v>
      </c>
      <c r="H314" s="31">
        <f t="shared" si="42"/>
        <v>814.30752010808317</v>
      </c>
      <c r="I314" s="31">
        <f t="shared" si="39"/>
        <v>158067.46392510552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158067.46392510552</v>
      </c>
      <c r="D315" s="31">
        <f t="shared" si="44"/>
        <v>2938.4868949533361</v>
      </c>
      <c r="E315" s="32">
        <f t="shared" si="37"/>
        <v>0</v>
      </c>
      <c r="F315" s="31">
        <f t="shared" si="38"/>
        <v>2938.4868949533361</v>
      </c>
      <c r="G315" s="31">
        <f t="shared" si="41"/>
        <v>2134.9772866673829</v>
      </c>
      <c r="H315" s="31">
        <f t="shared" si="42"/>
        <v>803.50960828595305</v>
      </c>
      <c r="I315" s="31">
        <f t="shared" si="39"/>
        <v>155932.48663843813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155932.48663843813</v>
      </c>
      <c r="D316" s="31">
        <f t="shared" si="44"/>
        <v>2938.4868949533361</v>
      </c>
      <c r="E316" s="32">
        <f t="shared" si="37"/>
        <v>0</v>
      </c>
      <c r="F316" s="31">
        <f t="shared" si="38"/>
        <v>2938.4868949533361</v>
      </c>
      <c r="G316" s="31">
        <f t="shared" si="41"/>
        <v>2145.830087874609</v>
      </c>
      <c r="H316" s="31">
        <f t="shared" si="42"/>
        <v>792.65680707872718</v>
      </c>
      <c r="I316" s="31">
        <f t="shared" si="39"/>
        <v>153786.65655056352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153786.65655056352</v>
      </c>
      <c r="D317" s="31">
        <f t="shared" si="44"/>
        <v>2938.4868949533361</v>
      </c>
      <c r="E317" s="32">
        <f t="shared" si="37"/>
        <v>0</v>
      </c>
      <c r="F317" s="31">
        <f t="shared" si="38"/>
        <v>2938.4868949533361</v>
      </c>
      <c r="G317" s="31">
        <f t="shared" si="41"/>
        <v>2156.7380574879717</v>
      </c>
      <c r="H317" s="31">
        <f t="shared" si="42"/>
        <v>781.74883746536455</v>
      </c>
      <c r="I317" s="31">
        <f t="shared" si="39"/>
        <v>151629.91849307556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151629.91849307556</v>
      </c>
      <c r="D318" s="31">
        <f t="shared" si="44"/>
        <v>2938.4868949533361</v>
      </c>
      <c r="E318" s="32">
        <f t="shared" si="37"/>
        <v>0</v>
      </c>
      <c r="F318" s="31">
        <f t="shared" si="38"/>
        <v>2938.4868949533361</v>
      </c>
      <c r="G318" s="31">
        <f t="shared" si="41"/>
        <v>2167.7014759468689</v>
      </c>
      <c r="H318" s="31">
        <f t="shared" si="42"/>
        <v>770.78541900646735</v>
      </c>
      <c r="I318" s="31">
        <f t="shared" si="39"/>
        <v>149462.21701712869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149462.21701712869</v>
      </c>
      <c r="D319" s="31">
        <f t="shared" si="44"/>
        <v>2938.4868949533361</v>
      </c>
      <c r="E319" s="32">
        <f t="shared" si="37"/>
        <v>0</v>
      </c>
      <c r="F319" s="31">
        <f t="shared" si="38"/>
        <v>2938.4868949533361</v>
      </c>
      <c r="G319" s="31">
        <f t="shared" si="41"/>
        <v>2178.7206251162652</v>
      </c>
      <c r="H319" s="31">
        <f t="shared" si="42"/>
        <v>759.76626983707081</v>
      </c>
      <c r="I319" s="31">
        <f t="shared" si="39"/>
        <v>147283.49639201243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147283.49639201243</v>
      </c>
      <c r="D320" s="31">
        <f t="shared" si="44"/>
        <v>2938.4868949533361</v>
      </c>
      <c r="E320" s="32">
        <f t="shared" si="37"/>
        <v>0</v>
      </c>
      <c r="F320" s="31">
        <f t="shared" si="38"/>
        <v>2938.4868949533361</v>
      </c>
      <c r="G320" s="31">
        <f t="shared" si="41"/>
        <v>2189.7957882939395</v>
      </c>
      <c r="H320" s="31">
        <f t="shared" si="42"/>
        <v>748.6911066593965</v>
      </c>
      <c r="I320" s="31">
        <f t="shared" si="39"/>
        <v>145093.70060371849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145093.70060371849</v>
      </c>
      <c r="D321" s="31">
        <f t="shared" si="44"/>
        <v>2938.4868949533361</v>
      </c>
      <c r="E321" s="32">
        <f t="shared" si="37"/>
        <v>0</v>
      </c>
      <c r="F321" s="31">
        <f t="shared" si="38"/>
        <v>2938.4868949533361</v>
      </c>
      <c r="G321" s="31">
        <f t="shared" si="41"/>
        <v>2200.9272502177673</v>
      </c>
      <c r="H321" s="31">
        <f t="shared" si="42"/>
        <v>737.5596447355689</v>
      </c>
      <c r="I321" s="31">
        <f t="shared" si="39"/>
        <v>142892.77335350073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142892.77335350073</v>
      </c>
      <c r="D322" s="31">
        <f t="shared" si="44"/>
        <v>2938.4868949533361</v>
      </c>
      <c r="E322" s="32">
        <f t="shared" si="37"/>
        <v>0</v>
      </c>
      <c r="F322" s="31">
        <f t="shared" si="38"/>
        <v>2938.4868949533361</v>
      </c>
      <c r="G322" s="31">
        <f t="shared" si="41"/>
        <v>2212.1152970730409</v>
      </c>
      <c r="H322" s="31">
        <f t="shared" si="42"/>
        <v>726.37159788029533</v>
      </c>
      <c r="I322" s="31">
        <f t="shared" si="39"/>
        <v>140680.6580564277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140680.6580564277</v>
      </c>
      <c r="D323" s="31">
        <f t="shared" si="44"/>
        <v>2938.4868949533361</v>
      </c>
      <c r="E323" s="32">
        <f t="shared" si="37"/>
        <v>0</v>
      </c>
      <c r="F323" s="31">
        <f t="shared" si="38"/>
        <v>2938.4868949533361</v>
      </c>
      <c r="G323" s="31">
        <f t="shared" si="41"/>
        <v>2223.3602164998288</v>
      </c>
      <c r="H323" s="31">
        <f t="shared" si="42"/>
        <v>715.12667845350745</v>
      </c>
      <c r="I323" s="31">
        <f t="shared" si="39"/>
        <v>138457.29783992787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138457.29783992787</v>
      </c>
      <c r="D324" s="31">
        <f t="shared" si="44"/>
        <v>2938.4868949533361</v>
      </c>
      <c r="E324" s="32">
        <f t="shared" si="37"/>
        <v>0</v>
      </c>
      <c r="F324" s="31">
        <f t="shared" si="38"/>
        <v>2938.4868949533361</v>
      </c>
      <c r="G324" s="31">
        <f t="shared" si="41"/>
        <v>2234.6622976003696</v>
      </c>
      <c r="H324" s="31">
        <f t="shared" si="42"/>
        <v>703.82459735296663</v>
      </c>
      <c r="I324" s="31">
        <f t="shared" si="39"/>
        <v>136222.63554232751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136222.63554232751</v>
      </c>
      <c r="D325" s="31">
        <f t="shared" si="44"/>
        <v>2938.4868949533361</v>
      </c>
      <c r="E325" s="32">
        <f t="shared" si="37"/>
        <v>0</v>
      </c>
      <c r="F325" s="31">
        <f t="shared" si="38"/>
        <v>2938.4868949533361</v>
      </c>
      <c r="G325" s="31">
        <f t="shared" si="41"/>
        <v>2246.0218309465045</v>
      </c>
      <c r="H325" s="31">
        <f t="shared" si="42"/>
        <v>692.46506400683154</v>
      </c>
      <c r="I325" s="31">
        <f t="shared" si="39"/>
        <v>133976.61371138101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133976.61371138101</v>
      </c>
      <c r="D326" s="31">
        <f t="shared" si="44"/>
        <v>2938.4868949533361</v>
      </c>
      <c r="E326" s="32">
        <f t="shared" si="37"/>
        <v>0</v>
      </c>
      <c r="F326" s="31">
        <f t="shared" si="38"/>
        <v>2938.4868949533361</v>
      </c>
      <c r="G326" s="31">
        <f t="shared" si="41"/>
        <v>2257.4391085871493</v>
      </c>
      <c r="H326" s="31">
        <f t="shared" si="42"/>
        <v>681.04778636618676</v>
      </c>
      <c r="I326" s="31">
        <f t="shared" si="39"/>
        <v>131719.17460279385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131719.17460279385</v>
      </c>
      <c r="D327" s="31">
        <f t="shared" si="44"/>
        <v>2938.4868949533361</v>
      </c>
      <c r="E327" s="32">
        <f t="shared" si="37"/>
        <v>0</v>
      </c>
      <c r="F327" s="31">
        <f t="shared" si="38"/>
        <v>2938.4868949533361</v>
      </c>
      <c r="G327" s="31">
        <f t="shared" si="41"/>
        <v>2268.9144240558007</v>
      </c>
      <c r="H327" s="31">
        <f t="shared" si="42"/>
        <v>669.57247089753537</v>
      </c>
      <c r="I327" s="31">
        <f t="shared" si="39"/>
        <v>129450.26017873806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129450.26017873806</v>
      </c>
      <c r="D328" s="31">
        <f t="shared" si="44"/>
        <v>2938.4868949533361</v>
      </c>
      <c r="E328" s="32">
        <f t="shared" si="37"/>
        <v>0</v>
      </c>
      <c r="F328" s="31">
        <f t="shared" si="38"/>
        <v>2938.4868949533361</v>
      </c>
      <c r="G328" s="31">
        <f t="shared" si="41"/>
        <v>2280.4480723780844</v>
      </c>
      <c r="H328" s="31">
        <f t="shared" si="42"/>
        <v>658.03882257525174</v>
      </c>
      <c r="I328" s="31">
        <f t="shared" si="39"/>
        <v>127169.81210635997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127169.81210635997</v>
      </c>
      <c r="D329" s="31">
        <f t="shared" si="44"/>
        <v>2938.4868949533361</v>
      </c>
      <c r="E329" s="32">
        <f t="shared" si="37"/>
        <v>0</v>
      </c>
      <c r="F329" s="31">
        <f t="shared" si="38"/>
        <v>2938.4868949533361</v>
      </c>
      <c r="G329" s="31">
        <f t="shared" si="41"/>
        <v>2292.0403500793395</v>
      </c>
      <c r="H329" s="31">
        <f t="shared" si="42"/>
        <v>646.44654487399646</v>
      </c>
      <c r="I329" s="31">
        <f t="shared" si="39"/>
        <v>124877.77175628064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124877.77175628064</v>
      </c>
      <c r="D330" s="31">
        <f t="shared" si="44"/>
        <v>2938.4868949533361</v>
      </c>
      <c r="E330" s="32">
        <f t="shared" si="37"/>
        <v>0</v>
      </c>
      <c r="F330" s="31">
        <f t="shared" si="38"/>
        <v>2938.4868949533361</v>
      </c>
      <c r="G330" s="31">
        <f t="shared" si="41"/>
        <v>2303.691555192243</v>
      </c>
      <c r="H330" s="31">
        <f t="shared" si="42"/>
        <v>634.79533976109326</v>
      </c>
      <c r="I330" s="31">
        <f t="shared" si="39"/>
        <v>122574.08020108839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122574.08020108839</v>
      </c>
      <c r="D331" s="31">
        <f t="shared" si="44"/>
        <v>2938.4868949533361</v>
      </c>
      <c r="E331" s="32">
        <f t="shared" si="37"/>
        <v>0</v>
      </c>
      <c r="F331" s="31">
        <f t="shared" si="38"/>
        <v>2938.4868949533361</v>
      </c>
      <c r="G331" s="31">
        <f t="shared" si="41"/>
        <v>2315.4019872644703</v>
      </c>
      <c r="H331" s="31">
        <f t="shared" si="42"/>
        <v>623.084907688866</v>
      </c>
      <c r="I331" s="31">
        <f t="shared" si="39"/>
        <v>120258.67821382392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120258.67821382392</v>
      </c>
      <c r="D332" s="31">
        <f t="shared" si="44"/>
        <v>2938.4868949533361</v>
      </c>
      <c r="E332" s="32">
        <f t="shared" si="37"/>
        <v>0</v>
      </c>
      <c r="F332" s="31">
        <f t="shared" si="38"/>
        <v>2938.4868949533361</v>
      </c>
      <c r="G332" s="31">
        <f t="shared" si="41"/>
        <v>2327.1719473663979</v>
      </c>
      <c r="H332" s="31">
        <f t="shared" si="42"/>
        <v>611.31494758693827</v>
      </c>
      <c r="I332" s="31">
        <f t="shared" si="39"/>
        <v>117931.50626645752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117931.50626645752</v>
      </c>
      <c r="D333" s="31">
        <f t="shared" si="44"/>
        <v>2938.4868949533361</v>
      </c>
      <c r="E333" s="32">
        <f t="shared" si="37"/>
        <v>0</v>
      </c>
      <c r="F333" s="31">
        <f t="shared" si="38"/>
        <v>2938.4868949533361</v>
      </c>
      <c r="G333" s="31">
        <f t="shared" si="41"/>
        <v>2339.0017380988438</v>
      </c>
      <c r="H333" s="31">
        <f t="shared" si="42"/>
        <v>599.4851568544924</v>
      </c>
      <c r="I333" s="31">
        <f t="shared" si="39"/>
        <v>115592.50452835868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115592.50452835868</v>
      </c>
      <c r="D334" s="31">
        <f t="shared" si="44"/>
        <v>2938.4868949533361</v>
      </c>
      <c r="E334" s="32">
        <f t="shared" si="37"/>
        <v>0</v>
      </c>
      <c r="F334" s="31">
        <f t="shared" si="38"/>
        <v>2938.4868949533361</v>
      </c>
      <c r="G334" s="31">
        <f t="shared" si="41"/>
        <v>2350.8916636008462</v>
      </c>
      <c r="H334" s="31">
        <f t="shared" si="42"/>
        <v>587.59523135248992</v>
      </c>
      <c r="I334" s="31">
        <f t="shared" si="39"/>
        <v>113241.61286475783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113241.61286475783</v>
      </c>
      <c r="D335" s="31">
        <f t="shared" si="44"/>
        <v>2938.4868949533361</v>
      </c>
      <c r="E335" s="32">
        <f t="shared" si="37"/>
        <v>0</v>
      </c>
      <c r="F335" s="31">
        <f t="shared" si="38"/>
        <v>2938.4868949533361</v>
      </c>
      <c r="G335" s="31">
        <f t="shared" si="41"/>
        <v>2362.8420295574838</v>
      </c>
      <c r="H335" s="31">
        <f t="shared" si="42"/>
        <v>575.64486539585232</v>
      </c>
      <c r="I335" s="31">
        <f t="shared" si="39"/>
        <v>110878.77083520034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110878.77083520034</v>
      </c>
      <c r="D336" s="31">
        <f t="shared" si="44"/>
        <v>2938.4868949533361</v>
      </c>
      <c r="E336" s="32">
        <f t="shared" si="37"/>
        <v>0</v>
      </c>
      <c r="F336" s="31">
        <f t="shared" si="38"/>
        <v>2938.4868949533361</v>
      </c>
      <c r="G336" s="31">
        <f t="shared" si="41"/>
        <v>2374.8531432077343</v>
      </c>
      <c r="H336" s="31">
        <f t="shared" si="42"/>
        <v>563.63375174560167</v>
      </c>
      <c r="I336" s="31">
        <f t="shared" si="39"/>
        <v>108503.91769199261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108503.91769199261</v>
      </c>
      <c r="D337" s="31">
        <f t="shared" si="44"/>
        <v>2938.4868949533361</v>
      </c>
      <c r="E337" s="32">
        <f t="shared" si="37"/>
        <v>0</v>
      </c>
      <c r="F337" s="31">
        <f t="shared" si="38"/>
        <v>2938.4868949533361</v>
      </c>
      <c r="G337" s="31">
        <f t="shared" si="41"/>
        <v>2386.9253133523735</v>
      </c>
      <c r="H337" s="31">
        <f t="shared" si="42"/>
        <v>551.56158160096243</v>
      </c>
      <c r="I337" s="31">
        <f t="shared" si="39"/>
        <v>106116.99237864024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106116.99237864024</v>
      </c>
      <c r="D338" s="31">
        <f t="shared" si="44"/>
        <v>2938.4868949533361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2938.4868949533361</v>
      </c>
      <c r="G338" s="31">
        <f t="shared" si="41"/>
        <v>2399.0588503619147</v>
      </c>
      <c r="H338" s="31">
        <f t="shared" si="42"/>
        <v>539.42804459142121</v>
      </c>
      <c r="I338" s="31">
        <f t="shared" ref="I338:I377" si="48">IF(AND(Pay_Num&lt;&gt;"",Sched_Pay+Extra_Pay&lt;Beg_Bal),Beg_Bal-Princ,IF(Pay_Num&lt;&gt;"",0,""))</f>
        <v>103717.93352827831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103717.93352827831</v>
      </c>
      <c r="D339" s="31">
        <f t="shared" si="44"/>
        <v>2938.4868949533361</v>
      </c>
      <c r="E339" s="32">
        <f t="shared" si="46"/>
        <v>0</v>
      </c>
      <c r="F339" s="31">
        <f t="shared" si="47"/>
        <v>2938.4868949533361</v>
      </c>
      <c r="G339" s="31">
        <f t="shared" ref="G339:G377" si="50">IF(Pay_Num&lt;&gt;"",Total_Pay-Int,"")</f>
        <v>2411.2540661845878</v>
      </c>
      <c r="H339" s="31">
        <f t="shared" ref="H339:H377" si="51">IF(Pay_Num&lt;&gt;"",Beg_Bal*Interest_Rate/Num_Pmt_Per_Year,"")</f>
        <v>527.23282876874805</v>
      </c>
      <c r="I339" s="31">
        <f t="shared" si="48"/>
        <v>101306.67946209373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101306.67946209373</v>
      </c>
      <c r="D340" s="31">
        <f t="shared" ref="D340:D377" si="53">IF(Pay_Num&lt;&gt;"",Scheduled_Monthly_Payment,"")</f>
        <v>2938.4868949533361</v>
      </c>
      <c r="E340" s="32">
        <f t="shared" si="46"/>
        <v>0</v>
      </c>
      <c r="F340" s="31">
        <f t="shared" si="47"/>
        <v>2938.4868949533361</v>
      </c>
      <c r="G340" s="31">
        <f t="shared" si="50"/>
        <v>2423.5112743543596</v>
      </c>
      <c r="H340" s="31">
        <f t="shared" si="51"/>
        <v>514.97562059897643</v>
      </c>
      <c r="I340" s="31">
        <f t="shared" si="48"/>
        <v>98883.168187739371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98883.168187739371</v>
      </c>
      <c r="D341" s="31">
        <f t="shared" si="53"/>
        <v>2938.4868949533361</v>
      </c>
      <c r="E341" s="32">
        <f t="shared" si="46"/>
        <v>0</v>
      </c>
      <c r="F341" s="31">
        <f t="shared" si="47"/>
        <v>2938.4868949533361</v>
      </c>
      <c r="G341" s="31">
        <f t="shared" si="50"/>
        <v>2435.8307899989941</v>
      </c>
      <c r="H341" s="31">
        <f t="shared" si="51"/>
        <v>502.6561049543418</v>
      </c>
      <c r="I341" s="31">
        <f t="shared" si="48"/>
        <v>96447.337397740383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96447.337397740383</v>
      </c>
      <c r="D342" s="31">
        <f t="shared" si="53"/>
        <v>2938.4868949533361</v>
      </c>
      <c r="E342" s="32">
        <f t="shared" si="46"/>
        <v>0</v>
      </c>
      <c r="F342" s="31">
        <f t="shared" si="47"/>
        <v>2938.4868949533361</v>
      </c>
      <c r="G342" s="31">
        <f t="shared" si="50"/>
        <v>2448.2129298481559</v>
      </c>
      <c r="H342" s="31">
        <f t="shared" si="51"/>
        <v>490.27396510518025</v>
      </c>
      <c r="I342" s="31">
        <f t="shared" si="48"/>
        <v>93999.124467892223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93999.124467892223</v>
      </c>
      <c r="D343" s="31">
        <f t="shared" si="53"/>
        <v>2938.4868949533361</v>
      </c>
      <c r="E343" s="32">
        <f t="shared" si="46"/>
        <v>0</v>
      </c>
      <c r="F343" s="31">
        <f t="shared" si="47"/>
        <v>2938.4868949533361</v>
      </c>
      <c r="G343" s="31">
        <f t="shared" si="50"/>
        <v>2460.6580122415508</v>
      </c>
      <c r="H343" s="31">
        <f t="shared" si="51"/>
        <v>477.82888271178541</v>
      </c>
      <c r="I343" s="31">
        <f t="shared" si="48"/>
        <v>91538.466455650676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91538.466455650676</v>
      </c>
      <c r="D344" s="31">
        <f t="shared" si="53"/>
        <v>2938.4868949533361</v>
      </c>
      <c r="E344" s="32">
        <f t="shared" si="46"/>
        <v>0</v>
      </c>
      <c r="F344" s="31">
        <f t="shared" si="47"/>
        <v>2938.4868949533361</v>
      </c>
      <c r="G344" s="31">
        <f t="shared" si="50"/>
        <v>2473.1663571371118</v>
      </c>
      <c r="H344" s="31">
        <f t="shared" si="51"/>
        <v>465.32053781622426</v>
      </c>
      <c r="I344" s="31">
        <f t="shared" si="48"/>
        <v>89065.300098513559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89065.300098513559</v>
      </c>
      <c r="D345" s="31">
        <f t="shared" si="53"/>
        <v>2938.4868949533361</v>
      </c>
      <c r="E345" s="32">
        <f t="shared" si="46"/>
        <v>0</v>
      </c>
      <c r="F345" s="31">
        <f t="shared" si="47"/>
        <v>2938.4868949533361</v>
      </c>
      <c r="G345" s="31">
        <f t="shared" si="50"/>
        <v>2485.7382861192254</v>
      </c>
      <c r="H345" s="31">
        <f t="shared" si="51"/>
        <v>452.7486088341106</v>
      </c>
      <c r="I345" s="31">
        <f t="shared" si="48"/>
        <v>86579.561812394328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86579.561812394328</v>
      </c>
      <c r="D346" s="31">
        <f t="shared" si="53"/>
        <v>2938.4868949533361</v>
      </c>
      <c r="E346" s="32">
        <f t="shared" si="46"/>
        <v>0</v>
      </c>
      <c r="F346" s="31">
        <f t="shared" si="47"/>
        <v>2938.4868949533361</v>
      </c>
      <c r="G346" s="31">
        <f t="shared" si="50"/>
        <v>2498.3741224069981</v>
      </c>
      <c r="H346" s="31">
        <f t="shared" si="51"/>
        <v>440.11277254633779</v>
      </c>
      <c r="I346" s="31">
        <f t="shared" si="48"/>
        <v>84081.187689987331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84081.187689987331</v>
      </c>
      <c r="D347" s="31">
        <f t="shared" si="53"/>
        <v>2938.4868949533361</v>
      </c>
      <c r="E347" s="32">
        <f t="shared" si="46"/>
        <v>0</v>
      </c>
      <c r="F347" s="31">
        <f t="shared" si="47"/>
        <v>2938.4868949533361</v>
      </c>
      <c r="G347" s="31">
        <f t="shared" si="50"/>
        <v>2511.0741908625673</v>
      </c>
      <c r="H347" s="31">
        <f t="shared" si="51"/>
        <v>427.41270409076895</v>
      </c>
      <c r="I347" s="31">
        <f t="shared" si="48"/>
        <v>81570.113499124767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81570.113499124767</v>
      </c>
      <c r="D348" s="31">
        <f t="shared" si="53"/>
        <v>2938.4868949533361</v>
      </c>
      <c r="E348" s="32">
        <f t="shared" si="46"/>
        <v>0</v>
      </c>
      <c r="F348" s="31">
        <f t="shared" si="47"/>
        <v>2938.4868949533361</v>
      </c>
      <c r="G348" s="31">
        <f t="shared" si="50"/>
        <v>2523.8388179994517</v>
      </c>
      <c r="H348" s="31">
        <f t="shared" si="51"/>
        <v>414.64807695388419</v>
      </c>
      <c r="I348" s="31">
        <f t="shared" si="48"/>
        <v>79046.274681125316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79046.274681125316</v>
      </c>
      <c r="D349" s="31">
        <f t="shared" si="53"/>
        <v>2938.4868949533361</v>
      </c>
      <c r="E349" s="32">
        <f t="shared" si="46"/>
        <v>0</v>
      </c>
      <c r="F349" s="31">
        <f t="shared" si="47"/>
        <v>2938.4868949533361</v>
      </c>
      <c r="G349" s="31">
        <f t="shared" si="50"/>
        <v>2536.6683319909489</v>
      </c>
      <c r="H349" s="31">
        <f t="shared" si="51"/>
        <v>401.81856296238703</v>
      </c>
      <c r="I349" s="31">
        <f t="shared" si="48"/>
        <v>76509.606349134367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76509.606349134367</v>
      </c>
      <c r="D350" s="31">
        <f t="shared" si="53"/>
        <v>2938.4868949533361</v>
      </c>
      <c r="E350" s="32">
        <f t="shared" si="46"/>
        <v>0</v>
      </c>
      <c r="F350" s="31">
        <f t="shared" si="47"/>
        <v>2938.4868949533361</v>
      </c>
      <c r="G350" s="31">
        <f t="shared" si="50"/>
        <v>2549.5630626785696</v>
      </c>
      <c r="H350" s="31">
        <f t="shared" si="51"/>
        <v>388.92383227476631</v>
      </c>
      <c r="I350" s="31">
        <f t="shared" si="48"/>
        <v>73960.043286455795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73960.043286455795</v>
      </c>
      <c r="D351" s="31">
        <f t="shared" si="53"/>
        <v>2938.4868949533361</v>
      </c>
      <c r="E351" s="32">
        <f t="shared" si="46"/>
        <v>0</v>
      </c>
      <c r="F351" s="31">
        <f t="shared" si="47"/>
        <v>2938.4868949533361</v>
      </c>
      <c r="G351" s="31">
        <f t="shared" si="50"/>
        <v>2562.5233415805192</v>
      </c>
      <c r="H351" s="31">
        <f t="shared" si="51"/>
        <v>375.96355337281693</v>
      </c>
      <c r="I351" s="31">
        <f t="shared" si="48"/>
        <v>71397.519944875283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71397.519944875283</v>
      </c>
      <c r="D352" s="31">
        <f t="shared" si="53"/>
        <v>2938.4868949533361</v>
      </c>
      <c r="E352" s="32">
        <f t="shared" si="46"/>
        <v>0</v>
      </c>
      <c r="F352" s="31">
        <f t="shared" si="47"/>
        <v>2938.4868949533361</v>
      </c>
      <c r="G352" s="31">
        <f t="shared" si="50"/>
        <v>2575.5495019002201</v>
      </c>
      <c r="H352" s="31">
        <f t="shared" si="51"/>
        <v>362.93739305311601</v>
      </c>
      <c r="I352" s="31">
        <f t="shared" si="48"/>
        <v>68821.970442975056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68821.970442975056</v>
      </c>
      <c r="D353" s="31">
        <f t="shared" si="53"/>
        <v>2938.4868949533361</v>
      </c>
      <c r="E353" s="32">
        <f t="shared" si="46"/>
        <v>0</v>
      </c>
      <c r="F353" s="31">
        <f t="shared" si="47"/>
        <v>2938.4868949533361</v>
      </c>
      <c r="G353" s="31">
        <f t="shared" si="50"/>
        <v>2588.6418785348797</v>
      </c>
      <c r="H353" s="31">
        <f t="shared" si="51"/>
        <v>349.84501641845651</v>
      </c>
      <c r="I353" s="31">
        <f t="shared" si="48"/>
        <v>66233.328564440177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66233.328564440177</v>
      </c>
      <c r="D354" s="31">
        <f t="shared" si="53"/>
        <v>2938.4868949533361</v>
      </c>
      <c r="E354" s="32">
        <f t="shared" si="46"/>
        <v>0</v>
      </c>
      <c r="F354" s="31">
        <f t="shared" si="47"/>
        <v>2938.4868949533361</v>
      </c>
      <c r="G354" s="31">
        <f t="shared" si="50"/>
        <v>2601.8008080840987</v>
      </c>
      <c r="H354" s="31">
        <f t="shared" si="51"/>
        <v>336.68608686923756</v>
      </c>
      <c r="I354" s="31">
        <f t="shared" si="48"/>
        <v>63631.527756356081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63631.527756356081</v>
      </c>
      <c r="D355" s="31">
        <f t="shared" si="53"/>
        <v>2938.4868949533361</v>
      </c>
      <c r="E355" s="32">
        <f t="shared" si="46"/>
        <v>0</v>
      </c>
      <c r="F355" s="31">
        <f t="shared" si="47"/>
        <v>2938.4868949533361</v>
      </c>
      <c r="G355" s="31">
        <f t="shared" si="50"/>
        <v>2615.0266288585262</v>
      </c>
      <c r="H355" s="31">
        <f t="shared" si="51"/>
        <v>323.46026609481004</v>
      </c>
      <c r="I355" s="31">
        <f t="shared" si="48"/>
        <v>61016.501127497555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61016.501127497555</v>
      </c>
      <c r="D356" s="31">
        <f t="shared" si="53"/>
        <v>2938.4868949533361</v>
      </c>
      <c r="E356" s="32">
        <f t="shared" si="46"/>
        <v>0</v>
      </c>
      <c r="F356" s="31">
        <f t="shared" si="47"/>
        <v>2938.4868949533361</v>
      </c>
      <c r="G356" s="31">
        <f t="shared" si="50"/>
        <v>2628.3196808885568</v>
      </c>
      <c r="H356" s="31">
        <f t="shared" si="51"/>
        <v>310.16721406477922</v>
      </c>
      <c r="I356" s="31">
        <f t="shared" si="48"/>
        <v>58388.181446609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58388.181446609</v>
      </c>
      <c r="D357" s="31">
        <f t="shared" si="53"/>
        <v>2938.4868949533361</v>
      </c>
      <c r="E357" s="32">
        <f t="shared" si="46"/>
        <v>0</v>
      </c>
      <c r="F357" s="31">
        <f t="shared" si="47"/>
        <v>2938.4868949533361</v>
      </c>
      <c r="G357" s="31">
        <f t="shared" si="50"/>
        <v>2641.6803059330737</v>
      </c>
      <c r="H357" s="31">
        <f t="shared" si="51"/>
        <v>296.80658902026238</v>
      </c>
      <c r="I357" s="31">
        <f t="shared" si="48"/>
        <v>55746.501140675929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55746.501140675929</v>
      </c>
      <c r="D358" s="31">
        <f t="shared" si="53"/>
        <v>2938.4868949533361</v>
      </c>
      <c r="E358" s="32">
        <f t="shared" si="46"/>
        <v>0</v>
      </c>
      <c r="F358" s="31">
        <f t="shared" si="47"/>
        <v>2938.4868949533361</v>
      </c>
      <c r="G358" s="31">
        <f t="shared" si="50"/>
        <v>2655.1088474882336</v>
      </c>
      <c r="H358" s="31">
        <f t="shared" si="51"/>
        <v>283.37804746510261</v>
      </c>
      <c r="I358" s="31">
        <f t="shared" si="48"/>
        <v>53091.392293187695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53091.392293187695</v>
      </c>
      <c r="D359" s="31">
        <f t="shared" si="53"/>
        <v>2938.4868949533361</v>
      </c>
      <c r="E359" s="32">
        <f t="shared" si="46"/>
        <v>0</v>
      </c>
      <c r="F359" s="31">
        <f t="shared" si="47"/>
        <v>2938.4868949533361</v>
      </c>
      <c r="G359" s="31">
        <f t="shared" si="50"/>
        <v>2668.6056507962985</v>
      </c>
      <c r="H359" s="31">
        <f t="shared" si="51"/>
        <v>269.88124415703743</v>
      </c>
      <c r="I359" s="31">
        <f t="shared" si="48"/>
        <v>50422.786642391395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50422.786642391395</v>
      </c>
      <c r="D360" s="31">
        <f t="shared" si="53"/>
        <v>2938.4868949533361</v>
      </c>
      <c r="E360" s="32">
        <f t="shared" si="46"/>
        <v>0</v>
      </c>
      <c r="F360" s="31">
        <f t="shared" si="47"/>
        <v>2938.4868949533361</v>
      </c>
      <c r="G360" s="31">
        <f t="shared" si="50"/>
        <v>2682.1710628545134</v>
      </c>
      <c r="H360" s="31">
        <f t="shared" si="51"/>
        <v>256.31583209882291</v>
      </c>
      <c r="I360" s="31">
        <f t="shared" si="48"/>
        <v>47740.615579536883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47740.615579536883</v>
      </c>
      <c r="D361" s="31">
        <f t="shared" si="53"/>
        <v>2938.4868949533361</v>
      </c>
      <c r="E361" s="32">
        <f t="shared" si="46"/>
        <v>0</v>
      </c>
      <c r="F361" s="31">
        <f t="shared" si="47"/>
        <v>2938.4868949533361</v>
      </c>
      <c r="G361" s="31">
        <f t="shared" si="50"/>
        <v>2695.8054324240238</v>
      </c>
      <c r="H361" s="31">
        <f t="shared" si="51"/>
        <v>242.68146252931248</v>
      </c>
      <c r="I361" s="31">
        <f t="shared" si="48"/>
        <v>45044.810147112861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45044.810147112861</v>
      </c>
      <c r="D362" s="31">
        <f t="shared" si="53"/>
        <v>2938.4868949533361</v>
      </c>
      <c r="E362" s="32">
        <f t="shared" si="46"/>
        <v>0</v>
      </c>
      <c r="F362" s="31">
        <f t="shared" si="47"/>
        <v>2938.4868949533361</v>
      </c>
      <c r="G362" s="31">
        <f t="shared" si="50"/>
        <v>2709.5091100388458</v>
      </c>
      <c r="H362" s="31">
        <f t="shared" si="51"/>
        <v>228.97778491449037</v>
      </c>
      <c r="I362" s="31">
        <f t="shared" si="48"/>
        <v>42335.301037074016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42335.301037074016</v>
      </c>
      <c r="D363" s="31">
        <f t="shared" si="53"/>
        <v>2938.4868949533361</v>
      </c>
      <c r="E363" s="32">
        <f t="shared" si="46"/>
        <v>0</v>
      </c>
      <c r="F363" s="31">
        <f t="shared" si="47"/>
        <v>2938.4868949533361</v>
      </c>
      <c r="G363" s="31">
        <f t="shared" si="50"/>
        <v>2723.2824480148765</v>
      </c>
      <c r="H363" s="31">
        <f t="shared" si="51"/>
        <v>215.20444693845957</v>
      </c>
      <c r="I363" s="31">
        <f t="shared" si="48"/>
        <v>39612.018589059138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39612.018589059138</v>
      </c>
      <c r="D364" s="31">
        <f t="shared" si="53"/>
        <v>2938.4868949533361</v>
      </c>
      <c r="E364" s="32">
        <f t="shared" si="46"/>
        <v>0</v>
      </c>
      <c r="F364" s="31">
        <f t="shared" si="47"/>
        <v>2938.4868949533361</v>
      </c>
      <c r="G364" s="31">
        <f t="shared" si="50"/>
        <v>2737.1258004589522</v>
      </c>
      <c r="H364" s="31">
        <f t="shared" si="51"/>
        <v>201.36109449438393</v>
      </c>
      <c r="I364" s="31">
        <f t="shared" si="48"/>
        <v>36874.892788600184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36874.892788600184</v>
      </c>
      <c r="D365" s="31">
        <f t="shared" si="53"/>
        <v>2938.4868949533361</v>
      </c>
      <c r="E365" s="32">
        <f t="shared" si="46"/>
        <v>0</v>
      </c>
      <c r="F365" s="31">
        <f t="shared" si="47"/>
        <v>2938.4868949533361</v>
      </c>
      <c r="G365" s="31">
        <f t="shared" si="50"/>
        <v>2751.039523277952</v>
      </c>
      <c r="H365" s="31">
        <f t="shared" si="51"/>
        <v>187.44737167538426</v>
      </c>
      <c r="I365" s="31">
        <f t="shared" si="48"/>
        <v>34123.853265322236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34123.853265322236</v>
      </c>
      <c r="D366" s="31">
        <f t="shared" si="53"/>
        <v>2938.4868949533361</v>
      </c>
      <c r="E366" s="32">
        <f t="shared" si="46"/>
        <v>0</v>
      </c>
      <c r="F366" s="31">
        <f t="shared" si="47"/>
        <v>2938.4868949533361</v>
      </c>
      <c r="G366" s="31">
        <f t="shared" si="50"/>
        <v>2765.0239741879482</v>
      </c>
      <c r="H366" s="31">
        <f t="shared" si="51"/>
        <v>173.46292076538802</v>
      </c>
      <c r="I366" s="31">
        <f t="shared" si="48"/>
        <v>31358.829291134287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31358.829291134287</v>
      </c>
      <c r="D367" s="31">
        <f t="shared" si="53"/>
        <v>2938.4868949533361</v>
      </c>
      <c r="E367" s="32">
        <f t="shared" si="46"/>
        <v>0</v>
      </c>
      <c r="F367" s="31">
        <f t="shared" si="47"/>
        <v>2938.4868949533361</v>
      </c>
      <c r="G367" s="31">
        <f t="shared" si="50"/>
        <v>2779.0795127234037</v>
      </c>
      <c r="H367" s="31">
        <f t="shared" si="51"/>
        <v>159.40738222993261</v>
      </c>
      <c r="I367" s="31">
        <f t="shared" si="48"/>
        <v>28579.749778410882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28579.749778410882</v>
      </c>
      <c r="D368" s="31">
        <f t="shared" si="53"/>
        <v>2938.4868949533361</v>
      </c>
      <c r="E368" s="32">
        <f t="shared" si="46"/>
        <v>0</v>
      </c>
      <c r="F368" s="31">
        <f t="shared" si="47"/>
        <v>2938.4868949533361</v>
      </c>
      <c r="G368" s="31">
        <f t="shared" si="50"/>
        <v>2793.2065002464142</v>
      </c>
      <c r="H368" s="31">
        <f t="shared" si="51"/>
        <v>145.28039470692198</v>
      </c>
      <c r="I368" s="31">
        <f t="shared" si="48"/>
        <v>25786.543278164467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25786.543278164467</v>
      </c>
      <c r="D369" s="31">
        <f t="shared" si="53"/>
        <v>2938.4868949533361</v>
      </c>
      <c r="E369" s="32">
        <f t="shared" si="46"/>
        <v>0</v>
      </c>
      <c r="F369" s="31">
        <f t="shared" si="47"/>
        <v>2938.4868949533361</v>
      </c>
      <c r="G369" s="31">
        <f t="shared" si="50"/>
        <v>2807.4052999559999</v>
      </c>
      <c r="H369" s="31">
        <f t="shared" si="51"/>
        <v>131.08159499733605</v>
      </c>
      <c r="I369" s="31">
        <f t="shared" si="48"/>
        <v>22979.137978208466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22979.137978208466</v>
      </c>
      <c r="D370" s="31">
        <f t="shared" si="53"/>
        <v>2938.4868949533361</v>
      </c>
      <c r="E370" s="32">
        <f t="shared" si="46"/>
        <v>0</v>
      </c>
      <c r="F370" s="31">
        <f t="shared" si="47"/>
        <v>2938.4868949533361</v>
      </c>
      <c r="G370" s="31">
        <f t="shared" si="50"/>
        <v>2821.6762768974431</v>
      </c>
      <c r="H370" s="31">
        <f t="shared" si="51"/>
        <v>116.81061805589303</v>
      </c>
      <c r="I370" s="31">
        <f t="shared" si="48"/>
        <v>20157.461701311022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20157.461701311022</v>
      </c>
      <c r="D371" s="31">
        <f t="shared" si="53"/>
        <v>2938.4868949533361</v>
      </c>
      <c r="E371" s="32">
        <f t="shared" si="46"/>
        <v>0</v>
      </c>
      <c r="F371" s="31">
        <f t="shared" si="47"/>
        <v>2938.4868949533361</v>
      </c>
      <c r="G371" s="31">
        <f t="shared" si="50"/>
        <v>2836.0197979716718</v>
      </c>
      <c r="H371" s="31">
        <f t="shared" si="51"/>
        <v>102.46709698166437</v>
      </c>
      <c r="I371" s="31">
        <f t="shared" si="48"/>
        <v>17321.44190333935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17321.44190333935</v>
      </c>
      <c r="D372" s="31">
        <f t="shared" si="53"/>
        <v>2938.4868949533361</v>
      </c>
      <c r="E372" s="32">
        <f t="shared" si="46"/>
        <v>0</v>
      </c>
      <c r="F372" s="31">
        <f t="shared" si="47"/>
        <v>2938.4868949533361</v>
      </c>
      <c r="G372" s="31">
        <f t="shared" si="50"/>
        <v>2850.4362319446946</v>
      </c>
      <c r="H372" s="31">
        <f t="shared" si="51"/>
        <v>88.050663008641706</v>
      </c>
      <c r="I372" s="31">
        <f t="shared" si="48"/>
        <v>14471.005671394654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14471.005671394654</v>
      </c>
      <c r="D373" s="31">
        <f t="shared" si="53"/>
        <v>2938.4868949533361</v>
      </c>
      <c r="E373" s="32">
        <f t="shared" si="46"/>
        <v>0</v>
      </c>
      <c r="F373" s="31">
        <f t="shared" si="47"/>
        <v>2938.4868949533361</v>
      </c>
      <c r="G373" s="31">
        <f t="shared" si="50"/>
        <v>2864.9259494570802</v>
      </c>
      <c r="H373" s="31">
        <f t="shared" si="51"/>
        <v>73.560945496256153</v>
      </c>
      <c r="I373" s="31">
        <f t="shared" si="48"/>
        <v>11606.079721937575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11606.079721937575</v>
      </c>
      <c r="D374" s="31">
        <f t="shared" si="53"/>
        <v>2938.4868949533361</v>
      </c>
      <c r="E374" s="32">
        <f t="shared" si="46"/>
        <v>0</v>
      </c>
      <c r="F374" s="31">
        <f t="shared" si="47"/>
        <v>2938.4868949533361</v>
      </c>
      <c r="G374" s="31">
        <f t="shared" si="50"/>
        <v>2879.4893230334869</v>
      </c>
      <c r="H374" s="31">
        <f t="shared" si="51"/>
        <v>58.997571919849342</v>
      </c>
      <c r="I374" s="31">
        <f t="shared" si="48"/>
        <v>8726.5903989040871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8726.5903989040871</v>
      </c>
      <c r="D375" s="31">
        <f t="shared" si="53"/>
        <v>2938.4868949533361</v>
      </c>
      <c r="E375" s="32">
        <f t="shared" si="46"/>
        <v>0</v>
      </c>
      <c r="F375" s="31">
        <f t="shared" si="47"/>
        <v>2938.4868949533361</v>
      </c>
      <c r="G375" s="31">
        <f t="shared" si="50"/>
        <v>2894.1267270922403</v>
      </c>
      <c r="H375" s="31">
        <f t="shared" si="51"/>
        <v>44.360167861095782</v>
      </c>
      <c r="I375" s="31">
        <f t="shared" si="48"/>
        <v>5832.4636718118472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5832.4636718118472</v>
      </c>
      <c r="D376" s="31">
        <f t="shared" si="53"/>
        <v>2938.4868949533361</v>
      </c>
      <c r="E376" s="32">
        <f t="shared" si="46"/>
        <v>0</v>
      </c>
      <c r="F376" s="31">
        <f t="shared" si="47"/>
        <v>2938.4868949533361</v>
      </c>
      <c r="G376" s="31">
        <f t="shared" si="50"/>
        <v>2908.8385379549591</v>
      </c>
      <c r="H376" s="31">
        <f t="shared" si="51"/>
        <v>29.648356998376887</v>
      </c>
      <c r="I376" s="31">
        <f t="shared" si="48"/>
        <v>2923.6251338568882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2923.6251338568882</v>
      </c>
      <c r="D377" s="31">
        <f t="shared" si="53"/>
        <v>2938.4868949533361</v>
      </c>
      <c r="E377" s="32">
        <f t="shared" si="46"/>
        <v>0</v>
      </c>
      <c r="F377" s="31">
        <f t="shared" si="47"/>
        <v>2923.6251338568882</v>
      </c>
      <c r="G377" s="31">
        <f t="shared" si="50"/>
        <v>2908.7633727597822</v>
      </c>
      <c r="H377" s="31">
        <f t="shared" si="51"/>
        <v>14.861761097105848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C13:D13"/>
    <mergeCell ref="B5:D5"/>
    <mergeCell ref="F5:H5"/>
  </mergeCells>
  <phoneticPr fontId="0" type="noConversion"/>
  <conditionalFormatting sqref="A18:D377">
    <cfRule type="expression" dxfId="17" priority="2" stopIfTrue="1">
      <formula>IF(ROW(A18)=Last_Row,TRUE, FALSE)</formula>
    </cfRule>
    <cfRule type="expression" dxfId="16" priority="3" stopIfTrue="1">
      <formula>IF(ROW(A18)&lt;Last_Row,TRUE, FALSE)</formula>
    </cfRule>
  </conditionalFormatting>
  <conditionalFormatting sqref="A18:I377">
    <cfRule type="expression" dxfId="15" priority="1" stopIfTrue="1">
      <formula>IF(ROW(A18)&gt;Last_Row,TRUE, FALSE)</formula>
    </cfRule>
  </conditionalFormatting>
  <conditionalFormatting sqref="E18:E377">
    <cfRule type="expression" dxfId="14" priority="8" stopIfTrue="1">
      <formula>IF(ROW(E18)=Last_Row,TRUE, FALSE)</formula>
    </cfRule>
  </conditionalFormatting>
  <conditionalFormatting sqref="F18:I377">
    <cfRule type="expression" dxfId="13" priority="5" stopIfTrue="1">
      <formula>IF(ROW(F18)=Last_Row,TRUE, FALSE)</formula>
    </cfRule>
    <cfRule type="expression" dxfId="12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30." sqref="D8" xr:uid="{00000000-0002-0000-0100-000000000000}">
      <formula1>1</formula1>
      <formula2>30</formula2>
    </dataValidation>
    <dataValidation type="date" operator="greaterThanOrEqual" allowBlank="1" showInputMessage="1" showErrorMessage="1" errorTitle="Date" error="Please enter a valid date greater than or equal to January 1, 1900." sqref="D10 D9" xr:uid="{00000000-0002-0000-0100-000001000000}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00000000-0002-0000-0100-000002000000}"/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724-A3B4-4596-8F21-C1EB9A694B2F}">
  <sheetPr codeName="Sheet4"/>
  <dimension ref="A1:H29"/>
  <sheetViews>
    <sheetView zoomScale="150" zoomScaleNormal="150" workbookViewId="0">
      <selection activeCell="B3" sqref="B3"/>
    </sheetView>
  </sheetViews>
  <sheetFormatPr defaultRowHeight="12.75" x14ac:dyDescent="0.2"/>
  <cols>
    <col min="1" max="1" width="25" customWidth="1"/>
    <col min="2" max="2" width="18.42578125" customWidth="1"/>
    <col min="3" max="3" width="19.85546875" customWidth="1"/>
    <col min="4" max="4" width="16.7109375" customWidth="1"/>
    <col min="5" max="5" width="25.140625" bestFit="1" customWidth="1"/>
    <col min="6" max="6" width="11.85546875" customWidth="1"/>
    <col min="7" max="7" width="18.28515625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78" t="s">
        <v>70</v>
      </c>
      <c r="B1" s="279"/>
      <c r="C1" s="280"/>
      <c r="D1" s="166" t="s">
        <v>74</v>
      </c>
      <c r="E1" s="281" t="s">
        <v>67</v>
      </c>
      <c r="F1" s="283"/>
      <c r="G1" s="281" t="s">
        <v>46</v>
      </c>
      <c r="H1" s="282"/>
    </row>
    <row r="2" spans="1:8" x14ac:dyDescent="0.2">
      <c r="A2" s="170" t="s">
        <v>25</v>
      </c>
      <c r="B2" s="171">
        <v>499900</v>
      </c>
      <c r="C2" s="170" t="s">
        <v>30</v>
      </c>
      <c r="D2" s="167">
        <f>Scheduled_Monthly_Payment</f>
        <v>2938.4868949533361</v>
      </c>
      <c r="E2" s="170" t="s">
        <v>24</v>
      </c>
      <c r="F2" s="167">
        <f>B2*0.01</f>
        <v>4999</v>
      </c>
      <c r="G2" s="170" t="s">
        <v>39</v>
      </c>
      <c r="H2" s="182">
        <v>6.0999999999999999E-2</v>
      </c>
    </row>
    <row r="3" spans="1:8" x14ac:dyDescent="0.2">
      <c r="A3" s="170" t="s">
        <v>27</v>
      </c>
      <c r="B3" s="172">
        <v>0.03</v>
      </c>
      <c r="C3" s="170" t="s">
        <v>37</v>
      </c>
      <c r="D3" s="167">
        <f>H4/12</f>
        <v>125</v>
      </c>
      <c r="E3" s="170" t="s">
        <v>43</v>
      </c>
      <c r="F3" s="163">
        <v>650</v>
      </c>
      <c r="G3" s="170" t="s">
        <v>40</v>
      </c>
      <c r="H3" s="183">
        <v>30</v>
      </c>
    </row>
    <row r="4" spans="1:8" x14ac:dyDescent="0.2">
      <c r="A4" s="170" t="s">
        <v>3</v>
      </c>
      <c r="B4" s="167">
        <f>B2-(B2*B3)</f>
        <v>484903</v>
      </c>
      <c r="C4" s="170" t="s">
        <v>38</v>
      </c>
      <c r="D4" s="167">
        <f>H5/12</f>
        <v>408.33333333333331</v>
      </c>
      <c r="E4" s="170" t="s">
        <v>44</v>
      </c>
      <c r="F4" s="163">
        <v>600</v>
      </c>
      <c r="G4" s="170" t="s">
        <v>36</v>
      </c>
      <c r="H4" s="184">
        <v>1500</v>
      </c>
    </row>
    <row r="5" spans="1:8" x14ac:dyDescent="0.2">
      <c r="A5" s="119"/>
      <c r="B5" s="119"/>
      <c r="C5" s="170" t="s">
        <v>31</v>
      </c>
      <c r="D5" s="167">
        <f>IF(B3&gt;=0.2,0,B4*0.005/12)</f>
        <v>202.04291666666666</v>
      </c>
      <c r="E5" s="170" t="s">
        <v>76</v>
      </c>
      <c r="F5" s="163">
        <v>0</v>
      </c>
      <c r="G5" s="170" t="s">
        <v>28</v>
      </c>
      <c r="H5" s="184">
        <v>4900</v>
      </c>
    </row>
    <row r="6" spans="1:8" x14ac:dyDescent="0.2">
      <c r="A6" s="119"/>
      <c r="B6" s="119"/>
      <c r="C6" t="s">
        <v>90</v>
      </c>
      <c r="D6" s="163">
        <v>0</v>
      </c>
      <c r="E6" s="174" t="s">
        <v>45</v>
      </c>
      <c r="F6" s="175">
        <f>SUM(F2:F5)</f>
        <v>6249</v>
      </c>
      <c r="G6" s="244" t="s">
        <v>104</v>
      </c>
      <c r="H6" s="245">
        <v>0.03</v>
      </c>
    </row>
    <row r="7" spans="1:8" ht="15.75" customHeight="1" x14ac:dyDescent="0.2">
      <c r="C7" s="258" t="s">
        <v>103</v>
      </c>
      <c r="D7" s="175">
        <f>IF(C7="Est Ttl Pmt_Escrows",SUM(D2:D6),IF(C7="Est Ttl Pmt_No_Escrows",(D2+D6)))</f>
        <v>2938.4868949533361</v>
      </c>
      <c r="E7" s="188"/>
      <c r="G7" s="152" t="s">
        <v>105</v>
      </c>
      <c r="H7" s="245">
        <v>0.03</v>
      </c>
    </row>
    <row r="8" spans="1:8" ht="15.75" x14ac:dyDescent="0.25">
      <c r="A8" s="155" t="s">
        <v>64</v>
      </c>
      <c r="D8" s="189"/>
      <c r="G8" s="241" t="s">
        <v>106</v>
      </c>
    </row>
    <row r="9" spans="1:8" x14ac:dyDescent="0.2">
      <c r="D9" s="189"/>
      <c r="G9" s="152" t="s">
        <v>104</v>
      </c>
    </row>
    <row r="10" spans="1:8" x14ac:dyDescent="0.2">
      <c r="A10" s="135" t="s">
        <v>65</v>
      </c>
      <c r="D10" s="133"/>
      <c r="G10" s="152" t="s">
        <v>105</v>
      </c>
    </row>
    <row r="11" spans="1:8" x14ac:dyDescent="0.2">
      <c r="A11" s="129" t="s">
        <v>23</v>
      </c>
      <c r="B11" s="121">
        <f>B2*B3</f>
        <v>14997</v>
      </c>
    </row>
    <row r="12" spans="1:8" x14ac:dyDescent="0.2">
      <c r="A12" s="129" t="s">
        <v>24</v>
      </c>
      <c r="B12" s="130">
        <f>-B2*0.01</f>
        <v>-4999</v>
      </c>
      <c r="E12" s="56"/>
    </row>
    <row r="13" spans="1:8" x14ac:dyDescent="0.2">
      <c r="A13" s="132" t="s">
        <v>61</v>
      </c>
      <c r="B13" s="134">
        <f>SUM(B11:B12)</f>
        <v>9998</v>
      </c>
    </row>
    <row r="14" spans="1:8" x14ac:dyDescent="0.2">
      <c r="E14" s="56"/>
    </row>
    <row r="15" spans="1:8" x14ac:dyDescent="0.2">
      <c r="A15" s="135" t="s">
        <v>66</v>
      </c>
      <c r="E15" s="56"/>
    </row>
    <row r="16" spans="1:8" x14ac:dyDescent="0.2">
      <c r="A16" s="131" t="s">
        <v>56</v>
      </c>
      <c r="B16" s="121">
        <f>IF(B2&lt;200000,B4*0.04,B4*0.035)</f>
        <v>16971.605000000003</v>
      </c>
    </row>
    <row r="17" spans="1:4" x14ac:dyDescent="0.2">
      <c r="A17" s="131" t="str">
        <f>'FHA Buyer'!A18</f>
        <v>Seller Paid Closing Costs If Any</v>
      </c>
      <c r="B17" s="234">
        <v>-10000</v>
      </c>
      <c r="C17" s="136"/>
    </row>
    <row r="18" spans="1:4" x14ac:dyDescent="0.2">
      <c r="A18" s="132" t="s">
        <v>62</v>
      </c>
      <c r="B18" s="121">
        <f>B16-B17</f>
        <v>26971.605000000003</v>
      </c>
    </row>
    <row r="19" spans="1:4" x14ac:dyDescent="0.2">
      <c r="A19" s="169"/>
    </row>
    <row r="20" spans="1:4" ht="12.75" customHeight="1" x14ac:dyDescent="0.2">
      <c r="A20" s="233" t="s">
        <v>109</v>
      </c>
      <c r="B20" s="121">
        <f>IF(B2=0,0,(B2*H6))</f>
        <v>14997</v>
      </c>
      <c r="C20" s="276"/>
      <c r="D20" s="277"/>
    </row>
    <row r="21" spans="1:4" x14ac:dyDescent="0.2">
      <c r="A21" s="169" t="s">
        <v>77</v>
      </c>
      <c r="B21" s="121">
        <f>IF(B2=0,0,(B2*0.03))</f>
        <v>14997</v>
      </c>
      <c r="C21" s="276"/>
      <c r="D21" s="277"/>
    </row>
    <row r="22" spans="1:4" ht="17.25" customHeight="1" x14ac:dyDescent="0.2">
      <c r="A22" s="231" t="s">
        <v>78</v>
      </c>
      <c r="B22" s="234">
        <f>B2*H7</f>
        <v>14997</v>
      </c>
      <c r="C22" s="264"/>
    </row>
    <row r="23" spans="1:4" x14ac:dyDescent="0.2">
      <c r="A23" s="169" t="s">
        <v>79</v>
      </c>
      <c r="B23" s="66">
        <f>B21-B22</f>
        <v>0</v>
      </c>
      <c r="C23" s="33"/>
    </row>
    <row r="24" spans="1:4" x14ac:dyDescent="0.2">
      <c r="A24" s="169"/>
      <c r="B24" s="66"/>
      <c r="C24" s="33"/>
    </row>
    <row r="25" spans="1:4" ht="13.5" thickBot="1" x14ac:dyDescent="0.25">
      <c r="A25" s="152" t="s">
        <v>73</v>
      </c>
      <c r="B25" s="162">
        <v>0</v>
      </c>
      <c r="C25" s="33"/>
    </row>
    <row r="26" spans="1:4" ht="13.5" thickTop="1" x14ac:dyDescent="0.2">
      <c r="C26" s="136"/>
    </row>
    <row r="27" spans="1:4" ht="23.25" thickBot="1" x14ac:dyDescent="0.25">
      <c r="A27" s="263" t="s">
        <v>107</v>
      </c>
      <c r="B27" s="138">
        <f>B13+B18+B23+B25</f>
        <v>36969.605000000003</v>
      </c>
    </row>
    <row r="28" spans="1:4" ht="13.5" thickTop="1" x14ac:dyDescent="0.2"/>
    <row r="29" spans="1:4" x14ac:dyDescent="0.2">
      <c r="A29" s="152" t="s">
        <v>80</v>
      </c>
      <c r="B29" s="33">
        <f>2*D7</f>
        <v>5876.9737899066722</v>
      </c>
    </row>
  </sheetData>
  <mergeCells count="4">
    <mergeCell ref="A1:C1"/>
    <mergeCell ref="G1:H1"/>
    <mergeCell ref="E1:F1"/>
    <mergeCell ref="C20:D21"/>
  </mergeCells>
  <dataValidations count="1">
    <dataValidation type="list" allowBlank="1" showInputMessage="1" showErrorMessage="1" sqref="C7" xr:uid="{E4072706-010D-4A41-9170-6CFB27B05783}">
      <formula1>"Est Ttl Pmt_Escrows,Est Ttl Pmt_No_Escrows"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9A3F-627A-4B57-AE1B-97BD9B2895E5}">
  <sheetPr codeName="Sheet7"/>
  <dimension ref="A1:K37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7" t="s">
        <v>1</v>
      </c>
      <c r="C5" s="268"/>
      <c r="D5" s="269"/>
      <c r="E5" s="3"/>
      <c r="F5" s="267" t="s">
        <v>2</v>
      </c>
      <c r="G5" s="268"/>
      <c r="H5" s="269"/>
      <c r="I5" s="3"/>
      <c r="J5" s="7"/>
    </row>
    <row r="6" spans="1:10" x14ac:dyDescent="0.2">
      <c r="A6" s="8"/>
      <c r="B6" s="9"/>
      <c r="C6" s="10" t="s">
        <v>3</v>
      </c>
      <c r="D6" s="50">
        <f>'VA Buyer'!B7</f>
        <v>332312.5</v>
      </c>
      <c r="E6" s="3"/>
      <c r="F6" s="9"/>
      <c r="G6" s="10" t="s">
        <v>4</v>
      </c>
      <c r="H6" s="12">
        <f ca="1">IF(Values_Entered,-PMT(Interest_Rate/Num_Pmt_Per_Year,Loan_Years*Num_Pmt_Per_Year,Loan_Amount),"")</f>
        <v>2018.0914072611586</v>
      </c>
      <c r="I6" s="3"/>
      <c r="J6" s="7"/>
    </row>
    <row r="7" spans="1:10" x14ac:dyDescent="0.2">
      <c r="A7" s="8"/>
      <c r="B7" s="9"/>
      <c r="C7" s="10" t="s">
        <v>5</v>
      </c>
      <c r="D7" s="13">
        <f>'VA Buyer'!H2</f>
        <v>6.1199999999999997E-2</v>
      </c>
      <c r="E7" s="3"/>
      <c r="F7" s="9"/>
      <c r="G7" s="10" t="s">
        <v>6</v>
      </c>
      <c r="H7" s="14">
        <f ca="1"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v>30</v>
      </c>
      <c r="E8" s="3"/>
      <c r="F8" s="9"/>
      <c r="G8" s="10" t="s">
        <v>8</v>
      </c>
      <c r="H8" s="14">
        <f ca="1"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 ca="1"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f ca="1">NOW()</f>
        <v>45528.515459837959</v>
      </c>
      <c r="E10" s="3"/>
      <c r="F10" s="17"/>
      <c r="G10" s="18" t="s">
        <v>12</v>
      </c>
      <c r="H10" s="12">
        <f ca="1">IF(Values_Entered,SUMIF(Beg_Bal,"&gt;0",Int),"")</f>
        <v>394200.40661401558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70"/>
      <c r="D13" s="271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 ca="1">IF(Values_Entered,1,"")</f>
        <v>1</v>
      </c>
      <c r="B18" s="28">
        <f t="shared" ref="B18:B81" ca="1" si="0">IF(Pay_Num&lt;&gt;"",DATE(YEAR(Loan_Start),MONTH(Loan_Start)+(Pay_Num)*12/Num_Pmt_Per_Year,DAY(Loan_Start)),"")</f>
        <v>45559</v>
      </c>
      <c r="C18" s="29">
        <f ca="1">IF(Values_Entered,Loan_Amount,"")</f>
        <v>332312.5</v>
      </c>
      <c r="D18" s="29">
        <f ca="1">IF(Pay_Num&lt;&gt;"",Scheduled_Monthly_Payment,"")</f>
        <v>2018.0914072611586</v>
      </c>
      <c r="E18" s="30">
        <f t="shared" ref="E18:E81" ca="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ca="1" si="2">IF(AND(Pay_Num&lt;&gt;"",Sched_Pay+Extra_Pay&lt;Beg_Bal),Sched_Pay+Extra_Pay,IF(Pay_Num&lt;&gt;"",Beg_Bal,""))</f>
        <v>2018.0914072611586</v>
      </c>
      <c r="G18" s="29">
        <f ca="1">IF(Pay_Num&lt;&gt;"",Total_Pay-Int,"")</f>
        <v>323.29765726115875</v>
      </c>
      <c r="H18" s="29">
        <f ca="1">IF(Pay_Num&lt;&gt;"",Beg_Bal*(Interest_Rate/Num_Pmt_Per_Year),"")</f>
        <v>1694.7937499999998</v>
      </c>
      <c r="I18" s="29">
        <f t="shared" ref="I18:I81" ca="1" si="3">IF(AND(Pay_Num&lt;&gt;"",Sched_Pay+Extra_Pay&lt;Beg_Bal),Beg_Bal-Princ,IF(Pay_Num&lt;&gt;"",0,""))</f>
        <v>331989.20234273886</v>
      </c>
    </row>
    <row r="19" spans="1:11" s="24" customFormat="1" ht="12.75" customHeight="1" x14ac:dyDescent="0.2">
      <c r="A19" s="27">
        <f t="shared" ref="A19:A82" ca="1" si="4">IF(Values_Entered,A18+1,"")</f>
        <v>2</v>
      </c>
      <c r="B19" s="28">
        <f t="shared" ca="1" si="0"/>
        <v>45589</v>
      </c>
      <c r="C19" s="31">
        <f ca="1">IF(Pay_Num&lt;&gt;"",I18,"")</f>
        <v>331989.20234273886</v>
      </c>
      <c r="D19" s="31">
        <f ca="1">IF(Pay_Num&lt;&gt;"",Scheduled_Monthly_Payment,"")</f>
        <v>2018.0914072611586</v>
      </c>
      <c r="E19" s="32">
        <f t="shared" ca="1" si="1"/>
        <v>0</v>
      </c>
      <c r="F19" s="31">
        <f t="shared" ca="1" si="2"/>
        <v>2018.0914072611586</v>
      </c>
      <c r="G19" s="31">
        <f t="shared" ref="G19:G82" ca="1" si="5">IF(Pay_Num&lt;&gt;"",Total_Pay-Int,"")</f>
        <v>324.94647531319038</v>
      </c>
      <c r="H19" s="31">
        <f t="shared" ref="H19:H82" ca="1" si="6">IF(Pay_Num&lt;&gt;"",Beg_Bal*Interest_Rate/Num_Pmt_Per_Year,"")</f>
        <v>1693.1449319479682</v>
      </c>
      <c r="I19" s="31">
        <f t="shared" ca="1" si="3"/>
        <v>331664.2558674257</v>
      </c>
    </row>
    <row r="20" spans="1:11" s="24" customFormat="1" ht="12.75" customHeight="1" x14ac:dyDescent="0.2">
      <c r="A20" s="27">
        <f t="shared" ca="1" si="4"/>
        <v>3</v>
      </c>
      <c r="B20" s="28">
        <f t="shared" ca="1" si="0"/>
        <v>45620</v>
      </c>
      <c r="C20" s="31">
        <f t="shared" ref="C20:C83" ca="1" si="7">IF(Pay_Num&lt;&gt;"",I19,"")</f>
        <v>331664.2558674257</v>
      </c>
      <c r="D20" s="31">
        <f t="shared" ref="D20:D83" ca="1" si="8">IF(Pay_Num&lt;&gt;"",Scheduled_Monthly_Payment,"")</f>
        <v>2018.0914072611586</v>
      </c>
      <c r="E20" s="32">
        <f t="shared" ca="1" si="1"/>
        <v>0</v>
      </c>
      <c r="F20" s="31">
        <f t="shared" ca="1" si="2"/>
        <v>2018.0914072611586</v>
      </c>
      <c r="G20" s="31">
        <f t="shared" ca="1" si="5"/>
        <v>326.60370233728759</v>
      </c>
      <c r="H20" s="31">
        <f t="shared" ca="1" si="6"/>
        <v>1691.487704923871</v>
      </c>
      <c r="I20" s="31">
        <f t="shared" ca="1" si="3"/>
        <v>331337.6521650884</v>
      </c>
    </row>
    <row r="21" spans="1:11" s="24" customFormat="1" x14ac:dyDescent="0.2">
      <c r="A21" s="27">
        <f t="shared" ca="1" si="4"/>
        <v>4</v>
      </c>
      <c r="B21" s="28">
        <f t="shared" ca="1" si="0"/>
        <v>45650</v>
      </c>
      <c r="C21" s="31">
        <f t="shared" ca="1" si="7"/>
        <v>331337.6521650884</v>
      </c>
      <c r="D21" s="31">
        <f t="shared" ca="1" si="8"/>
        <v>2018.0914072611586</v>
      </c>
      <c r="E21" s="32">
        <f t="shared" ca="1" si="1"/>
        <v>0</v>
      </c>
      <c r="F21" s="31">
        <f t="shared" ca="1" si="2"/>
        <v>2018.0914072611586</v>
      </c>
      <c r="G21" s="31">
        <f t="shared" ca="1" si="5"/>
        <v>328.26938121920762</v>
      </c>
      <c r="H21" s="31">
        <f t="shared" ca="1" si="6"/>
        <v>1689.8220260419509</v>
      </c>
      <c r="I21" s="31">
        <f t="shared" ca="1" si="3"/>
        <v>331009.38278386916</v>
      </c>
    </row>
    <row r="22" spans="1:11" s="24" customFormat="1" x14ac:dyDescent="0.2">
      <c r="A22" s="27">
        <f t="shared" ca="1" si="4"/>
        <v>5</v>
      </c>
      <c r="B22" s="28">
        <f t="shared" ca="1" si="0"/>
        <v>45681</v>
      </c>
      <c r="C22" s="31">
        <f t="shared" ca="1" si="7"/>
        <v>331009.38278386916</v>
      </c>
      <c r="D22" s="31">
        <f t="shared" ca="1" si="8"/>
        <v>2018.0914072611586</v>
      </c>
      <c r="E22" s="32">
        <f t="shared" ca="1" si="1"/>
        <v>0</v>
      </c>
      <c r="F22" s="31">
        <f t="shared" ca="1" si="2"/>
        <v>2018.0914072611586</v>
      </c>
      <c r="G22" s="31">
        <f t="shared" ca="1" si="5"/>
        <v>329.94355506342595</v>
      </c>
      <c r="H22" s="31">
        <f t="shared" ca="1" si="6"/>
        <v>1688.1478521977326</v>
      </c>
      <c r="I22" s="31">
        <f t="shared" ca="1" si="3"/>
        <v>330679.43922880571</v>
      </c>
    </row>
    <row r="23" spans="1:11" x14ac:dyDescent="0.2">
      <c r="A23" s="27">
        <f t="shared" ca="1" si="4"/>
        <v>6</v>
      </c>
      <c r="B23" s="28">
        <f t="shared" ca="1" si="0"/>
        <v>45712</v>
      </c>
      <c r="C23" s="31">
        <f ca="1">IF(Pay_Num&lt;&gt;"",I22,"")</f>
        <v>330679.43922880571</v>
      </c>
      <c r="D23" s="31">
        <f t="shared" ca="1" si="8"/>
        <v>2018.0914072611586</v>
      </c>
      <c r="E23" s="32">
        <f t="shared" ca="1" si="1"/>
        <v>0</v>
      </c>
      <c r="F23" s="31">
        <f t="shared" ca="1" si="2"/>
        <v>2018.0914072611586</v>
      </c>
      <c r="G23" s="31">
        <f t="shared" ca="1" si="5"/>
        <v>331.62626719424952</v>
      </c>
      <c r="H23" s="31">
        <f t="shared" ca="1" si="6"/>
        <v>1686.465140066909</v>
      </c>
      <c r="I23" s="31">
        <f t="shared" ca="1" si="3"/>
        <v>330347.81296161149</v>
      </c>
      <c r="J23" s="24"/>
      <c r="K23" s="24"/>
    </row>
    <row r="24" spans="1:11" x14ac:dyDescent="0.2">
      <c r="A24" s="27">
        <f t="shared" ca="1" si="4"/>
        <v>7</v>
      </c>
      <c r="B24" s="28">
        <f t="shared" ca="1" si="0"/>
        <v>45740</v>
      </c>
      <c r="C24" s="31">
        <f t="shared" ca="1" si="7"/>
        <v>330347.81296161149</v>
      </c>
      <c r="D24" s="31">
        <f t="shared" ca="1" si="8"/>
        <v>2018.0914072611586</v>
      </c>
      <c r="E24" s="32">
        <f t="shared" ca="1" si="1"/>
        <v>0</v>
      </c>
      <c r="F24" s="31">
        <f t="shared" ca="1" si="2"/>
        <v>2018.0914072611586</v>
      </c>
      <c r="G24" s="31">
        <f t="shared" ca="1" si="5"/>
        <v>333.3175611569402</v>
      </c>
      <c r="H24" s="31">
        <f t="shared" ca="1" si="6"/>
        <v>1684.7738461042184</v>
      </c>
      <c r="I24" s="31">
        <f t="shared" ca="1" si="3"/>
        <v>330014.49540045456</v>
      </c>
      <c r="J24" s="24"/>
      <c r="K24" s="24"/>
    </row>
    <row r="25" spans="1:11" x14ac:dyDescent="0.2">
      <c r="A25" s="27">
        <f t="shared" ca="1" si="4"/>
        <v>8</v>
      </c>
      <c r="B25" s="28">
        <f t="shared" ca="1" si="0"/>
        <v>45771</v>
      </c>
      <c r="C25" s="31">
        <f ca="1">IF(Pay_Num&lt;&gt;"",I24,"")</f>
        <v>330014.49540045456</v>
      </c>
      <c r="D25" s="31">
        <f t="shared" ca="1" si="8"/>
        <v>2018.0914072611586</v>
      </c>
      <c r="E25" s="32">
        <f t="shared" ca="1" si="1"/>
        <v>0</v>
      </c>
      <c r="F25" s="31">
        <f t="shared" ca="1" si="2"/>
        <v>2018.0914072611586</v>
      </c>
      <c r="G25" s="31">
        <f t="shared" ca="1" si="5"/>
        <v>335.01748071884049</v>
      </c>
      <c r="H25" s="31">
        <f t="shared" ca="1" si="6"/>
        <v>1683.0739265423181</v>
      </c>
      <c r="I25" s="31">
        <f t="shared" ca="1" si="3"/>
        <v>329679.47791973571</v>
      </c>
      <c r="J25" s="24"/>
      <c r="K25" s="24"/>
    </row>
    <row r="26" spans="1:11" x14ac:dyDescent="0.2">
      <c r="A26" s="27">
        <f t="shared" ca="1" si="4"/>
        <v>9</v>
      </c>
      <c r="B26" s="28">
        <f t="shared" ca="1" si="0"/>
        <v>45801</v>
      </c>
      <c r="C26" s="31">
        <f t="shared" ca="1" si="7"/>
        <v>329679.47791973571</v>
      </c>
      <c r="D26" s="31">
        <f t="shared" ca="1" si="8"/>
        <v>2018.0914072611586</v>
      </c>
      <c r="E26" s="32">
        <f t="shared" ca="1" si="1"/>
        <v>0</v>
      </c>
      <c r="F26" s="31">
        <f t="shared" ca="1" si="2"/>
        <v>2018.0914072611586</v>
      </c>
      <c r="G26" s="31">
        <f t="shared" ca="1" si="5"/>
        <v>336.72606987050654</v>
      </c>
      <c r="H26" s="31">
        <f t="shared" ca="1" si="6"/>
        <v>1681.365337390652</v>
      </c>
      <c r="I26" s="31">
        <f t="shared" ca="1" si="3"/>
        <v>329342.75184986519</v>
      </c>
      <c r="J26" s="24"/>
      <c r="K26" s="24"/>
    </row>
    <row r="27" spans="1:11" x14ac:dyDescent="0.2">
      <c r="A27" s="27">
        <f t="shared" ca="1" si="4"/>
        <v>10</v>
      </c>
      <c r="B27" s="28">
        <f t="shared" ca="1" si="0"/>
        <v>45832</v>
      </c>
      <c r="C27" s="31">
        <f t="shared" ca="1" si="7"/>
        <v>329342.75184986519</v>
      </c>
      <c r="D27" s="31">
        <f t="shared" ca="1" si="8"/>
        <v>2018.0914072611586</v>
      </c>
      <c r="E27" s="32">
        <f t="shared" ca="1" si="1"/>
        <v>0</v>
      </c>
      <c r="F27" s="31">
        <f t="shared" ca="1" si="2"/>
        <v>2018.0914072611586</v>
      </c>
      <c r="G27" s="31">
        <f t="shared" ca="1" si="5"/>
        <v>338.44337282684614</v>
      </c>
      <c r="H27" s="31">
        <f t="shared" ca="1" si="6"/>
        <v>1679.6480344343124</v>
      </c>
      <c r="I27" s="31">
        <f t="shared" ca="1" si="3"/>
        <v>329004.30847703834</v>
      </c>
      <c r="J27" s="24"/>
      <c r="K27" s="24"/>
    </row>
    <row r="28" spans="1:11" x14ac:dyDescent="0.2">
      <c r="A28" s="27">
        <f t="shared" ca="1" si="4"/>
        <v>11</v>
      </c>
      <c r="B28" s="28">
        <f t="shared" ca="1" si="0"/>
        <v>45862</v>
      </c>
      <c r="C28" s="31">
        <f t="shared" ca="1" si="7"/>
        <v>329004.30847703834</v>
      </c>
      <c r="D28" s="31">
        <f t="shared" ca="1" si="8"/>
        <v>2018.0914072611586</v>
      </c>
      <c r="E28" s="32">
        <f t="shared" ca="1" si="1"/>
        <v>0</v>
      </c>
      <c r="F28" s="31">
        <f t="shared" ca="1" si="2"/>
        <v>2018.0914072611586</v>
      </c>
      <c r="G28" s="31">
        <f t="shared" ca="1" si="5"/>
        <v>340.16943402826314</v>
      </c>
      <c r="H28" s="31">
        <f t="shared" ca="1" si="6"/>
        <v>1677.9219732328954</v>
      </c>
      <c r="I28" s="31">
        <f t="shared" ca="1" si="3"/>
        <v>328664.13904301007</v>
      </c>
      <c r="J28" s="24"/>
      <c r="K28" s="24"/>
    </row>
    <row r="29" spans="1:11" x14ac:dyDescent="0.2">
      <c r="A29" s="27">
        <f t="shared" ca="1" si="4"/>
        <v>12</v>
      </c>
      <c r="B29" s="28">
        <f t="shared" ca="1" si="0"/>
        <v>45893</v>
      </c>
      <c r="C29" s="31">
        <f t="shared" ca="1" si="7"/>
        <v>328664.13904301007</v>
      </c>
      <c r="D29" s="31">
        <f t="shared" ca="1" si="8"/>
        <v>2018.0914072611586</v>
      </c>
      <c r="E29" s="32">
        <f t="shared" ca="1" si="1"/>
        <v>0</v>
      </c>
      <c r="F29" s="31">
        <f t="shared" ca="1" si="2"/>
        <v>2018.0914072611586</v>
      </c>
      <c r="G29" s="31">
        <f t="shared" ca="1" si="5"/>
        <v>341.9042981418072</v>
      </c>
      <c r="H29" s="31">
        <f t="shared" ca="1" si="6"/>
        <v>1676.1871091193514</v>
      </c>
      <c r="I29" s="31">
        <f t="shared" ca="1" si="3"/>
        <v>328322.23474486824</v>
      </c>
      <c r="J29" s="24"/>
      <c r="K29" s="24"/>
    </row>
    <row r="30" spans="1:11" x14ac:dyDescent="0.2">
      <c r="A30" s="27">
        <f t="shared" ca="1" si="4"/>
        <v>13</v>
      </c>
      <c r="B30" s="28">
        <f t="shared" ca="1" si="0"/>
        <v>45924</v>
      </c>
      <c r="C30" s="31">
        <f t="shared" ca="1" si="7"/>
        <v>328322.23474486824</v>
      </c>
      <c r="D30" s="31">
        <f t="shared" ca="1" si="8"/>
        <v>2018.0914072611586</v>
      </c>
      <c r="E30" s="32">
        <f t="shared" ca="1" si="1"/>
        <v>0</v>
      </c>
      <c r="F30" s="31">
        <f t="shared" ca="1" si="2"/>
        <v>2018.0914072611586</v>
      </c>
      <c r="G30" s="31">
        <f t="shared" ca="1" si="5"/>
        <v>343.64801006233051</v>
      </c>
      <c r="H30" s="31">
        <f t="shared" ca="1" si="6"/>
        <v>1674.4433971988281</v>
      </c>
      <c r="I30" s="31">
        <f t="shared" ca="1" si="3"/>
        <v>327978.5867348059</v>
      </c>
      <c r="J30" s="24"/>
      <c r="K30" s="24"/>
    </row>
    <row r="31" spans="1:11" x14ac:dyDescent="0.2">
      <c r="A31" s="27">
        <f t="shared" ca="1" si="4"/>
        <v>14</v>
      </c>
      <c r="B31" s="28">
        <f t="shared" ca="1" si="0"/>
        <v>45954</v>
      </c>
      <c r="C31" s="31">
        <f t="shared" ca="1" si="7"/>
        <v>327978.5867348059</v>
      </c>
      <c r="D31" s="31">
        <f t="shared" ca="1" si="8"/>
        <v>2018.0914072611586</v>
      </c>
      <c r="E31" s="32">
        <f t="shared" ca="1" si="1"/>
        <v>0</v>
      </c>
      <c r="F31" s="31">
        <f t="shared" ca="1" si="2"/>
        <v>2018.0914072611586</v>
      </c>
      <c r="G31" s="31">
        <f t="shared" ca="1" si="5"/>
        <v>345.4006149136485</v>
      </c>
      <c r="H31" s="31">
        <f t="shared" ca="1" si="6"/>
        <v>1672.6907923475101</v>
      </c>
      <c r="I31" s="31">
        <f t="shared" ca="1" si="3"/>
        <v>327633.18611989223</v>
      </c>
      <c r="J31" s="24"/>
      <c r="K31" s="24"/>
    </row>
    <row r="32" spans="1:11" x14ac:dyDescent="0.2">
      <c r="A32" s="27">
        <f t="shared" ca="1" si="4"/>
        <v>15</v>
      </c>
      <c r="B32" s="28">
        <f t="shared" ca="1" si="0"/>
        <v>45985</v>
      </c>
      <c r="C32" s="31">
        <f t="shared" ca="1" si="7"/>
        <v>327633.18611989223</v>
      </c>
      <c r="D32" s="31">
        <f t="shared" ca="1" si="8"/>
        <v>2018.0914072611586</v>
      </c>
      <c r="E32" s="32">
        <f t="shared" ca="1" si="1"/>
        <v>0</v>
      </c>
      <c r="F32" s="31">
        <f t="shared" ca="1" si="2"/>
        <v>2018.0914072611586</v>
      </c>
      <c r="G32" s="31">
        <f t="shared" ca="1" si="5"/>
        <v>347.1621580497083</v>
      </c>
      <c r="H32" s="31">
        <f t="shared" ca="1" si="6"/>
        <v>1670.9292492114503</v>
      </c>
      <c r="I32" s="31">
        <f t="shared" ca="1" si="3"/>
        <v>327286.02396184253</v>
      </c>
      <c r="J32" s="24"/>
      <c r="K32" s="24"/>
    </row>
    <row r="33" spans="1:11" x14ac:dyDescent="0.2">
      <c r="A33" s="27">
        <f t="shared" ca="1" si="4"/>
        <v>16</v>
      </c>
      <c r="B33" s="28">
        <f t="shared" ca="1" si="0"/>
        <v>46015</v>
      </c>
      <c r="C33" s="31">
        <f t="shared" ca="1" si="7"/>
        <v>327286.02396184253</v>
      </c>
      <c r="D33" s="31">
        <f t="shared" ca="1" si="8"/>
        <v>2018.0914072611586</v>
      </c>
      <c r="E33" s="32">
        <f t="shared" ca="1" si="1"/>
        <v>0</v>
      </c>
      <c r="F33" s="31">
        <f t="shared" ca="1" si="2"/>
        <v>2018.0914072611586</v>
      </c>
      <c r="G33" s="31">
        <f t="shared" ca="1" si="5"/>
        <v>348.93268505576179</v>
      </c>
      <c r="H33" s="31">
        <f t="shared" ca="1" si="6"/>
        <v>1669.1587222053968</v>
      </c>
      <c r="I33" s="31">
        <f t="shared" ca="1" si="3"/>
        <v>326937.09127678676</v>
      </c>
      <c r="J33" s="24"/>
      <c r="K33" s="24"/>
    </row>
    <row r="34" spans="1:11" x14ac:dyDescent="0.2">
      <c r="A34" s="27">
        <f t="shared" ca="1" si="4"/>
        <v>17</v>
      </c>
      <c r="B34" s="28">
        <f t="shared" ca="1" si="0"/>
        <v>46046</v>
      </c>
      <c r="C34" s="31">
        <f t="shared" ca="1" si="7"/>
        <v>326937.09127678676</v>
      </c>
      <c r="D34" s="31">
        <f t="shared" ca="1" si="8"/>
        <v>2018.0914072611586</v>
      </c>
      <c r="E34" s="32">
        <f t="shared" ca="1" si="1"/>
        <v>0</v>
      </c>
      <c r="F34" s="31">
        <f t="shared" ca="1" si="2"/>
        <v>2018.0914072611586</v>
      </c>
      <c r="G34" s="31">
        <f t="shared" ca="1" si="5"/>
        <v>350.71224174954637</v>
      </c>
      <c r="H34" s="31">
        <f t="shared" ca="1" si="6"/>
        <v>1667.3791655116122</v>
      </c>
      <c r="I34" s="31">
        <f t="shared" ca="1" si="3"/>
        <v>326586.37903503719</v>
      </c>
      <c r="J34" s="24"/>
      <c r="K34" s="24"/>
    </row>
    <row r="35" spans="1:11" x14ac:dyDescent="0.2">
      <c r="A35" s="27">
        <f t="shared" ca="1" si="4"/>
        <v>18</v>
      </c>
      <c r="B35" s="28">
        <f t="shared" ca="1" si="0"/>
        <v>46077</v>
      </c>
      <c r="C35" s="31">
        <f t="shared" ca="1" si="7"/>
        <v>326586.37903503719</v>
      </c>
      <c r="D35" s="31">
        <f t="shared" ca="1" si="8"/>
        <v>2018.0914072611586</v>
      </c>
      <c r="E35" s="32">
        <f t="shared" ca="1" si="1"/>
        <v>0</v>
      </c>
      <c r="F35" s="31">
        <f t="shared" ca="1" si="2"/>
        <v>2018.0914072611586</v>
      </c>
      <c r="G35" s="31">
        <f t="shared" ca="1" si="5"/>
        <v>352.50087418246881</v>
      </c>
      <c r="H35" s="31">
        <f t="shared" ca="1" si="6"/>
        <v>1665.5905330786898</v>
      </c>
      <c r="I35" s="31">
        <f t="shared" ca="1" si="3"/>
        <v>326233.87816085474</v>
      </c>
      <c r="J35" s="24"/>
      <c r="K35" s="24"/>
    </row>
    <row r="36" spans="1:11" x14ac:dyDescent="0.2">
      <c r="A36" s="27">
        <f t="shared" ca="1" si="4"/>
        <v>19</v>
      </c>
      <c r="B36" s="28">
        <f t="shared" ca="1" si="0"/>
        <v>46105</v>
      </c>
      <c r="C36" s="31">
        <f t="shared" ca="1" si="7"/>
        <v>326233.87816085474</v>
      </c>
      <c r="D36" s="31">
        <f t="shared" ca="1" si="8"/>
        <v>2018.0914072611586</v>
      </c>
      <c r="E36" s="32">
        <f t="shared" ca="1" si="1"/>
        <v>0</v>
      </c>
      <c r="F36" s="31">
        <f t="shared" ca="1" si="2"/>
        <v>2018.0914072611586</v>
      </c>
      <c r="G36" s="31">
        <f t="shared" ca="1" si="5"/>
        <v>354.29862864079951</v>
      </c>
      <c r="H36" s="31">
        <f t="shared" ca="1" si="6"/>
        <v>1663.7927786203591</v>
      </c>
      <c r="I36" s="31">
        <f t="shared" ca="1" si="3"/>
        <v>325879.57953221392</v>
      </c>
      <c r="J36" s="24"/>
      <c r="K36" s="24"/>
    </row>
    <row r="37" spans="1:11" x14ac:dyDescent="0.2">
      <c r="A37" s="27">
        <f t="shared" ca="1" si="4"/>
        <v>20</v>
      </c>
      <c r="B37" s="28">
        <f t="shared" ca="1" si="0"/>
        <v>46136</v>
      </c>
      <c r="C37" s="31">
        <f t="shared" ca="1" si="7"/>
        <v>325879.57953221392</v>
      </c>
      <c r="D37" s="31">
        <f t="shared" ca="1" si="8"/>
        <v>2018.0914072611586</v>
      </c>
      <c r="E37" s="32">
        <f t="shared" ca="1" si="1"/>
        <v>0</v>
      </c>
      <c r="F37" s="31">
        <f t="shared" ca="1" si="2"/>
        <v>2018.0914072611586</v>
      </c>
      <c r="G37" s="31">
        <f t="shared" ca="1" si="5"/>
        <v>356.10555164686775</v>
      </c>
      <c r="H37" s="31">
        <f t="shared" ca="1" si="6"/>
        <v>1661.9858556142908</v>
      </c>
      <c r="I37" s="31">
        <f t="shared" ca="1" si="3"/>
        <v>325523.47398056707</v>
      </c>
      <c r="J37" s="24"/>
      <c r="K37" s="24"/>
    </row>
    <row r="38" spans="1:11" x14ac:dyDescent="0.2">
      <c r="A38" s="27">
        <f t="shared" ca="1" si="4"/>
        <v>21</v>
      </c>
      <c r="B38" s="28">
        <f t="shared" ca="1" si="0"/>
        <v>46166</v>
      </c>
      <c r="C38" s="31">
        <f t="shared" ca="1" si="7"/>
        <v>325523.47398056707</v>
      </c>
      <c r="D38" s="31">
        <f t="shared" ca="1" si="8"/>
        <v>2018.0914072611586</v>
      </c>
      <c r="E38" s="32">
        <f t="shared" ca="1" si="1"/>
        <v>0</v>
      </c>
      <c r="F38" s="31">
        <f t="shared" ca="1" si="2"/>
        <v>2018.0914072611586</v>
      </c>
      <c r="G38" s="31">
        <f t="shared" ca="1" si="5"/>
        <v>357.9216899602668</v>
      </c>
      <c r="H38" s="31">
        <f t="shared" ca="1" si="6"/>
        <v>1660.1697173008918</v>
      </c>
      <c r="I38" s="31">
        <f t="shared" ca="1" si="3"/>
        <v>325165.55229060678</v>
      </c>
      <c r="J38" s="24"/>
      <c r="K38" s="24"/>
    </row>
    <row r="39" spans="1:11" x14ac:dyDescent="0.2">
      <c r="A39" s="27">
        <f t="shared" ca="1" si="4"/>
        <v>22</v>
      </c>
      <c r="B39" s="28">
        <f t="shared" ca="1" si="0"/>
        <v>46197</v>
      </c>
      <c r="C39" s="31">
        <f t="shared" ca="1" si="7"/>
        <v>325165.55229060678</v>
      </c>
      <c r="D39" s="31">
        <f t="shared" ca="1" si="8"/>
        <v>2018.0914072611586</v>
      </c>
      <c r="E39" s="32">
        <f t="shared" ca="1" si="1"/>
        <v>0</v>
      </c>
      <c r="F39" s="31">
        <f t="shared" ca="1" si="2"/>
        <v>2018.0914072611586</v>
      </c>
      <c r="G39" s="31">
        <f t="shared" ca="1" si="5"/>
        <v>359.74709057906421</v>
      </c>
      <c r="H39" s="31">
        <f t="shared" ca="1" si="6"/>
        <v>1658.3443166820944</v>
      </c>
      <c r="I39" s="31">
        <f t="shared" ca="1" si="3"/>
        <v>324805.80520002771</v>
      </c>
      <c r="J39" s="24"/>
      <c r="K39" s="24"/>
    </row>
    <row r="40" spans="1:11" x14ac:dyDescent="0.2">
      <c r="A40" s="27">
        <f t="shared" ca="1" si="4"/>
        <v>23</v>
      </c>
      <c r="B40" s="28">
        <f t="shared" ca="1" si="0"/>
        <v>46227</v>
      </c>
      <c r="C40" s="31">
        <f t="shared" ca="1" si="7"/>
        <v>324805.80520002771</v>
      </c>
      <c r="D40" s="31">
        <f t="shared" ca="1" si="8"/>
        <v>2018.0914072611586</v>
      </c>
      <c r="E40" s="32">
        <f t="shared" ca="1" si="1"/>
        <v>0</v>
      </c>
      <c r="F40" s="31">
        <f t="shared" ca="1" si="2"/>
        <v>2018.0914072611586</v>
      </c>
      <c r="G40" s="31">
        <f t="shared" ca="1" si="5"/>
        <v>361.58180074101733</v>
      </c>
      <c r="H40" s="31">
        <f t="shared" ca="1" si="6"/>
        <v>1656.5096065201412</v>
      </c>
      <c r="I40" s="31">
        <f t="shared" ca="1" si="3"/>
        <v>324444.22339928668</v>
      </c>
      <c r="J40" s="24"/>
      <c r="K40" s="24"/>
    </row>
    <row r="41" spans="1:11" x14ac:dyDescent="0.2">
      <c r="A41" s="27">
        <f t="shared" ca="1" si="4"/>
        <v>24</v>
      </c>
      <c r="B41" s="28">
        <f t="shared" ca="1" si="0"/>
        <v>46258</v>
      </c>
      <c r="C41" s="31">
        <f t="shared" ca="1" si="7"/>
        <v>324444.22339928668</v>
      </c>
      <c r="D41" s="31">
        <f t="shared" ca="1" si="8"/>
        <v>2018.0914072611586</v>
      </c>
      <c r="E41" s="32">
        <f t="shared" ca="1" si="1"/>
        <v>0</v>
      </c>
      <c r="F41" s="31">
        <f t="shared" ca="1" si="2"/>
        <v>2018.0914072611586</v>
      </c>
      <c r="G41" s="31">
        <f t="shared" ca="1" si="5"/>
        <v>363.42586792479665</v>
      </c>
      <c r="H41" s="31">
        <f t="shared" ca="1" si="6"/>
        <v>1654.6655393363619</v>
      </c>
      <c r="I41" s="31">
        <f t="shared" ca="1" si="3"/>
        <v>324080.79753136187</v>
      </c>
      <c r="J41" s="24"/>
      <c r="K41" s="24"/>
    </row>
    <row r="42" spans="1:11" x14ac:dyDescent="0.2">
      <c r="A42" s="27">
        <f t="shared" ca="1" si="4"/>
        <v>25</v>
      </c>
      <c r="B42" s="28">
        <f t="shared" ca="1" si="0"/>
        <v>46289</v>
      </c>
      <c r="C42" s="31">
        <f t="shared" ca="1" si="7"/>
        <v>324080.79753136187</v>
      </c>
      <c r="D42" s="31">
        <f t="shared" ca="1" si="8"/>
        <v>2018.0914072611586</v>
      </c>
      <c r="E42" s="32">
        <f t="shared" ca="1" si="1"/>
        <v>0</v>
      </c>
      <c r="F42" s="31">
        <f t="shared" ca="1" si="2"/>
        <v>2018.0914072611586</v>
      </c>
      <c r="G42" s="31">
        <f t="shared" ca="1" si="5"/>
        <v>365.27933985121308</v>
      </c>
      <c r="H42" s="31">
        <f t="shared" ca="1" si="6"/>
        <v>1652.8120674099455</v>
      </c>
      <c r="I42" s="31">
        <f t="shared" ca="1" si="3"/>
        <v>323715.51819151064</v>
      </c>
      <c r="J42" s="24"/>
      <c r="K42" s="24"/>
    </row>
    <row r="43" spans="1:11" x14ac:dyDescent="0.2">
      <c r="A43" s="27">
        <f t="shared" ca="1" si="4"/>
        <v>26</v>
      </c>
      <c r="B43" s="28">
        <f t="shared" ca="1" si="0"/>
        <v>46319</v>
      </c>
      <c r="C43" s="31">
        <f t="shared" ca="1" si="7"/>
        <v>323715.51819151064</v>
      </c>
      <c r="D43" s="31">
        <f t="shared" ca="1" si="8"/>
        <v>2018.0914072611586</v>
      </c>
      <c r="E43" s="32">
        <f t="shared" ca="1" si="1"/>
        <v>0</v>
      </c>
      <c r="F43" s="31">
        <f t="shared" ca="1" si="2"/>
        <v>2018.0914072611586</v>
      </c>
      <c r="G43" s="31">
        <f t="shared" ca="1" si="5"/>
        <v>367.14226448445424</v>
      </c>
      <c r="H43" s="31">
        <f t="shared" ca="1" si="6"/>
        <v>1650.9491427767043</v>
      </c>
      <c r="I43" s="31">
        <f t="shared" ca="1" si="3"/>
        <v>323348.37592702621</v>
      </c>
      <c r="J43" s="24"/>
      <c r="K43" s="24"/>
    </row>
    <row r="44" spans="1:11" x14ac:dyDescent="0.2">
      <c r="A44" s="27">
        <f t="shared" ca="1" si="4"/>
        <v>27</v>
      </c>
      <c r="B44" s="28">
        <f t="shared" ca="1" si="0"/>
        <v>46350</v>
      </c>
      <c r="C44" s="31">
        <f t="shared" ca="1" si="7"/>
        <v>323348.37592702621</v>
      </c>
      <c r="D44" s="31">
        <f t="shared" ca="1" si="8"/>
        <v>2018.0914072611586</v>
      </c>
      <c r="E44" s="32">
        <f t="shared" ca="1" si="1"/>
        <v>0</v>
      </c>
      <c r="F44" s="31">
        <f t="shared" ca="1" si="2"/>
        <v>2018.0914072611586</v>
      </c>
      <c r="G44" s="31">
        <f t="shared" ca="1" si="5"/>
        <v>369.014690033325</v>
      </c>
      <c r="H44" s="31">
        <f t="shared" ca="1" si="6"/>
        <v>1649.0767172278336</v>
      </c>
      <c r="I44" s="31">
        <f t="shared" ca="1" si="3"/>
        <v>322979.36123699287</v>
      </c>
      <c r="J44" s="24"/>
      <c r="K44" s="24"/>
    </row>
    <row r="45" spans="1:11" x14ac:dyDescent="0.2">
      <c r="A45" s="27">
        <f t="shared" ca="1" si="4"/>
        <v>28</v>
      </c>
      <c r="B45" s="28">
        <f t="shared" ca="1" si="0"/>
        <v>46380</v>
      </c>
      <c r="C45" s="31">
        <f t="shared" ca="1" si="7"/>
        <v>322979.36123699287</v>
      </c>
      <c r="D45" s="31">
        <f t="shared" ca="1" si="8"/>
        <v>2018.0914072611586</v>
      </c>
      <c r="E45" s="32">
        <f t="shared" ca="1" si="1"/>
        <v>0</v>
      </c>
      <c r="F45" s="31">
        <f t="shared" ca="1" si="2"/>
        <v>2018.0914072611586</v>
      </c>
      <c r="G45" s="31">
        <f t="shared" ca="1" si="5"/>
        <v>370.8966649524948</v>
      </c>
      <c r="H45" s="31">
        <f t="shared" ca="1" si="6"/>
        <v>1647.1947423086638</v>
      </c>
      <c r="I45" s="31">
        <f t="shared" ca="1" si="3"/>
        <v>322608.46457204036</v>
      </c>
      <c r="J45" s="24"/>
      <c r="K45" s="24"/>
    </row>
    <row r="46" spans="1:11" x14ac:dyDescent="0.2">
      <c r="A46" s="27">
        <f t="shared" ca="1" si="4"/>
        <v>29</v>
      </c>
      <c r="B46" s="28">
        <f t="shared" ca="1" si="0"/>
        <v>46411</v>
      </c>
      <c r="C46" s="31">
        <f t="shared" ca="1" si="7"/>
        <v>322608.46457204036</v>
      </c>
      <c r="D46" s="31">
        <f t="shared" ca="1" si="8"/>
        <v>2018.0914072611586</v>
      </c>
      <c r="E46" s="32">
        <f t="shared" ca="1" si="1"/>
        <v>0</v>
      </c>
      <c r="F46" s="31">
        <f t="shared" ca="1" si="2"/>
        <v>2018.0914072611586</v>
      </c>
      <c r="G46" s="31">
        <f t="shared" ca="1" si="5"/>
        <v>372.78823794375262</v>
      </c>
      <c r="H46" s="31">
        <f t="shared" ca="1" si="6"/>
        <v>1645.3031693174059</v>
      </c>
      <c r="I46" s="31">
        <f t="shared" ca="1" si="3"/>
        <v>322235.67633409658</v>
      </c>
      <c r="J46" s="24"/>
      <c r="K46" s="24"/>
    </row>
    <row r="47" spans="1:11" x14ac:dyDescent="0.2">
      <c r="A47" s="27">
        <f t="shared" ca="1" si="4"/>
        <v>30</v>
      </c>
      <c r="B47" s="28">
        <f t="shared" ca="1" si="0"/>
        <v>46442</v>
      </c>
      <c r="C47" s="31">
        <f t="shared" ca="1" si="7"/>
        <v>322235.67633409658</v>
      </c>
      <c r="D47" s="31">
        <f t="shared" ca="1" si="8"/>
        <v>2018.0914072611586</v>
      </c>
      <c r="E47" s="32">
        <f t="shared" ca="1" si="1"/>
        <v>0</v>
      </c>
      <c r="F47" s="31">
        <f t="shared" ca="1" si="2"/>
        <v>2018.0914072611586</v>
      </c>
      <c r="G47" s="31">
        <f t="shared" ca="1" si="5"/>
        <v>374.68945795726609</v>
      </c>
      <c r="H47" s="31">
        <f t="shared" ca="1" si="6"/>
        <v>1643.4019493038925</v>
      </c>
      <c r="I47" s="31">
        <f t="shared" ca="1" si="3"/>
        <v>321860.9868761393</v>
      </c>
      <c r="J47" s="24"/>
      <c r="K47" s="24"/>
    </row>
    <row r="48" spans="1:11" x14ac:dyDescent="0.2">
      <c r="A48" s="27">
        <f t="shared" ca="1" si="4"/>
        <v>31</v>
      </c>
      <c r="B48" s="28">
        <f t="shared" ca="1" si="0"/>
        <v>46470</v>
      </c>
      <c r="C48" s="31">
        <f t="shared" ca="1" si="7"/>
        <v>321860.9868761393</v>
      </c>
      <c r="D48" s="31">
        <f t="shared" ca="1" si="8"/>
        <v>2018.0914072611586</v>
      </c>
      <c r="E48" s="32">
        <f t="shared" ca="1" si="1"/>
        <v>0</v>
      </c>
      <c r="F48" s="31">
        <f t="shared" ca="1" si="2"/>
        <v>2018.0914072611586</v>
      </c>
      <c r="G48" s="31">
        <f t="shared" ca="1" si="5"/>
        <v>376.60037419284822</v>
      </c>
      <c r="H48" s="31">
        <f t="shared" ca="1" si="6"/>
        <v>1641.4910330683103</v>
      </c>
      <c r="I48" s="31">
        <f t="shared" ca="1" si="3"/>
        <v>321484.38650194643</v>
      </c>
      <c r="J48" s="24"/>
      <c r="K48" s="24"/>
    </row>
    <row r="49" spans="1:11" x14ac:dyDescent="0.2">
      <c r="A49" s="27">
        <f t="shared" ca="1" si="4"/>
        <v>32</v>
      </c>
      <c r="B49" s="28">
        <f t="shared" ca="1" si="0"/>
        <v>46501</v>
      </c>
      <c r="C49" s="31">
        <f t="shared" ca="1" si="7"/>
        <v>321484.38650194643</v>
      </c>
      <c r="D49" s="31">
        <f t="shared" ca="1" si="8"/>
        <v>2018.0914072611586</v>
      </c>
      <c r="E49" s="32">
        <f t="shared" ca="1" si="1"/>
        <v>0</v>
      </c>
      <c r="F49" s="31">
        <f t="shared" ca="1" si="2"/>
        <v>2018.0914072611586</v>
      </c>
      <c r="G49" s="31">
        <f t="shared" ca="1" si="5"/>
        <v>378.52103610123163</v>
      </c>
      <c r="H49" s="31">
        <f t="shared" ca="1" si="6"/>
        <v>1639.5703711599269</v>
      </c>
      <c r="I49" s="31">
        <f t="shared" ca="1" si="3"/>
        <v>321105.86546584521</v>
      </c>
      <c r="J49" s="24"/>
      <c r="K49" s="24"/>
    </row>
    <row r="50" spans="1:11" x14ac:dyDescent="0.2">
      <c r="A50" s="27">
        <f t="shared" ca="1" si="4"/>
        <v>33</v>
      </c>
      <c r="B50" s="28">
        <f t="shared" ca="1" si="0"/>
        <v>46531</v>
      </c>
      <c r="C50" s="31">
        <f t="shared" ca="1" si="7"/>
        <v>321105.86546584521</v>
      </c>
      <c r="D50" s="31">
        <f t="shared" ca="1" si="8"/>
        <v>2018.0914072611586</v>
      </c>
      <c r="E50" s="32">
        <f t="shared" ca="1" si="1"/>
        <v>0</v>
      </c>
      <c r="F50" s="31">
        <f t="shared" ca="1" si="2"/>
        <v>2018.0914072611586</v>
      </c>
      <c r="G50" s="31">
        <f t="shared" ca="1" si="5"/>
        <v>380.45149338534793</v>
      </c>
      <c r="H50" s="31">
        <f t="shared" ca="1" si="6"/>
        <v>1637.6399138758106</v>
      </c>
      <c r="I50" s="31">
        <f t="shared" ca="1" si="3"/>
        <v>320725.41397245985</v>
      </c>
      <c r="J50" s="24"/>
      <c r="K50" s="24"/>
    </row>
    <row r="51" spans="1:11" x14ac:dyDescent="0.2">
      <c r="A51" s="27">
        <f t="shared" ca="1" si="4"/>
        <v>34</v>
      </c>
      <c r="B51" s="28">
        <f t="shared" ca="1" si="0"/>
        <v>46562</v>
      </c>
      <c r="C51" s="31">
        <f t="shared" ca="1" si="7"/>
        <v>320725.41397245985</v>
      </c>
      <c r="D51" s="31">
        <f t="shared" ca="1" si="8"/>
        <v>2018.0914072611586</v>
      </c>
      <c r="E51" s="32">
        <f t="shared" ca="1" si="1"/>
        <v>0</v>
      </c>
      <c r="F51" s="31">
        <f t="shared" ca="1" si="2"/>
        <v>2018.0914072611586</v>
      </c>
      <c r="G51" s="31">
        <f t="shared" ca="1" si="5"/>
        <v>382.39179600161333</v>
      </c>
      <c r="H51" s="31">
        <f t="shared" ca="1" si="6"/>
        <v>1635.6996112595452</v>
      </c>
      <c r="I51" s="31">
        <f t="shared" ca="1" si="3"/>
        <v>320343.02217645821</v>
      </c>
      <c r="J51" s="24"/>
      <c r="K51" s="24"/>
    </row>
    <row r="52" spans="1:11" x14ac:dyDescent="0.2">
      <c r="A52" s="27">
        <f t="shared" ca="1" si="4"/>
        <v>35</v>
      </c>
      <c r="B52" s="28">
        <f t="shared" ca="1" si="0"/>
        <v>46592</v>
      </c>
      <c r="C52" s="31">
        <f t="shared" ca="1" si="7"/>
        <v>320343.02217645821</v>
      </c>
      <c r="D52" s="31">
        <f t="shared" ca="1" si="8"/>
        <v>2018.0914072611586</v>
      </c>
      <c r="E52" s="32">
        <f t="shared" ca="1" si="1"/>
        <v>0</v>
      </c>
      <c r="F52" s="31">
        <f t="shared" ca="1" si="2"/>
        <v>2018.0914072611586</v>
      </c>
      <c r="G52" s="31">
        <f t="shared" ca="1" si="5"/>
        <v>384.34199416122169</v>
      </c>
      <c r="H52" s="31">
        <f t="shared" ca="1" si="6"/>
        <v>1633.7494130999369</v>
      </c>
      <c r="I52" s="31">
        <f t="shared" ca="1" si="3"/>
        <v>319958.68018229702</v>
      </c>
      <c r="J52" s="24"/>
      <c r="K52" s="24"/>
    </row>
    <row r="53" spans="1:11" x14ac:dyDescent="0.2">
      <c r="A53" s="27">
        <f t="shared" ca="1" si="4"/>
        <v>36</v>
      </c>
      <c r="B53" s="28">
        <f t="shared" ca="1" si="0"/>
        <v>46623</v>
      </c>
      <c r="C53" s="31">
        <f t="shared" ca="1" si="7"/>
        <v>319958.68018229702</v>
      </c>
      <c r="D53" s="31">
        <f t="shared" ca="1" si="8"/>
        <v>2018.0914072611586</v>
      </c>
      <c r="E53" s="32">
        <f t="shared" ca="1" si="1"/>
        <v>0</v>
      </c>
      <c r="F53" s="31">
        <f t="shared" ca="1" si="2"/>
        <v>2018.0914072611586</v>
      </c>
      <c r="G53" s="31">
        <f t="shared" ca="1" si="5"/>
        <v>386.30213833144376</v>
      </c>
      <c r="H53" s="31">
        <f t="shared" ca="1" si="6"/>
        <v>1631.7892689297148</v>
      </c>
      <c r="I53" s="31">
        <f t="shared" ca="1" si="3"/>
        <v>319572.37804396555</v>
      </c>
      <c r="J53" s="24"/>
      <c r="K53" s="24"/>
    </row>
    <row r="54" spans="1:11" x14ac:dyDescent="0.2">
      <c r="A54" s="27">
        <f t="shared" ca="1" si="4"/>
        <v>37</v>
      </c>
      <c r="B54" s="28">
        <f t="shared" ca="1" si="0"/>
        <v>46654</v>
      </c>
      <c r="C54" s="31">
        <f t="shared" ca="1" si="7"/>
        <v>319572.37804396555</v>
      </c>
      <c r="D54" s="31">
        <f t="shared" ca="1" si="8"/>
        <v>2018.0914072611586</v>
      </c>
      <c r="E54" s="32">
        <f t="shared" ca="1" si="1"/>
        <v>0</v>
      </c>
      <c r="F54" s="31">
        <f t="shared" ca="1" si="2"/>
        <v>2018.0914072611586</v>
      </c>
      <c r="G54" s="31">
        <f t="shared" ca="1" si="5"/>
        <v>388.27227923693431</v>
      </c>
      <c r="H54" s="31">
        <f t="shared" ca="1" si="6"/>
        <v>1629.8191280242243</v>
      </c>
      <c r="I54" s="31">
        <f t="shared" ca="1" si="3"/>
        <v>319184.10576472862</v>
      </c>
      <c r="J54" s="24"/>
      <c r="K54" s="24"/>
    </row>
    <row r="55" spans="1:11" x14ac:dyDescent="0.2">
      <c r="A55" s="27">
        <f t="shared" ca="1" si="4"/>
        <v>38</v>
      </c>
      <c r="B55" s="28">
        <f t="shared" ca="1" si="0"/>
        <v>46684</v>
      </c>
      <c r="C55" s="31">
        <f t="shared" ca="1" si="7"/>
        <v>319184.10576472862</v>
      </c>
      <c r="D55" s="31">
        <f t="shared" ca="1" si="8"/>
        <v>2018.0914072611586</v>
      </c>
      <c r="E55" s="32">
        <f t="shared" ca="1" si="1"/>
        <v>0</v>
      </c>
      <c r="F55" s="31">
        <f t="shared" ca="1" si="2"/>
        <v>2018.0914072611586</v>
      </c>
      <c r="G55" s="31">
        <f t="shared" ca="1" si="5"/>
        <v>390.25246786104253</v>
      </c>
      <c r="H55" s="31">
        <f t="shared" ca="1" si="6"/>
        <v>1627.838939400116</v>
      </c>
      <c r="I55" s="31">
        <f t="shared" ca="1" si="3"/>
        <v>318793.85329686757</v>
      </c>
      <c r="J55" s="24"/>
      <c r="K55" s="24"/>
    </row>
    <row r="56" spans="1:11" x14ac:dyDescent="0.2">
      <c r="A56" s="27">
        <f t="shared" ca="1" si="4"/>
        <v>39</v>
      </c>
      <c r="B56" s="28">
        <f t="shared" ca="1" si="0"/>
        <v>46715</v>
      </c>
      <c r="C56" s="31">
        <f t="shared" ca="1" si="7"/>
        <v>318793.85329686757</v>
      </c>
      <c r="D56" s="31">
        <f t="shared" ca="1" si="8"/>
        <v>2018.0914072611586</v>
      </c>
      <c r="E56" s="32">
        <f t="shared" ca="1" si="1"/>
        <v>0</v>
      </c>
      <c r="F56" s="31">
        <f t="shared" ca="1" si="2"/>
        <v>2018.0914072611586</v>
      </c>
      <c r="G56" s="31">
        <f t="shared" ca="1" si="5"/>
        <v>392.24275544713396</v>
      </c>
      <c r="H56" s="31">
        <f t="shared" ca="1" si="6"/>
        <v>1625.8486518140246</v>
      </c>
      <c r="I56" s="31">
        <f t="shared" ca="1" si="3"/>
        <v>318401.61054142046</v>
      </c>
      <c r="J56" s="24"/>
      <c r="K56" s="24"/>
    </row>
    <row r="57" spans="1:11" x14ac:dyDescent="0.2">
      <c r="A57" s="27">
        <f t="shared" ca="1" si="4"/>
        <v>40</v>
      </c>
      <c r="B57" s="28">
        <f t="shared" ca="1" si="0"/>
        <v>46745</v>
      </c>
      <c r="C57" s="31">
        <f t="shared" ca="1" si="7"/>
        <v>318401.61054142046</v>
      </c>
      <c r="D57" s="31">
        <f t="shared" ca="1" si="8"/>
        <v>2018.0914072611586</v>
      </c>
      <c r="E57" s="32">
        <f t="shared" ca="1" si="1"/>
        <v>0</v>
      </c>
      <c r="F57" s="31">
        <f t="shared" ca="1" si="2"/>
        <v>2018.0914072611586</v>
      </c>
      <c r="G57" s="31">
        <f t="shared" ca="1" si="5"/>
        <v>394.24319349991424</v>
      </c>
      <c r="H57" s="31">
        <f t="shared" ca="1" si="6"/>
        <v>1623.8482137612443</v>
      </c>
      <c r="I57" s="31">
        <f t="shared" ca="1" si="3"/>
        <v>318007.36734792055</v>
      </c>
      <c r="J57" s="24"/>
      <c r="K57" s="24"/>
    </row>
    <row r="58" spans="1:11" x14ac:dyDescent="0.2">
      <c r="A58" s="27">
        <f t="shared" ca="1" si="4"/>
        <v>41</v>
      </c>
      <c r="B58" s="28">
        <f t="shared" ca="1" si="0"/>
        <v>46776</v>
      </c>
      <c r="C58" s="31">
        <f t="shared" ca="1" si="7"/>
        <v>318007.36734792055</v>
      </c>
      <c r="D58" s="31">
        <f t="shared" ca="1" si="8"/>
        <v>2018.0914072611586</v>
      </c>
      <c r="E58" s="32">
        <f t="shared" ca="1" si="1"/>
        <v>0</v>
      </c>
      <c r="F58" s="31">
        <f t="shared" ca="1" si="2"/>
        <v>2018.0914072611586</v>
      </c>
      <c r="G58" s="31">
        <f t="shared" ca="1" si="5"/>
        <v>396.25383378676383</v>
      </c>
      <c r="H58" s="31">
        <f t="shared" ca="1" si="6"/>
        <v>1621.8375734743947</v>
      </c>
      <c r="I58" s="31">
        <f t="shared" ca="1" si="3"/>
        <v>317611.11351413379</v>
      </c>
      <c r="J58" s="24"/>
      <c r="K58" s="24"/>
    </row>
    <row r="59" spans="1:11" x14ac:dyDescent="0.2">
      <c r="A59" s="27">
        <f t="shared" ca="1" si="4"/>
        <v>42</v>
      </c>
      <c r="B59" s="28">
        <f t="shared" ca="1" si="0"/>
        <v>46807</v>
      </c>
      <c r="C59" s="31">
        <f t="shared" ca="1" si="7"/>
        <v>317611.11351413379</v>
      </c>
      <c r="D59" s="31">
        <f t="shared" ca="1" si="8"/>
        <v>2018.0914072611586</v>
      </c>
      <c r="E59" s="32">
        <f t="shared" ca="1" si="1"/>
        <v>0</v>
      </c>
      <c r="F59" s="31">
        <f t="shared" ca="1" si="2"/>
        <v>2018.0914072611586</v>
      </c>
      <c r="G59" s="31">
        <f t="shared" ca="1" si="5"/>
        <v>398.27472833907632</v>
      </c>
      <c r="H59" s="31">
        <f t="shared" ca="1" si="6"/>
        <v>1619.8166789220822</v>
      </c>
      <c r="I59" s="31">
        <f t="shared" ca="1" si="3"/>
        <v>317212.83878579474</v>
      </c>
      <c r="J59" s="24"/>
      <c r="K59" s="24"/>
    </row>
    <row r="60" spans="1:11" x14ac:dyDescent="0.2">
      <c r="A60" s="27">
        <f t="shared" ca="1" si="4"/>
        <v>43</v>
      </c>
      <c r="B60" s="28">
        <f t="shared" ca="1" si="0"/>
        <v>46836</v>
      </c>
      <c r="C60" s="31">
        <f t="shared" ca="1" si="7"/>
        <v>317212.83878579474</v>
      </c>
      <c r="D60" s="31">
        <f t="shared" ca="1" si="8"/>
        <v>2018.0914072611586</v>
      </c>
      <c r="E60" s="32">
        <f t="shared" ca="1" si="1"/>
        <v>0</v>
      </c>
      <c r="F60" s="31">
        <f t="shared" ca="1" si="2"/>
        <v>2018.0914072611586</v>
      </c>
      <c r="G60" s="31">
        <f t="shared" ca="1" si="5"/>
        <v>400.30592945360536</v>
      </c>
      <c r="H60" s="31">
        <f t="shared" ca="1" si="6"/>
        <v>1617.7854778075532</v>
      </c>
      <c r="I60" s="31">
        <f t="shared" ca="1" si="3"/>
        <v>316812.53285634116</v>
      </c>
      <c r="J60" s="24"/>
      <c r="K60" s="24"/>
    </row>
    <row r="61" spans="1:11" x14ac:dyDescent="0.2">
      <c r="A61" s="27">
        <f t="shared" ca="1" si="4"/>
        <v>44</v>
      </c>
      <c r="B61" s="28">
        <f t="shared" ca="1" si="0"/>
        <v>46867</v>
      </c>
      <c r="C61" s="31">
        <f t="shared" ca="1" si="7"/>
        <v>316812.53285634116</v>
      </c>
      <c r="D61" s="31">
        <f t="shared" ca="1" si="8"/>
        <v>2018.0914072611586</v>
      </c>
      <c r="E61" s="32">
        <f t="shared" ca="1" si="1"/>
        <v>0</v>
      </c>
      <c r="F61" s="31">
        <f t="shared" ca="1" si="2"/>
        <v>2018.0914072611586</v>
      </c>
      <c r="G61" s="31">
        <f t="shared" ca="1" si="5"/>
        <v>402.34748969381872</v>
      </c>
      <c r="H61" s="31">
        <f t="shared" ca="1" si="6"/>
        <v>1615.7439175673398</v>
      </c>
      <c r="I61" s="31">
        <f t="shared" ca="1" si="3"/>
        <v>316410.18536664732</v>
      </c>
      <c r="J61" s="24"/>
      <c r="K61" s="24"/>
    </row>
    <row r="62" spans="1:11" x14ac:dyDescent="0.2">
      <c r="A62" s="27">
        <f t="shared" ca="1" si="4"/>
        <v>45</v>
      </c>
      <c r="B62" s="28">
        <f t="shared" ca="1" si="0"/>
        <v>46897</v>
      </c>
      <c r="C62" s="31">
        <f t="shared" ca="1" si="7"/>
        <v>316410.18536664732</v>
      </c>
      <c r="D62" s="31">
        <f t="shared" ca="1" si="8"/>
        <v>2018.0914072611586</v>
      </c>
      <c r="E62" s="32">
        <f t="shared" ca="1" si="1"/>
        <v>0</v>
      </c>
      <c r="F62" s="31">
        <f t="shared" ca="1" si="2"/>
        <v>2018.0914072611586</v>
      </c>
      <c r="G62" s="31">
        <f t="shared" ca="1" si="5"/>
        <v>404.39946189125726</v>
      </c>
      <c r="H62" s="31">
        <f t="shared" ca="1" si="6"/>
        <v>1613.6919453699013</v>
      </c>
      <c r="I62" s="31">
        <f t="shared" ca="1" si="3"/>
        <v>316005.78590475605</v>
      </c>
      <c r="J62" s="24"/>
      <c r="K62" s="24"/>
    </row>
    <row r="63" spans="1:11" x14ac:dyDescent="0.2">
      <c r="A63" s="27">
        <f t="shared" ca="1" si="4"/>
        <v>46</v>
      </c>
      <c r="B63" s="28">
        <f t="shared" ca="1" si="0"/>
        <v>46928</v>
      </c>
      <c r="C63" s="31">
        <f t="shared" ca="1" si="7"/>
        <v>316005.78590475605</v>
      </c>
      <c r="D63" s="31">
        <f t="shared" ca="1" si="8"/>
        <v>2018.0914072611586</v>
      </c>
      <c r="E63" s="32">
        <f t="shared" ca="1" si="1"/>
        <v>0</v>
      </c>
      <c r="F63" s="31">
        <f t="shared" ca="1" si="2"/>
        <v>2018.0914072611586</v>
      </c>
      <c r="G63" s="31">
        <f t="shared" ca="1" si="5"/>
        <v>406.46189914690262</v>
      </c>
      <c r="H63" s="31">
        <f t="shared" ca="1" si="6"/>
        <v>1611.6295081142559</v>
      </c>
      <c r="I63" s="31">
        <f t="shared" ca="1" si="3"/>
        <v>315599.32400560915</v>
      </c>
      <c r="J63" s="24"/>
      <c r="K63" s="24"/>
    </row>
    <row r="64" spans="1:11" x14ac:dyDescent="0.2">
      <c r="A64" s="27">
        <f t="shared" ca="1" si="4"/>
        <v>47</v>
      </c>
      <c r="B64" s="28">
        <f t="shared" ca="1" si="0"/>
        <v>46958</v>
      </c>
      <c r="C64" s="31">
        <f t="shared" ca="1" si="7"/>
        <v>315599.32400560915</v>
      </c>
      <c r="D64" s="31">
        <f t="shared" ca="1" si="8"/>
        <v>2018.0914072611586</v>
      </c>
      <c r="E64" s="32">
        <f t="shared" ca="1" si="1"/>
        <v>0</v>
      </c>
      <c r="F64" s="31">
        <f t="shared" ca="1" si="2"/>
        <v>2018.0914072611586</v>
      </c>
      <c r="G64" s="31">
        <f t="shared" ca="1" si="5"/>
        <v>408.5348548325519</v>
      </c>
      <c r="H64" s="31">
        <f t="shared" ca="1" si="6"/>
        <v>1609.5565524286067</v>
      </c>
      <c r="I64" s="31">
        <f t="shared" ca="1" si="3"/>
        <v>315190.78915077657</v>
      </c>
      <c r="J64" s="24"/>
      <c r="K64" s="24"/>
    </row>
    <row r="65" spans="1:11" x14ac:dyDescent="0.2">
      <c r="A65" s="27">
        <f t="shared" ca="1" si="4"/>
        <v>48</v>
      </c>
      <c r="B65" s="28">
        <f t="shared" ca="1" si="0"/>
        <v>46989</v>
      </c>
      <c r="C65" s="31">
        <f t="shared" ca="1" si="7"/>
        <v>315190.78915077657</v>
      </c>
      <c r="D65" s="31">
        <f t="shared" ca="1" si="8"/>
        <v>2018.0914072611586</v>
      </c>
      <c r="E65" s="32">
        <f t="shared" ca="1" si="1"/>
        <v>0</v>
      </c>
      <c r="F65" s="31">
        <f t="shared" ca="1" si="2"/>
        <v>2018.0914072611586</v>
      </c>
      <c r="G65" s="31">
        <f t="shared" ca="1" si="5"/>
        <v>410.61838259219803</v>
      </c>
      <c r="H65" s="31">
        <f t="shared" ca="1" si="6"/>
        <v>1607.4730246689605</v>
      </c>
      <c r="I65" s="31">
        <f t="shared" ca="1" si="3"/>
        <v>314780.17076818435</v>
      </c>
      <c r="J65" s="24"/>
      <c r="K65" s="24"/>
    </row>
    <row r="66" spans="1:11" x14ac:dyDescent="0.2">
      <c r="A66" s="27">
        <f t="shared" ca="1" si="4"/>
        <v>49</v>
      </c>
      <c r="B66" s="28">
        <f t="shared" ca="1" si="0"/>
        <v>47020</v>
      </c>
      <c r="C66" s="31">
        <f t="shared" ca="1" si="7"/>
        <v>314780.17076818435</v>
      </c>
      <c r="D66" s="31">
        <f t="shared" ca="1" si="8"/>
        <v>2018.0914072611586</v>
      </c>
      <c r="E66" s="32">
        <f t="shared" ca="1" si="1"/>
        <v>0</v>
      </c>
      <c r="F66" s="31">
        <f t="shared" ca="1" si="2"/>
        <v>2018.0914072611586</v>
      </c>
      <c r="G66" s="31">
        <f t="shared" ca="1" si="5"/>
        <v>412.71253634341861</v>
      </c>
      <c r="H66" s="31">
        <f t="shared" ca="1" si="6"/>
        <v>1605.37887091774</v>
      </c>
      <c r="I66" s="31">
        <f t="shared" ca="1" si="3"/>
        <v>314367.45823184092</v>
      </c>
      <c r="J66" s="24"/>
      <c r="K66" s="24"/>
    </row>
    <row r="67" spans="1:11" x14ac:dyDescent="0.2">
      <c r="A67" s="27">
        <f t="shared" ca="1" si="4"/>
        <v>50</v>
      </c>
      <c r="B67" s="28">
        <f t="shared" ca="1" si="0"/>
        <v>47050</v>
      </c>
      <c r="C67" s="31">
        <f t="shared" ca="1" si="7"/>
        <v>314367.45823184092</v>
      </c>
      <c r="D67" s="31">
        <f t="shared" ca="1" si="8"/>
        <v>2018.0914072611586</v>
      </c>
      <c r="E67" s="32">
        <f t="shared" ca="1" si="1"/>
        <v>0</v>
      </c>
      <c r="F67" s="31">
        <f t="shared" ca="1" si="2"/>
        <v>2018.0914072611586</v>
      </c>
      <c r="G67" s="31">
        <f t="shared" ca="1" si="5"/>
        <v>414.81737027876989</v>
      </c>
      <c r="H67" s="31">
        <f t="shared" ca="1" si="6"/>
        <v>1603.2740369823887</v>
      </c>
      <c r="I67" s="31">
        <f t="shared" ca="1" si="3"/>
        <v>313952.64086156216</v>
      </c>
      <c r="J67" s="24"/>
      <c r="K67" s="24"/>
    </row>
    <row r="68" spans="1:11" x14ac:dyDescent="0.2">
      <c r="A68" s="27">
        <f t="shared" ca="1" si="4"/>
        <v>51</v>
      </c>
      <c r="B68" s="28">
        <f t="shared" ca="1" si="0"/>
        <v>47081</v>
      </c>
      <c r="C68" s="31">
        <f t="shared" ca="1" si="7"/>
        <v>313952.64086156216</v>
      </c>
      <c r="D68" s="31">
        <f t="shared" ca="1" si="8"/>
        <v>2018.0914072611586</v>
      </c>
      <c r="E68" s="32">
        <f t="shared" ca="1" si="1"/>
        <v>0</v>
      </c>
      <c r="F68" s="31">
        <f t="shared" ca="1" si="2"/>
        <v>2018.0914072611586</v>
      </c>
      <c r="G68" s="31">
        <f t="shared" ca="1" si="5"/>
        <v>416.93293886719152</v>
      </c>
      <c r="H68" s="31">
        <f t="shared" ca="1" si="6"/>
        <v>1601.158468393967</v>
      </c>
      <c r="I68" s="31">
        <f t="shared" ca="1" si="3"/>
        <v>313535.70792269497</v>
      </c>
      <c r="J68" s="24"/>
      <c r="K68" s="24"/>
    </row>
    <row r="69" spans="1:11" x14ac:dyDescent="0.2">
      <c r="A69" s="27">
        <f t="shared" ca="1" si="4"/>
        <v>52</v>
      </c>
      <c r="B69" s="28">
        <f t="shared" ca="1" si="0"/>
        <v>47111</v>
      </c>
      <c r="C69" s="31">
        <f t="shared" ca="1" si="7"/>
        <v>313535.70792269497</v>
      </c>
      <c r="D69" s="31">
        <f t="shared" ca="1" si="8"/>
        <v>2018.0914072611586</v>
      </c>
      <c r="E69" s="32">
        <f t="shared" ca="1" si="1"/>
        <v>0</v>
      </c>
      <c r="F69" s="31">
        <f t="shared" ca="1" si="2"/>
        <v>2018.0914072611586</v>
      </c>
      <c r="G69" s="31">
        <f t="shared" ca="1" si="5"/>
        <v>419.05929685541446</v>
      </c>
      <c r="H69" s="31">
        <f t="shared" ca="1" si="6"/>
        <v>1599.0321104057441</v>
      </c>
      <c r="I69" s="31">
        <f t="shared" ca="1" si="3"/>
        <v>313116.64862583956</v>
      </c>
      <c r="J69" s="24"/>
      <c r="K69" s="24"/>
    </row>
    <row r="70" spans="1:11" x14ac:dyDescent="0.2">
      <c r="A70" s="27">
        <f t="shared" ca="1" si="4"/>
        <v>53</v>
      </c>
      <c r="B70" s="28">
        <f t="shared" ca="1" si="0"/>
        <v>47142</v>
      </c>
      <c r="C70" s="31">
        <f t="shared" ca="1" si="7"/>
        <v>313116.64862583956</v>
      </c>
      <c r="D70" s="31">
        <f t="shared" ca="1" si="8"/>
        <v>2018.0914072611586</v>
      </c>
      <c r="E70" s="32">
        <f t="shared" ca="1" si="1"/>
        <v>0</v>
      </c>
      <c r="F70" s="31">
        <f t="shared" ca="1" si="2"/>
        <v>2018.0914072611586</v>
      </c>
      <c r="G70" s="31">
        <f t="shared" ca="1" si="5"/>
        <v>421.19649926937677</v>
      </c>
      <c r="H70" s="31">
        <f t="shared" ca="1" si="6"/>
        <v>1596.8949079917818</v>
      </c>
      <c r="I70" s="31">
        <f t="shared" ca="1" si="3"/>
        <v>312695.45212657016</v>
      </c>
      <c r="J70" s="24"/>
      <c r="K70" s="24"/>
    </row>
    <row r="71" spans="1:11" x14ac:dyDescent="0.2">
      <c r="A71" s="27">
        <f t="shared" ca="1" si="4"/>
        <v>54</v>
      </c>
      <c r="B71" s="28">
        <f t="shared" ca="1" si="0"/>
        <v>47173</v>
      </c>
      <c r="C71" s="31">
        <f t="shared" ca="1" si="7"/>
        <v>312695.45212657016</v>
      </c>
      <c r="D71" s="31">
        <f t="shared" ca="1" si="8"/>
        <v>2018.0914072611586</v>
      </c>
      <c r="E71" s="32">
        <f t="shared" ca="1" si="1"/>
        <v>0</v>
      </c>
      <c r="F71" s="31">
        <f t="shared" ca="1" si="2"/>
        <v>2018.0914072611586</v>
      </c>
      <c r="G71" s="31">
        <f t="shared" ca="1" si="5"/>
        <v>423.34460141565069</v>
      </c>
      <c r="H71" s="31">
        <f t="shared" ca="1" si="6"/>
        <v>1594.7468058455079</v>
      </c>
      <c r="I71" s="31">
        <f t="shared" ca="1" si="3"/>
        <v>312272.10752515448</v>
      </c>
      <c r="J71" s="24"/>
      <c r="K71" s="24"/>
    </row>
    <row r="72" spans="1:11" x14ac:dyDescent="0.2">
      <c r="A72" s="27">
        <f t="shared" ca="1" si="4"/>
        <v>55</v>
      </c>
      <c r="B72" s="28">
        <f t="shared" ca="1" si="0"/>
        <v>47201</v>
      </c>
      <c r="C72" s="31">
        <f t="shared" ca="1" si="7"/>
        <v>312272.10752515448</v>
      </c>
      <c r="D72" s="31">
        <f t="shared" ca="1" si="8"/>
        <v>2018.0914072611586</v>
      </c>
      <c r="E72" s="32">
        <f t="shared" ca="1" si="1"/>
        <v>0</v>
      </c>
      <c r="F72" s="31">
        <f t="shared" ca="1" si="2"/>
        <v>2018.0914072611586</v>
      </c>
      <c r="G72" s="31">
        <f t="shared" ca="1" si="5"/>
        <v>425.5036588828707</v>
      </c>
      <c r="H72" s="31">
        <f t="shared" ca="1" si="6"/>
        <v>1592.5877483782879</v>
      </c>
      <c r="I72" s="31">
        <f t="shared" ca="1" si="3"/>
        <v>311846.60386627162</v>
      </c>
      <c r="J72" s="24"/>
      <c r="K72" s="24"/>
    </row>
    <row r="73" spans="1:11" x14ac:dyDescent="0.2">
      <c r="A73" s="27">
        <f t="shared" ca="1" si="4"/>
        <v>56</v>
      </c>
      <c r="B73" s="28">
        <f t="shared" ca="1" si="0"/>
        <v>47232</v>
      </c>
      <c r="C73" s="31">
        <f t="shared" ca="1" si="7"/>
        <v>311846.60386627162</v>
      </c>
      <c r="D73" s="31">
        <f t="shared" ca="1" si="8"/>
        <v>2018.0914072611586</v>
      </c>
      <c r="E73" s="32">
        <f t="shared" ca="1" si="1"/>
        <v>0</v>
      </c>
      <c r="F73" s="31">
        <f t="shared" ca="1" si="2"/>
        <v>2018.0914072611586</v>
      </c>
      <c r="G73" s="31">
        <f t="shared" ca="1" si="5"/>
        <v>427.6737275431733</v>
      </c>
      <c r="H73" s="31">
        <f t="shared" ca="1" si="6"/>
        <v>1590.4176797179853</v>
      </c>
      <c r="I73" s="31">
        <f t="shared" ca="1" si="3"/>
        <v>311418.93013872846</v>
      </c>
      <c r="J73" s="24"/>
      <c r="K73" s="24"/>
    </row>
    <row r="74" spans="1:11" x14ac:dyDescent="0.2">
      <c r="A74" s="27">
        <f t="shared" ca="1" si="4"/>
        <v>57</v>
      </c>
      <c r="B74" s="28">
        <f t="shared" ca="1" si="0"/>
        <v>47262</v>
      </c>
      <c r="C74" s="31">
        <f t="shared" ca="1" si="7"/>
        <v>311418.93013872846</v>
      </c>
      <c r="D74" s="31">
        <f t="shared" ca="1" si="8"/>
        <v>2018.0914072611586</v>
      </c>
      <c r="E74" s="32">
        <f t="shared" ca="1" si="1"/>
        <v>0</v>
      </c>
      <c r="F74" s="31">
        <f t="shared" ca="1" si="2"/>
        <v>2018.0914072611586</v>
      </c>
      <c r="G74" s="31">
        <f t="shared" ca="1" si="5"/>
        <v>429.85486355364355</v>
      </c>
      <c r="H74" s="31">
        <f t="shared" ca="1" si="6"/>
        <v>1588.236543707515</v>
      </c>
      <c r="I74" s="31">
        <f t="shared" ca="1" si="3"/>
        <v>310989.07527517481</v>
      </c>
      <c r="J74" s="24"/>
      <c r="K74" s="24"/>
    </row>
    <row r="75" spans="1:11" x14ac:dyDescent="0.2">
      <c r="A75" s="27">
        <f t="shared" ca="1" si="4"/>
        <v>58</v>
      </c>
      <c r="B75" s="28">
        <f t="shared" ca="1" si="0"/>
        <v>47293</v>
      </c>
      <c r="C75" s="31">
        <f t="shared" ca="1" si="7"/>
        <v>310989.07527517481</v>
      </c>
      <c r="D75" s="31">
        <f t="shared" ca="1" si="8"/>
        <v>2018.0914072611586</v>
      </c>
      <c r="E75" s="32">
        <f t="shared" ca="1" si="1"/>
        <v>0</v>
      </c>
      <c r="F75" s="31">
        <f t="shared" ca="1" si="2"/>
        <v>2018.0914072611586</v>
      </c>
      <c r="G75" s="31">
        <f t="shared" ca="1" si="5"/>
        <v>432.04712335776708</v>
      </c>
      <c r="H75" s="31">
        <f t="shared" ca="1" si="6"/>
        <v>1586.0442839033915</v>
      </c>
      <c r="I75" s="31">
        <f t="shared" ca="1" si="3"/>
        <v>310557.02815181704</v>
      </c>
      <c r="J75" s="24"/>
      <c r="K75" s="24"/>
    </row>
    <row r="76" spans="1:11" x14ac:dyDescent="0.2">
      <c r="A76" s="27">
        <f t="shared" ca="1" si="4"/>
        <v>59</v>
      </c>
      <c r="B76" s="28">
        <f t="shared" ca="1" si="0"/>
        <v>47323</v>
      </c>
      <c r="C76" s="31">
        <f t="shared" ca="1" si="7"/>
        <v>310557.02815181704</v>
      </c>
      <c r="D76" s="31">
        <f t="shared" ca="1" si="8"/>
        <v>2018.0914072611586</v>
      </c>
      <c r="E76" s="32">
        <f t="shared" ca="1" si="1"/>
        <v>0</v>
      </c>
      <c r="F76" s="31">
        <f t="shared" ca="1" si="2"/>
        <v>2018.0914072611586</v>
      </c>
      <c r="G76" s="31">
        <f t="shared" ca="1" si="5"/>
        <v>434.25056368689184</v>
      </c>
      <c r="H76" s="31">
        <f t="shared" ca="1" si="6"/>
        <v>1583.8408435742667</v>
      </c>
      <c r="I76" s="31">
        <f t="shared" ca="1" si="3"/>
        <v>310122.77758813015</v>
      </c>
      <c r="J76" s="24"/>
      <c r="K76" s="24"/>
    </row>
    <row r="77" spans="1:11" x14ac:dyDescent="0.2">
      <c r="A77" s="27">
        <f t="shared" ca="1" si="4"/>
        <v>60</v>
      </c>
      <c r="B77" s="28">
        <f t="shared" ca="1" si="0"/>
        <v>47354</v>
      </c>
      <c r="C77" s="31">
        <f t="shared" ca="1" si="7"/>
        <v>310122.77758813015</v>
      </c>
      <c r="D77" s="31">
        <f t="shared" ca="1" si="8"/>
        <v>2018.0914072611586</v>
      </c>
      <c r="E77" s="32">
        <f t="shared" ca="1" si="1"/>
        <v>0</v>
      </c>
      <c r="F77" s="31">
        <f t="shared" ca="1" si="2"/>
        <v>2018.0914072611586</v>
      </c>
      <c r="G77" s="31">
        <f t="shared" ca="1" si="5"/>
        <v>436.46524156169494</v>
      </c>
      <c r="H77" s="31">
        <f t="shared" ca="1" si="6"/>
        <v>1581.6261656994636</v>
      </c>
      <c r="I77" s="31">
        <f t="shared" ca="1" si="3"/>
        <v>309686.31234656845</v>
      </c>
      <c r="J77" s="24"/>
      <c r="K77" s="24"/>
    </row>
    <row r="78" spans="1:11" x14ac:dyDescent="0.2">
      <c r="A78" s="27">
        <f t="shared" ca="1" si="4"/>
        <v>61</v>
      </c>
      <c r="B78" s="28">
        <f t="shared" ca="1" si="0"/>
        <v>47385</v>
      </c>
      <c r="C78" s="31">
        <f t="shared" ca="1" si="7"/>
        <v>309686.31234656845</v>
      </c>
      <c r="D78" s="31">
        <f t="shared" ca="1" si="8"/>
        <v>2018.0914072611586</v>
      </c>
      <c r="E78" s="32">
        <f t="shared" ca="1" si="1"/>
        <v>0</v>
      </c>
      <c r="F78" s="31">
        <f t="shared" ca="1" si="2"/>
        <v>2018.0914072611586</v>
      </c>
      <c r="G78" s="31">
        <f t="shared" ca="1" si="5"/>
        <v>438.69121429365964</v>
      </c>
      <c r="H78" s="31">
        <f t="shared" ca="1" si="6"/>
        <v>1579.4001929674989</v>
      </c>
      <c r="I78" s="31">
        <f t="shared" ca="1" si="3"/>
        <v>309247.6211322748</v>
      </c>
      <c r="J78" s="24"/>
      <c r="K78" s="24"/>
    </row>
    <row r="79" spans="1:11" x14ac:dyDescent="0.2">
      <c r="A79" s="27">
        <f t="shared" ca="1" si="4"/>
        <v>62</v>
      </c>
      <c r="B79" s="28">
        <f t="shared" ca="1" si="0"/>
        <v>47415</v>
      </c>
      <c r="C79" s="31">
        <f t="shared" ca="1" si="7"/>
        <v>309247.6211322748</v>
      </c>
      <c r="D79" s="31">
        <f t="shared" ca="1" si="8"/>
        <v>2018.0914072611586</v>
      </c>
      <c r="E79" s="32">
        <f t="shared" ca="1" si="1"/>
        <v>0</v>
      </c>
      <c r="F79" s="31">
        <f t="shared" ca="1" si="2"/>
        <v>2018.0914072611586</v>
      </c>
      <c r="G79" s="31">
        <f t="shared" ca="1" si="5"/>
        <v>440.92853948655716</v>
      </c>
      <c r="H79" s="31">
        <f t="shared" ca="1" si="6"/>
        <v>1577.1628677746014</v>
      </c>
      <c r="I79" s="31">
        <f t="shared" ca="1" si="3"/>
        <v>308806.69259278825</v>
      </c>
      <c r="J79" s="24"/>
      <c r="K79" s="24"/>
    </row>
    <row r="80" spans="1:11" x14ac:dyDescent="0.2">
      <c r="A80" s="27">
        <f t="shared" ca="1" si="4"/>
        <v>63</v>
      </c>
      <c r="B80" s="28">
        <f t="shared" ca="1" si="0"/>
        <v>47446</v>
      </c>
      <c r="C80" s="31">
        <f t="shared" ca="1" si="7"/>
        <v>308806.69259278825</v>
      </c>
      <c r="D80" s="31">
        <f t="shared" ca="1" si="8"/>
        <v>2018.0914072611586</v>
      </c>
      <c r="E80" s="32">
        <f t="shared" ca="1" si="1"/>
        <v>0</v>
      </c>
      <c r="F80" s="31">
        <f t="shared" ca="1" si="2"/>
        <v>2018.0914072611586</v>
      </c>
      <c r="G80" s="31">
        <f t="shared" ca="1" si="5"/>
        <v>443.17727503793867</v>
      </c>
      <c r="H80" s="31">
        <f t="shared" ca="1" si="6"/>
        <v>1574.9141322232199</v>
      </c>
      <c r="I80" s="31">
        <f t="shared" ca="1" si="3"/>
        <v>308363.51531775034</v>
      </c>
      <c r="J80" s="24"/>
      <c r="K80" s="24"/>
    </row>
    <row r="81" spans="1:11" x14ac:dyDescent="0.2">
      <c r="A81" s="27">
        <f t="shared" ca="1" si="4"/>
        <v>64</v>
      </c>
      <c r="B81" s="28">
        <f t="shared" ca="1" si="0"/>
        <v>47476</v>
      </c>
      <c r="C81" s="31">
        <f t="shared" ca="1" si="7"/>
        <v>308363.51531775034</v>
      </c>
      <c r="D81" s="31">
        <f t="shared" ca="1" si="8"/>
        <v>2018.0914072611586</v>
      </c>
      <c r="E81" s="32">
        <f t="shared" ca="1" si="1"/>
        <v>0</v>
      </c>
      <c r="F81" s="31">
        <f t="shared" ca="1" si="2"/>
        <v>2018.0914072611586</v>
      </c>
      <c r="G81" s="31">
        <f t="shared" ca="1" si="5"/>
        <v>445.43747914063192</v>
      </c>
      <c r="H81" s="31">
        <f t="shared" ca="1" si="6"/>
        <v>1572.6539281205266</v>
      </c>
      <c r="I81" s="31">
        <f t="shared" ca="1" si="3"/>
        <v>307918.07783860969</v>
      </c>
      <c r="J81" s="24"/>
      <c r="K81" s="24"/>
    </row>
    <row r="82" spans="1:11" x14ac:dyDescent="0.2">
      <c r="A82" s="27">
        <f t="shared" ca="1" si="4"/>
        <v>65</v>
      </c>
      <c r="B82" s="28">
        <f t="shared" ref="B82:B145" ca="1" si="9">IF(Pay_Num&lt;&gt;"",DATE(YEAR(Loan_Start),MONTH(Loan_Start)+(Pay_Num)*12/Num_Pmt_Per_Year,DAY(Loan_Start)),"")</f>
        <v>47507</v>
      </c>
      <c r="C82" s="31">
        <f t="shared" ca="1" si="7"/>
        <v>307918.07783860969</v>
      </c>
      <c r="D82" s="31">
        <f t="shared" ca="1" si="8"/>
        <v>2018.0914072611586</v>
      </c>
      <c r="E82" s="32">
        <f t="shared" ref="E82:E145" ca="1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ca="1" si="11">IF(AND(Pay_Num&lt;&gt;"",Sched_Pay+Extra_Pay&lt;Beg_Bal),Sched_Pay+Extra_Pay,IF(Pay_Num&lt;&gt;"",Beg_Bal,""))</f>
        <v>2018.0914072611586</v>
      </c>
      <c r="G82" s="31">
        <f t="shared" ca="1" si="5"/>
        <v>447.70921028424914</v>
      </c>
      <c r="H82" s="31">
        <f t="shared" ca="1" si="6"/>
        <v>1570.3821969769094</v>
      </c>
      <c r="I82" s="31">
        <f t="shared" ref="I82:I145" ca="1" si="12">IF(AND(Pay_Num&lt;&gt;"",Sched_Pay+Extra_Pay&lt;Beg_Bal),Beg_Bal-Princ,IF(Pay_Num&lt;&gt;"",0,""))</f>
        <v>307470.36862832546</v>
      </c>
      <c r="J82" s="24"/>
      <c r="K82" s="24"/>
    </row>
    <row r="83" spans="1:11" x14ac:dyDescent="0.2">
      <c r="A83" s="27">
        <f t="shared" ref="A83:A146" ca="1" si="13">IF(Values_Entered,A82+1,"")</f>
        <v>66</v>
      </c>
      <c r="B83" s="28">
        <f t="shared" ca="1" si="9"/>
        <v>47538</v>
      </c>
      <c r="C83" s="31">
        <f t="shared" ca="1" si="7"/>
        <v>307470.36862832546</v>
      </c>
      <c r="D83" s="31">
        <f t="shared" ca="1" si="8"/>
        <v>2018.0914072611586</v>
      </c>
      <c r="E83" s="32">
        <f t="shared" ca="1" si="10"/>
        <v>0</v>
      </c>
      <c r="F83" s="31">
        <f t="shared" ca="1" si="11"/>
        <v>2018.0914072611586</v>
      </c>
      <c r="G83" s="31">
        <f t="shared" ref="G83:G146" ca="1" si="14">IF(Pay_Num&lt;&gt;"",Total_Pay-Int,"")</f>
        <v>449.99252725669885</v>
      </c>
      <c r="H83" s="31">
        <f t="shared" ref="H83:H146" ca="1" si="15">IF(Pay_Num&lt;&gt;"",Beg_Bal*Interest_Rate/Num_Pmt_Per_Year,"")</f>
        <v>1568.0988800044597</v>
      </c>
      <c r="I83" s="31">
        <f t="shared" ca="1" si="12"/>
        <v>307020.37610106874</v>
      </c>
      <c r="J83" s="24"/>
      <c r="K83" s="24"/>
    </row>
    <row r="84" spans="1:11" x14ac:dyDescent="0.2">
      <c r="A84" s="27">
        <f t="shared" ca="1" si="13"/>
        <v>67</v>
      </c>
      <c r="B84" s="28">
        <f t="shared" ca="1" si="9"/>
        <v>47566</v>
      </c>
      <c r="C84" s="31">
        <f t="shared" ref="C84:C147" ca="1" si="16">IF(Pay_Num&lt;&gt;"",I83,"")</f>
        <v>307020.37610106874</v>
      </c>
      <c r="D84" s="31">
        <f t="shared" ref="D84:D147" ca="1" si="17">IF(Pay_Num&lt;&gt;"",Scheduled_Monthly_Payment,"")</f>
        <v>2018.0914072611586</v>
      </c>
      <c r="E84" s="32">
        <f t="shared" ca="1" si="10"/>
        <v>0</v>
      </c>
      <c r="F84" s="31">
        <f t="shared" ca="1" si="11"/>
        <v>2018.0914072611586</v>
      </c>
      <c r="G84" s="31">
        <f t="shared" ca="1" si="14"/>
        <v>452.28748914570792</v>
      </c>
      <c r="H84" s="31">
        <f t="shared" ca="1" si="15"/>
        <v>1565.8039181154506</v>
      </c>
      <c r="I84" s="31">
        <f t="shared" ca="1" si="12"/>
        <v>306568.08861192304</v>
      </c>
      <c r="J84" s="24"/>
      <c r="K84" s="24"/>
    </row>
    <row r="85" spans="1:11" x14ac:dyDescent="0.2">
      <c r="A85" s="27">
        <f t="shared" ca="1" si="13"/>
        <v>68</v>
      </c>
      <c r="B85" s="28">
        <f t="shared" ca="1" si="9"/>
        <v>47597</v>
      </c>
      <c r="C85" s="31">
        <f t="shared" ca="1" si="16"/>
        <v>306568.08861192304</v>
      </c>
      <c r="D85" s="31">
        <f t="shared" ca="1" si="17"/>
        <v>2018.0914072611586</v>
      </c>
      <c r="E85" s="32">
        <f t="shared" ca="1" si="10"/>
        <v>0</v>
      </c>
      <c r="F85" s="31">
        <f t="shared" ca="1" si="11"/>
        <v>2018.0914072611586</v>
      </c>
      <c r="G85" s="31">
        <f t="shared" ca="1" si="14"/>
        <v>454.59415534035111</v>
      </c>
      <c r="H85" s="31">
        <f t="shared" ca="1" si="15"/>
        <v>1563.4972519208075</v>
      </c>
      <c r="I85" s="31">
        <f t="shared" ca="1" si="12"/>
        <v>306113.4944565827</v>
      </c>
      <c r="J85" s="24"/>
      <c r="K85" s="24"/>
    </row>
    <row r="86" spans="1:11" x14ac:dyDescent="0.2">
      <c r="A86" s="27">
        <f t="shared" ca="1" si="13"/>
        <v>69</v>
      </c>
      <c r="B86" s="28">
        <f t="shared" ca="1" si="9"/>
        <v>47627</v>
      </c>
      <c r="C86" s="31">
        <f t="shared" ca="1" si="16"/>
        <v>306113.4944565827</v>
      </c>
      <c r="D86" s="31">
        <f t="shared" ca="1" si="17"/>
        <v>2018.0914072611586</v>
      </c>
      <c r="E86" s="32">
        <f t="shared" ca="1" si="10"/>
        <v>0</v>
      </c>
      <c r="F86" s="31">
        <f t="shared" ca="1" si="11"/>
        <v>2018.0914072611586</v>
      </c>
      <c r="G86" s="31">
        <f t="shared" ca="1" si="14"/>
        <v>456.91258553258672</v>
      </c>
      <c r="H86" s="31">
        <f t="shared" ca="1" si="15"/>
        <v>1561.1788217285718</v>
      </c>
      <c r="I86" s="31">
        <f t="shared" ca="1" si="12"/>
        <v>305656.58187105012</v>
      </c>
      <c r="J86" s="24"/>
      <c r="K86" s="24"/>
    </row>
    <row r="87" spans="1:11" x14ac:dyDescent="0.2">
      <c r="A87" s="27">
        <f t="shared" ca="1" si="13"/>
        <v>70</v>
      </c>
      <c r="B87" s="28">
        <f t="shared" ca="1" si="9"/>
        <v>47658</v>
      </c>
      <c r="C87" s="31">
        <f t="shared" ca="1" si="16"/>
        <v>305656.58187105012</v>
      </c>
      <c r="D87" s="31">
        <f t="shared" ca="1" si="17"/>
        <v>2018.0914072611586</v>
      </c>
      <c r="E87" s="32">
        <f t="shared" ca="1" si="10"/>
        <v>0</v>
      </c>
      <c r="F87" s="31">
        <f t="shared" ca="1" si="11"/>
        <v>2018.0914072611586</v>
      </c>
      <c r="G87" s="31">
        <f t="shared" ca="1" si="14"/>
        <v>459.242839718803</v>
      </c>
      <c r="H87" s="31">
        <f t="shared" ca="1" si="15"/>
        <v>1558.8485675423556</v>
      </c>
      <c r="I87" s="31">
        <f t="shared" ca="1" si="12"/>
        <v>305197.3390313313</v>
      </c>
      <c r="J87" s="24"/>
      <c r="K87" s="24"/>
    </row>
    <row r="88" spans="1:11" x14ac:dyDescent="0.2">
      <c r="A88" s="27">
        <f t="shared" ca="1" si="13"/>
        <v>71</v>
      </c>
      <c r="B88" s="28">
        <f t="shared" ca="1" si="9"/>
        <v>47688</v>
      </c>
      <c r="C88" s="31">
        <f t="shared" ca="1" si="16"/>
        <v>305197.3390313313</v>
      </c>
      <c r="D88" s="31">
        <f t="shared" ca="1" si="17"/>
        <v>2018.0914072611586</v>
      </c>
      <c r="E88" s="32">
        <f t="shared" ca="1" si="10"/>
        <v>0</v>
      </c>
      <c r="F88" s="31">
        <f t="shared" ca="1" si="11"/>
        <v>2018.0914072611586</v>
      </c>
      <c r="G88" s="31">
        <f t="shared" ca="1" si="14"/>
        <v>461.58497820136904</v>
      </c>
      <c r="H88" s="31">
        <f t="shared" ca="1" si="15"/>
        <v>1556.5064290597895</v>
      </c>
      <c r="I88" s="31">
        <f t="shared" ca="1" si="12"/>
        <v>304735.75405312993</v>
      </c>
      <c r="J88" s="24"/>
      <c r="K88" s="24"/>
    </row>
    <row r="89" spans="1:11" x14ac:dyDescent="0.2">
      <c r="A89" s="27">
        <f t="shared" ca="1" si="13"/>
        <v>72</v>
      </c>
      <c r="B89" s="28">
        <f t="shared" ca="1" si="9"/>
        <v>47719</v>
      </c>
      <c r="C89" s="31">
        <f t="shared" ca="1" si="16"/>
        <v>304735.75405312993</v>
      </c>
      <c r="D89" s="31">
        <f t="shared" ca="1" si="17"/>
        <v>2018.0914072611586</v>
      </c>
      <c r="E89" s="32">
        <f t="shared" ca="1" si="10"/>
        <v>0</v>
      </c>
      <c r="F89" s="31">
        <f t="shared" ca="1" si="11"/>
        <v>2018.0914072611586</v>
      </c>
      <c r="G89" s="31">
        <f t="shared" ca="1" si="14"/>
        <v>463.93906159019593</v>
      </c>
      <c r="H89" s="31">
        <f t="shared" ca="1" si="15"/>
        <v>1554.1523456709626</v>
      </c>
      <c r="I89" s="31">
        <f t="shared" ca="1" si="12"/>
        <v>304271.81499153975</v>
      </c>
      <c r="J89" s="24"/>
      <c r="K89" s="24"/>
    </row>
    <row r="90" spans="1:11" x14ac:dyDescent="0.2">
      <c r="A90" s="27">
        <f t="shared" ca="1" si="13"/>
        <v>73</v>
      </c>
      <c r="B90" s="28">
        <f t="shared" ca="1" si="9"/>
        <v>47750</v>
      </c>
      <c r="C90" s="31">
        <f t="shared" ca="1" si="16"/>
        <v>304271.81499153975</v>
      </c>
      <c r="D90" s="31">
        <f t="shared" ca="1" si="17"/>
        <v>2018.0914072611586</v>
      </c>
      <c r="E90" s="32">
        <f t="shared" ca="1" si="10"/>
        <v>0</v>
      </c>
      <c r="F90" s="31">
        <f t="shared" ca="1" si="11"/>
        <v>2018.0914072611586</v>
      </c>
      <c r="G90" s="31">
        <f t="shared" ca="1" si="14"/>
        <v>466.30515080430609</v>
      </c>
      <c r="H90" s="31">
        <f t="shared" ca="1" si="15"/>
        <v>1551.7862564568525</v>
      </c>
      <c r="I90" s="31">
        <f t="shared" ca="1" si="12"/>
        <v>303805.50984073547</v>
      </c>
      <c r="J90" s="24"/>
      <c r="K90" s="24"/>
    </row>
    <row r="91" spans="1:11" x14ac:dyDescent="0.2">
      <c r="A91" s="27">
        <f t="shared" ca="1" si="13"/>
        <v>74</v>
      </c>
      <c r="B91" s="28">
        <f t="shared" ca="1" si="9"/>
        <v>47780</v>
      </c>
      <c r="C91" s="31">
        <f t="shared" ca="1" si="16"/>
        <v>303805.50984073547</v>
      </c>
      <c r="D91" s="31">
        <f t="shared" ca="1" si="17"/>
        <v>2018.0914072611586</v>
      </c>
      <c r="E91" s="32">
        <f t="shared" ca="1" si="10"/>
        <v>0</v>
      </c>
      <c r="F91" s="31">
        <f t="shared" ca="1" si="11"/>
        <v>2018.0914072611586</v>
      </c>
      <c r="G91" s="31">
        <f t="shared" ca="1" si="14"/>
        <v>468.6833070734076</v>
      </c>
      <c r="H91" s="31">
        <f t="shared" ca="1" si="15"/>
        <v>1549.408100187751</v>
      </c>
      <c r="I91" s="31">
        <f t="shared" ca="1" si="12"/>
        <v>303336.82653366204</v>
      </c>
      <c r="J91" s="24"/>
      <c r="K91" s="24"/>
    </row>
    <row r="92" spans="1:11" x14ac:dyDescent="0.2">
      <c r="A92" s="27">
        <f t="shared" ca="1" si="13"/>
        <v>75</v>
      </c>
      <c r="B92" s="28">
        <f t="shared" ca="1" si="9"/>
        <v>47811</v>
      </c>
      <c r="C92" s="31">
        <f t="shared" ca="1" si="16"/>
        <v>303336.82653366204</v>
      </c>
      <c r="D92" s="31">
        <f t="shared" ca="1" si="17"/>
        <v>2018.0914072611586</v>
      </c>
      <c r="E92" s="32">
        <f t="shared" ca="1" si="10"/>
        <v>0</v>
      </c>
      <c r="F92" s="31">
        <f t="shared" ca="1" si="11"/>
        <v>2018.0914072611586</v>
      </c>
      <c r="G92" s="31">
        <f t="shared" ca="1" si="14"/>
        <v>471.07359193948218</v>
      </c>
      <c r="H92" s="31">
        <f t="shared" ca="1" si="15"/>
        <v>1547.0178153216764</v>
      </c>
      <c r="I92" s="31">
        <f t="shared" ca="1" si="12"/>
        <v>302865.75294172257</v>
      </c>
      <c r="J92" s="24"/>
      <c r="K92" s="24"/>
    </row>
    <row r="93" spans="1:11" x14ac:dyDescent="0.2">
      <c r="A93" s="27">
        <f t="shared" ca="1" si="13"/>
        <v>76</v>
      </c>
      <c r="B93" s="28">
        <f t="shared" ca="1" si="9"/>
        <v>47841</v>
      </c>
      <c r="C93" s="31">
        <f t="shared" ca="1" si="16"/>
        <v>302865.75294172257</v>
      </c>
      <c r="D93" s="31">
        <f t="shared" ca="1" si="17"/>
        <v>2018.0914072611586</v>
      </c>
      <c r="E93" s="32">
        <f t="shared" ca="1" si="10"/>
        <v>0</v>
      </c>
      <c r="F93" s="31">
        <f t="shared" ca="1" si="11"/>
        <v>2018.0914072611586</v>
      </c>
      <c r="G93" s="31">
        <f t="shared" ca="1" si="14"/>
        <v>473.4760672583734</v>
      </c>
      <c r="H93" s="31">
        <f t="shared" ca="1" si="15"/>
        <v>1544.6153400027852</v>
      </c>
      <c r="I93" s="31">
        <f t="shared" ca="1" si="12"/>
        <v>302392.27687446418</v>
      </c>
      <c r="J93" s="24"/>
      <c r="K93" s="24"/>
    </row>
    <row r="94" spans="1:11" x14ac:dyDescent="0.2">
      <c r="A94" s="27">
        <f t="shared" ca="1" si="13"/>
        <v>77</v>
      </c>
      <c r="B94" s="28">
        <f t="shared" ca="1" si="9"/>
        <v>47872</v>
      </c>
      <c r="C94" s="31">
        <f t="shared" ca="1" si="16"/>
        <v>302392.27687446418</v>
      </c>
      <c r="D94" s="31">
        <f t="shared" ca="1" si="17"/>
        <v>2018.0914072611586</v>
      </c>
      <c r="E94" s="32">
        <f t="shared" ca="1" si="10"/>
        <v>0</v>
      </c>
      <c r="F94" s="31">
        <f t="shared" ca="1" si="11"/>
        <v>2018.0914072611586</v>
      </c>
      <c r="G94" s="31">
        <f t="shared" ca="1" si="14"/>
        <v>475.89079520139126</v>
      </c>
      <c r="H94" s="31">
        <f t="shared" ca="1" si="15"/>
        <v>1542.2006120597673</v>
      </c>
      <c r="I94" s="31">
        <f t="shared" ca="1" si="12"/>
        <v>301916.38607926277</v>
      </c>
      <c r="J94" s="24"/>
      <c r="K94" s="24"/>
    </row>
    <row r="95" spans="1:11" x14ac:dyDescent="0.2">
      <c r="A95" s="27">
        <f t="shared" ca="1" si="13"/>
        <v>78</v>
      </c>
      <c r="B95" s="28">
        <f t="shared" ca="1" si="9"/>
        <v>47903</v>
      </c>
      <c r="C95" s="31">
        <f t="shared" ca="1" si="16"/>
        <v>301916.38607926277</v>
      </c>
      <c r="D95" s="31">
        <f t="shared" ca="1" si="17"/>
        <v>2018.0914072611586</v>
      </c>
      <c r="E95" s="32">
        <f t="shared" ca="1" si="10"/>
        <v>0</v>
      </c>
      <c r="F95" s="31">
        <f t="shared" ca="1" si="11"/>
        <v>2018.0914072611586</v>
      </c>
      <c r="G95" s="31">
        <f t="shared" ca="1" si="14"/>
        <v>478.31783825691855</v>
      </c>
      <c r="H95" s="31">
        <f t="shared" ca="1" si="15"/>
        <v>1539.77356900424</v>
      </c>
      <c r="I95" s="31">
        <f t="shared" ca="1" si="12"/>
        <v>301438.06824100582</v>
      </c>
      <c r="J95" s="24"/>
      <c r="K95" s="24"/>
    </row>
    <row r="96" spans="1:11" x14ac:dyDescent="0.2">
      <c r="A96" s="27">
        <f t="shared" ca="1" si="13"/>
        <v>79</v>
      </c>
      <c r="B96" s="28">
        <f t="shared" ca="1" si="9"/>
        <v>47931</v>
      </c>
      <c r="C96" s="31">
        <f t="shared" ca="1" si="16"/>
        <v>301438.06824100582</v>
      </c>
      <c r="D96" s="31">
        <f t="shared" ca="1" si="17"/>
        <v>2018.0914072611586</v>
      </c>
      <c r="E96" s="32">
        <f t="shared" ca="1" si="10"/>
        <v>0</v>
      </c>
      <c r="F96" s="31">
        <f t="shared" ca="1" si="11"/>
        <v>2018.0914072611586</v>
      </c>
      <c r="G96" s="31">
        <f t="shared" ca="1" si="14"/>
        <v>480.75725923202913</v>
      </c>
      <c r="H96" s="31">
        <f t="shared" ca="1" si="15"/>
        <v>1537.3341480291294</v>
      </c>
      <c r="I96" s="31">
        <f t="shared" ca="1" si="12"/>
        <v>300957.31098177377</v>
      </c>
      <c r="J96" s="24"/>
      <c r="K96" s="24"/>
    </row>
    <row r="97" spans="1:11" x14ac:dyDescent="0.2">
      <c r="A97" s="27">
        <f t="shared" ca="1" si="13"/>
        <v>80</v>
      </c>
      <c r="B97" s="28">
        <f t="shared" ca="1" si="9"/>
        <v>47962</v>
      </c>
      <c r="C97" s="31">
        <f t="shared" ca="1" si="16"/>
        <v>300957.31098177377</v>
      </c>
      <c r="D97" s="31">
        <f t="shared" ca="1" si="17"/>
        <v>2018.0914072611586</v>
      </c>
      <c r="E97" s="32">
        <f t="shared" ca="1" si="10"/>
        <v>0</v>
      </c>
      <c r="F97" s="31">
        <f t="shared" ca="1" si="11"/>
        <v>2018.0914072611586</v>
      </c>
      <c r="G97" s="31">
        <f t="shared" ca="1" si="14"/>
        <v>483.20912125411246</v>
      </c>
      <c r="H97" s="31">
        <f t="shared" ca="1" si="15"/>
        <v>1534.8822860070461</v>
      </c>
      <c r="I97" s="31">
        <f t="shared" ca="1" si="12"/>
        <v>300474.10186051967</v>
      </c>
      <c r="J97" s="24"/>
      <c r="K97" s="24"/>
    </row>
    <row r="98" spans="1:11" x14ac:dyDescent="0.2">
      <c r="A98" s="27">
        <f t="shared" ca="1" si="13"/>
        <v>81</v>
      </c>
      <c r="B98" s="28">
        <f t="shared" ca="1" si="9"/>
        <v>47992</v>
      </c>
      <c r="C98" s="31">
        <f t="shared" ca="1" si="16"/>
        <v>300474.10186051967</v>
      </c>
      <c r="D98" s="31">
        <f t="shared" ca="1" si="17"/>
        <v>2018.0914072611586</v>
      </c>
      <c r="E98" s="32">
        <f t="shared" ca="1" si="10"/>
        <v>0</v>
      </c>
      <c r="F98" s="31">
        <f t="shared" ca="1" si="11"/>
        <v>2018.0914072611586</v>
      </c>
      <c r="G98" s="31">
        <f t="shared" ca="1" si="14"/>
        <v>485.67348777250822</v>
      </c>
      <c r="H98" s="31">
        <f t="shared" ca="1" si="15"/>
        <v>1532.4179194886503</v>
      </c>
      <c r="I98" s="31">
        <f t="shared" ca="1" si="12"/>
        <v>299988.42837274715</v>
      </c>
      <c r="J98" s="24"/>
      <c r="K98" s="24"/>
    </row>
    <row r="99" spans="1:11" x14ac:dyDescent="0.2">
      <c r="A99" s="27">
        <f t="shared" ca="1" si="13"/>
        <v>82</v>
      </c>
      <c r="B99" s="28">
        <f t="shared" ca="1" si="9"/>
        <v>48023</v>
      </c>
      <c r="C99" s="31">
        <f t="shared" ca="1" si="16"/>
        <v>299988.42837274715</v>
      </c>
      <c r="D99" s="31">
        <f t="shared" ca="1" si="17"/>
        <v>2018.0914072611586</v>
      </c>
      <c r="E99" s="32">
        <f t="shared" ca="1" si="10"/>
        <v>0</v>
      </c>
      <c r="F99" s="31">
        <f t="shared" ca="1" si="11"/>
        <v>2018.0914072611586</v>
      </c>
      <c r="G99" s="31">
        <f t="shared" ca="1" si="14"/>
        <v>488.15042256014817</v>
      </c>
      <c r="H99" s="31">
        <f t="shared" ca="1" si="15"/>
        <v>1529.9409847010104</v>
      </c>
      <c r="I99" s="31">
        <f t="shared" ca="1" si="12"/>
        <v>299500.27795018698</v>
      </c>
      <c r="J99" s="24"/>
      <c r="K99" s="24"/>
    </row>
    <row r="100" spans="1:11" x14ac:dyDescent="0.2">
      <c r="A100" s="27">
        <f t="shared" ca="1" si="13"/>
        <v>83</v>
      </c>
      <c r="B100" s="28">
        <f t="shared" ca="1" si="9"/>
        <v>48053</v>
      </c>
      <c r="C100" s="31">
        <f t="shared" ca="1" si="16"/>
        <v>299500.27795018698</v>
      </c>
      <c r="D100" s="31">
        <f t="shared" ca="1" si="17"/>
        <v>2018.0914072611586</v>
      </c>
      <c r="E100" s="32">
        <f t="shared" ca="1" si="10"/>
        <v>0</v>
      </c>
      <c r="F100" s="31">
        <f t="shared" ca="1" si="11"/>
        <v>2018.0914072611586</v>
      </c>
      <c r="G100" s="31">
        <f t="shared" ca="1" si="14"/>
        <v>490.63998971520505</v>
      </c>
      <c r="H100" s="31">
        <f t="shared" ca="1" si="15"/>
        <v>1527.4514175459535</v>
      </c>
      <c r="I100" s="31">
        <f t="shared" ca="1" si="12"/>
        <v>299009.63796047179</v>
      </c>
      <c r="J100" s="24"/>
      <c r="K100" s="24"/>
    </row>
    <row r="101" spans="1:11" x14ac:dyDescent="0.2">
      <c r="A101" s="27">
        <f t="shared" ca="1" si="13"/>
        <v>84</v>
      </c>
      <c r="B101" s="28">
        <f t="shared" ca="1" si="9"/>
        <v>48084</v>
      </c>
      <c r="C101" s="31">
        <f t="shared" ca="1" si="16"/>
        <v>299009.63796047179</v>
      </c>
      <c r="D101" s="31">
        <f t="shared" ca="1" si="17"/>
        <v>2018.0914072611586</v>
      </c>
      <c r="E101" s="32">
        <f t="shared" ca="1" si="10"/>
        <v>0</v>
      </c>
      <c r="F101" s="31">
        <f t="shared" ca="1" si="11"/>
        <v>2018.0914072611586</v>
      </c>
      <c r="G101" s="31">
        <f t="shared" ca="1" si="14"/>
        <v>493.14225366275241</v>
      </c>
      <c r="H101" s="31">
        <f t="shared" ca="1" si="15"/>
        <v>1524.9491535984062</v>
      </c>
      <c r="I101" s="31">
        <f t="shared" ca="1" si="12"/>
        <v>298516.49570680904</v>
      </c>
      <c r="J101" s="24"/>
      <c r="K101" s="24"/>
    </row>
    <row r="102" spans="1:11" x14ac:dyDescent="0.2">
      <c r="A102" s="27">
        <f t="shared" ca="1" si="13"/>
        <v>85</v>
      </c>
      <c r="B102" s="28">
        <f t="shared" ca="1" si="9"/>
        <v>48115</v>
      </c>
      <c r="C102" s="31">
        <f t="shared" ca="1" si="16"/>
        <v>298516.49570680904</v>
      </c>
      <c r="D102" s="31">
        <f t="shared" ca="1" si="17"/>
        <v>2018.0914072611586</v>
      </c>
      <c r="E102" s="32">
        <f t="shared" ca="1" si="10"/>
        <v>0</v>
      </c>
      <c r="F102" s="31">
        <f t="shared" ca="1" si="11"/>
        <v>2018.0914072611586</v>
      </c>
      <c r="G102" s="31">
        <f t="shared" ca="1" si="14"/>
        <v>495.65727915643242</v>
      </c>
      <c r="H102" s="31">
        <f t="shared" ca="1" si="15"/>
        <v>1522.4341281047261</v>
      </c>
      <c r="I102" s="31">
        <f t="shared" ca="1" si="12"/>
        <v>298020.8384276526</v>
      </c>
      <c r="J102" s="24"/>
      <c r="K102" s="24"/>
    </row>
    <row r="103" spans="1:11" x14ac:dyDescent="0.2">
      <c r="A103" s="27">
        <f t="shared" ca="1" si="13"/>
        <v>86</v>
      </c>
      <c r="B103" s="28">
        <f t="shared" ca="1" si="9"/>
        <v>48145</v>
      </c>
      <c r="C103" s="31">
        <f t="shared" ca="1" si="16"/>
        <v>298020.8384276526</v>
      </c>
      <c r="D103" s="31">
        <f t="shared" ca="1" si="17"/>
        <v>2018.0914072611586</v>
      </c>
      <c r="E103" s="32">
        <f t="shared" ca="1" si="10"/>
        <v>0</v>
      </c>
      <c r="F103" s="31">
        <f t="shared" ca="1" si="11"/>
        <v>2018.0914072611586</v>
      </c>
      <c r="G103" s="31">
        <f t="shared" ca="1" si="14"/>
        <v>498.18513128013024</v>
      </c>
      <c r="H103" s="31">
        <f t="shared" ca="1" si="15"/>
        <v>1519.9062759810283</v>
      </c>
      <c r="I103" s="31">
        <f t="shared" ca="1" si="12"/>
        <v>297522.65329637245</v>
      </c>
      <c r="J103" s="24"/>
      <c r="K103" s="24"/>
    </row>
    <row r="104" spans="1:11" x14ac:dyDescent="0.2">
      <c r="A104" s="27">
        <f t="shared" ca="1" si="13"/>
        <v>87</v>
      </c>
      <c r="B104" s="28">
        <f t="shared" ca="1" si="9"/>
        <v>48176</v>
      </c>
      <c r="C104" s="31">
        <f t="shared" ca="1" si="16"/>
        <v>297522.65329637245</v>
      </c>
      <c r="D104" s="31">
        <f t="shared" ca="1" si="17"/>
        <v>2018.0914072611586</v>
      </c>
      <c r="E104" s="32">
        <f t="shared" ca="1" si="10"/>
        <v>0</v>
      </c>
      <c r="F104" s="31">
        <f t="shared" ca="1" si="11"/>
        <v>2018.0914072611586</v>
      </c>
      <c r="G104" s="31">
        <f t="shared" ca="1" si="14"/>
        <v>500.72587544965904</v>
      </c>
      <c r="H104" s="31">
        <f t="shared" ca="1" si="15"/>
        <v>1517.3655318114995</v>
      </c>
      <c r="I104" s="31">
        <f t="shared" ca="1" si="12"/>
        <v>297021.92742092279</v>
      </c>
      <c r="J104" s="24"/>
      <c r="K104" s="24"/>
    </row>
    <row r="105" spans="1:11" x14ac:dyDescent="0.2">
      <c r="A105" s="27">
        <f t="shared" ca="1" si="13"/>
        <v>88</v>
      </c>
      <c r="B105" s="28">
        <f t="shared" ca="1" si="9"/>
        <v>48206</v>
      </c>
      <c r="C105" s="31">
        <f t="shared" ca="1" si="16"/>
        <v>297021.92742092279</v>
      </c>
      <c r="D105" s="31">
        <f t="shared" ca="1" si="17"/>
        <v>2018.0914072611586</v>
      </c>
      <c r="E105" s="32">
        <f t="shared" ca="1" si="10"/>
        <v>0</v>
      </c>
      <c r="F105" s="31">
        <f t="shared" ca="1" si="11"/>
        <v>2018.0914072611586</v>
      </c>
      <c r="G105" s="31">
        <f t="shared" ca="1" si="14"/>
        <v>503.27957741445243</v>
      </c>
      <c r="H105" s="31">
        <f t="shared" ca="1" si="15"/>
        <v>1514.8118298467061</v>
      </c>
      <c r="I105" s="31">
        <f t="shared" ca="1" si="12"/>
        <v>296518.64784350834</v>
      </c>
      <c r="J105" s="24"/>
      <c r="K105" s="24"/>
    </row>
    <row r="106" spans="1:11" x14ac:dyDescent="0.2">
      <c r="A106" s="27">
        <f t="shared" ca="1" si="13"/>
        <v>89</v>
      </c>
      <c r="B106" s="28">
        <f t="shared" ca="1" si="9"/>
        <v>48237</v>
      </c>
      <c r="C106" s="31">
        <f t="shared" ca="1" si="16"/>
        <v>296518.64784350834</v>
      </c>
      <c r="D106" s="31">
        <f t="shared" ca="1" si="17"/>
        <v>2018.0914072611586</v>
      </c>
      <c r="E106" s="32">
        <f t="shared" ca="1" si="10"/>
        <v>0</v>
      </c>
      <c r="F106" s="31">
        <f t="shared" ca="1" si="11"/>
        <v>2018.0914072611586</v>
      </c>
      <c r="G106" s="31">
        <f t="shared" ca="1" si="14"/>
        <v>505.84630325926605</v>
      </c>
      <c r="H106" s="31">
        <f t="shared" ca="1" si="15"/>
        <v>1512.2451040018925</v>
      </c>
      <c r="I106" s="31">
        <f t="shared" ca="1" si="12"/>
        <v>296012.80154024909</v>
      </c>
      <c r="J106" s="24"/>
      <c r="K106" s="24"/>
    </row>
    <row r="107" spans="1:11" x14ac:dyDescent="0.2">
      <c r="A107" s="27">
        <f t="shared" ca="1" si="13"/>
        <v>90</v>
      </c>
      <c r="B107" s="28">
        <f t="shared" ca="1" si="9"/>
        <v>48268</v>
      </c>
      <c r="C107" s="31">
        <f t="shared" ca="1" si="16"/>
        <v>296012.80154024909</v>
      </c>
      <c r="D107" s="31">
        <f t="shared" ca="1" si="17"/>
        <v>2018.0914072611586</v>
      </c>
      <c r="E107" s="32">
        <f t="shared" ca="1" si="10"/>
        <v>0</v>
      </c>
      <c r="F107" s="31">
        <f t="shared" ca="1" si="11"/>
        <v>2018.0914072611586</v>
      </c>
      <c r="G107" s="31">
        <f t="shared" ca="1" si="14"/>
        <v>508.42611940588836</v>
      </c>
      <c r="H107" s="31">
        <f t="shared" ca="1" si="15"/>
        <v>1509.6652878552702</v>
      </c>
      <c r="I107" s="31">
        <f t="shared" ca="1" si="12"/>
        <v>295504.37542084319</v>
      </c>
      <c r="J107" s="24"/>
      <c r="K107" s="24"/>
    </row>
    <row r="108" spans="1:11" x14ac:dyDescent="0.2">
      <c r="A108" s="27">
        <f t="shared" ca="1" si="13"/>
        <v>91</v>
      </c>
      <c r="B108" s="28">
        <f t="shared" ca="1" si="9"/>
        <v>48297</v>
      </c>
      <c r="C108" s="31">
        <f t="shared" ca="1" si="16"/>
        <v>295504.37542084319</v>
      </c>
      <c r="D108" s="31">
        <f t="shared" ca="1" si="17"/>
        <v>2018.0914072611586</v>
      </c>
      <c r="E108" s="32">
        <f t="shared" ca="1" si="10"/>
        <v>0</v>
      </c>
      <c r="F108" s="31">
        <f t="shared" ca="1" si="11"/>
        <v>2018.0914072611586</v>
      </c>
      <c r="G108" s="31">
        <f t="shared" ca="1" si="14"/>
        <v>511.01909261485821</v>
      </c>
      <c r="H108" s="31">
        <f t="shared" ca="1" si="15"/>
        <v>1507.0723146463004</v>
      </c>
      <c r="I108" s="31">
        <f t="shared" ca="1" si="12"/>
        <v>294993.35632822831</v>
      </c>
      <c r="J108" s="24"/>
      <c r="K108" s="24"/>
    </row>
    <row r="109" spans="1:11" x14ac:dyDescent="0.2">
      <c r="A109" s="27">
        <f t="shared" ca="1" si="13"/>
        <v>92</v>
      </c>
      <c r="B109" s="28">
        <f t="shared" ca="1" si="9"/>
        <v>48328</v>
      </c>
      <c r="C109" s="31">
        <f t="shared" ca="1" si="16"/>
        <v>294993.35632822831</v>
      </c>
      <c r="D109" s="31">
        <f t="shared" ca="1" si="17"/>
        <v>2018.0914072611586</v>
      </c>
      <c r="E109" s="32">
        <f t="shared" ca="1" si="10"/>
        <v>0</v>
      </c>
      <c r="F109" s="31">
        <f t="shared" ca="1" si="11"/>
        <v>2018.0914072611586</v>
      </c>
      <c r="G109" s="31">
        <f t="shared" ca="1" si="14"/>
        <v>513.62528998719426</v>
      </c>
      <c r="H109" s="31">
        <f t="shared" ca="1" si="15"/>
        <v>1504.4661172739643</v>
      </c>
      <c r="I109" s="31">
        <f t="shared" ca="1" si="12"/>
        <v>294479.73103824112</v>
      </c>
      <c r="J109" s="24"/>
      <c r="K109" s="24"/>
    </row>
    <row r="110" spans="1:11" x14ac:dyDescent="0.2">
      <c r="A110" s="27">
        <f t="shared" ca="1" si="13"/>
        <v>93</v>
      </c>
      <c r="B110" s="28">
        <f t="shared" ca="1" si="9"/>
        <v>48358</v>
      </c>
      <c r="C110" s="31">
        <f t="shared" ca="1" si="16"/>
        <v>294479.73103824112</v>
      </c>
      <c r="D110" s="31">
        <f t="shared" ca="1" si="17"/>
        <v>2018.0914072611586</v>
      </c>
      <c r="E110" s="32">
        <f t="shared" ca="1" si="10"/>
        <v>0</v>
      </c>
      <c r="F110" s="31">
        <f t="shared" ca="1" si="11"/>
        <v>2018.0914072611586</v>
      </c>
      <c r="G110" s="31">
        <f t="shared" ca="1" si="14"/>
        <v>516.24477896612893</v>
      </c>
      <c r="H110" s="31">
        <f t="shared" ca="1" si="15"/>
        <v>1501.8466282950296</v>
      </c>
      <c r="I110" s="31">
        <f t="shared" ca="1" si="12"/>
        <v>293963.486259275</v>
      </c>
      <c r="J110" s="24"/>
      <c r="K110" s="24"/>
    </row>
    <row r="111" spans="1:11" x14ac:dyDescent="0.2">
      <c r="A111" s="27">
        <f t="shared" ca="1" si="13"/>
        <v>94</v>
      </c>
      <c r="B111" s="28">
        <f t="shared" ca="1" si="9"/>
        <v>48389</v>
      </c>
      <c r="C111" s="31">
        <f t="shared" ca="1" si="16"/>
        <v>293963.486259275</v>
      </c>
      <c r="D111" s="31">
        <f t="shared" ca="1" si="17"/>
        <v>2018.0914072611586</v>
      </c>
      <c r="E111" s="32">
        <f t="shared" ca="1" si="10"/>
        <v>0</v>
      </c>
      <c r="F111" s="31">
        <f t="shared" ca="1" si="11"/>
        <v>2018.0914072611586</v>
      </c>
      <c r="G111" s="31">
        <f t="shared" ca="1" si="14"/>
        <v>518.87762733885597</v>
      </c>
      <c r="H111" s="31">
        <f t="shared" ca="1" si="15"/>
        <v>1499.2137799223026</v>
      </c>
      <c r="I111" s="31">
        <f t="shared" ca="1" si="12"/>
        <v>293444.60863193613</v>
      </c>
      <c r="J111" s="24"/>
      <c r="K111" s="24"/>
    </row>
    <row r="112" spans="1:11" x14ac:dyDescent="0.2">
      <c r="A112" s="27">
        <f t="shared" ca="1" si="13"/>
        <v>95</v>
      </c>
      <c r="B112" s="28">
        <f t="shared" ca="1" si="9"/>
        <v>48419</v>
      </c>
      <c r="C112" s="31">
        <f t="shared" ca="1" si="16"/>
        <v>293444.60863193613</v>
      </c>
      <c r="D112" s="31">
        <f t="shared" ca="1" si="17"/>
        <v>2018.0914072611586</v>
      </c>
      <c r="E112" s="32">
        <f t="shared" ca="1" si="10"/>
        <v>0</v>
      </c>
      <c r="F112" s="31">
        <f t="shared" ca="1" si="11"/>
        <v>2018.0914072611586</v>
      </c>
      <c r="G112" s="31">
        <f t="shared" ca="1" si="14"/>
        <v>521.52390323828422</v>
      </c>
      <c r="H112" s="31">
        <f t="shared" ca="1" si="15"/>
        <v>1496.5675040228743</v>
      </c>
      <c r="I112" s="31">
        <f t="shared" ca="1" si="12"/>
        <v>292923.08472869784</v>
      </c>
      <c r="J112" s="24"/>
      <c r="K112" s="24"/>
    </row>
    <row r="113" spans="1:11" x14ac:dyDescent="0.2">
      <c r="A113" s="27">
        <f t="shared" ca="1" si="13"/>
        <v>96</v>
      </c>
      <c r="B113" s="28">
        <f t="shared" ca="1" si="9"/>
        <v>48450</v>
      </c>
      <c r="C113" s="31">
        <f t="shared" ca="1" si="16"/>
        <v>292923.08472869784</v>
      </c>
      <c r="D113" s="31">
        <f t="shared" ca="1" si="17"/>
        <v>2018.0914072611586</v>
      </c>
      <c r="E113" s="32">
        <f t="shared" ca="1" si="10"/>
        <v>0</v>
      </c>
      <c r="F113" s="31">
        <f t="shared" ca="1" si="11"/>
        <v>2018.0914072611586</v>
      </c>
      <c r="G113" s="31">
        <f t="shared" ca="1" si="14"/>
        <v>524.18367514479974</v>
      </c>
      <c r="H113" s="31">
        <f t="shared" ca="1" si="15"/>
        <v>1493.9077321163588</v>
      </c>
      <c r="I113" s="31">
        <f t="shared" ca="1" si="12"/>
        <v>292398.90105355304</v>
      </c>
      <c r="J113" s="24"/>
      <c r="K113" s="24"/>
    </row>
    <row r="114" spans="1:11" x14ac:dyDescent="0.2">
      <c r="A114" s="27">
        <f t="shared" ca="1" si="13"/>
        <v>97</v>
      </c>
      <c r="B114" s="28">
        <f t="shared" ca="1" si="9"/>
        <v>48481</v>
      </c>
      <c r="C114" s="31">
        <f t="shared" ca="1" si="16"/>
        <v>292398.90105355304</v>
      </c>
      <c r="D114" s="31">
        <f t="shared" ca="1" si="17"/>
        <v>2018.0914072611586</v>
      </c>
      <c r="E114" s="32">
        <f t="shared" ca="1" si="10"/>
        <v>0</v>
      </c>
      <c r="F114" s="31">
        <f t="shared" ca="1" si="11"/>
        <v>2018.0914072611586</v>
      </c>
      <c r="G114" s="31">
        <f t="shared" ca="1" si="14"/>
        <v>526.85701188803819</v>
      </c>
      <c r="H114" s="31">
        <f t="shared" ca="1" si="15"/>
        <v>1491.2343953731204</v>
      </c>
      <c r="I114" s="31">
        <f t="shared" ca="1" si="12"/>
        <v>291872.04404166498</v>
      </c>
      <c r="J114" s="24"/>
      <c r="K114" s="24"/>
    </row>
    <row r="115" spans="1:11" x14ac:dyDescent="0.2">
      <c r="A115" s="27">
        <f t="shared" ca="1" si="13"/>
        <v>98</v>
      </c>
      <c r="B115" s="28">
        <f t="shared" ca="1" si="9"/>
        <v>48511</v>
      </c>
      <c r="C115" s="31">
        <f t="shared" ca="1" si="16"/>
        <v>291872.04404166498</v>
      </c>
      <c r="D115" s="31">
        <f t="shared" ca="1" si="17"/>
        <v>2018.0914072611586</v>
      </c>
      <c r="E115" s="32">
        <f t="shared" ca="1" si="10"/>
        <v>0</v>
      </c>
      <c r="F115" s="31">
        <f t="shared" ca="1" si="11"/>
        <v>2018.0914072611586</v>
      </c>
      <c r="G115" s="31">
        <f t="shared" ca="1" si="14"/>
        <v>529.54398264866722</v>
      </c>
      <c r="H115" s="31">
        <f t="shared" ca="1" si="15"/>
        <v>1488.5474246124913</v>
      </c>
      <c r="I115" s="31">
        <f t="shared" ca="1" si="12"/>
        <v>291342.50005901634</v>
      </c>
      <c r="J115" s="24"/>
      <c r="K115" s="24"/>
    </row>
    <row r="116" spans="1:11" x14ac:dyDescent="0.2">
      <c r="A116" s="27">
        <f t="shared" ca="1" si="13"/>
        <v>99</v>
      </c>
      <c r="B116" s="28">
        <f t="shared" ca="1" si="9"/>
        <v>48542</v>
      </c>
      <c r="C116" s="31">
        <f t="shared" ca="1" si="16"/>
        <v>291342.50005901634</v>
      </c>
      <c r="D116" s="31">
        <f t="shared" ca="1" si="17"/>
        <v>2018.0914072611586</v>
      </c>
      <c r="E116" s="32">
        <f t="shared" ca="1" si="10"/>
        <v>0</v>
      </c>
      <c r="F116" s="31">
        <f t="shared" ca="1" si="11"/>
        <v>2018.0914072611586</v>
      </c>
      <c r="G116" s="31">
        <f t="shared" ca="1" si="14"/>
        <v>532.24465696017523</v>
      </c>
      <c r="H116" s="31">
        <f t="shared" ca="1" si="15"/>
        <v>1485.8467503009833</v>
      </c>
      <c r="I116" s="31">
        <f t="shared" ca="1" si="12"/>
        <v>290810.25540205615</v>
      </c>
      <c r="J116" s="24"/>
      <c r="K116" s="24"/>
    </row>
    <row r="117" spans="1:11" x14ac:dyDescent="0.2">
      <c r="A117" s="27">
        <f t="shared" ca="1" si="13"/>
        <v>100</v>
      </c>
      <c r="B117" s="28">
        <f t="shared" ca="1" si="9"/>
        <v>48572</v>
      </c>
      <c r="C117" s="31">
        <f t="shared" ca="1" si="16"/>
        <v>290810.25540205615</v>
      </c>
      <c r="D117" s="31">
        <f t="shared" ca="1" si="17"/>
        <v>2018.0914072611586</v>
      </c>
      <c r="E117" s="32">
        <f t="shared" ca="1" si="10"/>
        <v>0</v>
      </c>
      <c r="F117" s="31">
        <f t="shared" ca="1" si="11"/>
        <v>2018.0914072611586</v>
      </c>
      <c r="G117" s="31">
        <f t="shared" ca="1" si="14"/>
        <v>534.95910471067236</v>
      </c>
      <c r="H117" s="31">
        <f t="shared" ca="1" si="15"/>
        <v>1483.1323025504862</v>
      </c>
      <c r="I117" s="31">
        <f t="shared" ca="1" si="12"/>
        <v>290275.29629734549</v>
      </c>
      <c r="J117" s="24"/>
      <c r="K117" s="24"/>
    </row>
    <row r="118" spans="1:11" x14ac:dyDescent="0.2">
      <c r="A118" s="27">
        <f t="shared" ca="1" si="13"/>
        <v>101</v>
      </c>
      <c r="B118" s="28">
        <f t="shared" ca="1" si="9"/>
        <v>48603</v>
      </c>
      <c r="C118" s="31">
        <f t="shared" ca="1" si="16"/>
        <v>290275.29629734549</v>
      </c>
      <c r="D118" s="31">
        <f t="shared" ca="1" si="17"/>
        <v>2018.0914072611586</v>
      </c>
      <c r="E118" s="32">
        <f t="shared" ca="1" si="10"/>
        <v>0</v>
      </c>
      <c r="F118" s="31">
        <f t="shared" ca="1" si="11"/>
        <v>2018.0914072611586</v>
      </c>
      <c r="G118" s="31">
        <f t="shared" ca="1" si="14"/>
        <v>537.68739614469655</v>
      </c>
      <c r="H118" s="31">
        <f t="shared" ca="1" si="15"/>
        <v>1480.404011116462</v>
      </c>
      <c r="I118" s="31">
        <f t="shared" ca="1" si="12"/>
        <v>289737.60890120082</v>
      </c>
      <c r="J118" s="24"/>
      <c r="K118" s="24"/>
    </row>
    <row r="119" spans="1:11" x14ac:dyDescent="0.2">
      <c r="A119" s="27">
        <f t="shared" ca="1" si="13"/>
        <v>102</v>
      </c>
      <c r="B119" s="28">
        <f t="shared" ca="1" si="9"/>
        <v>48634</v>
      </c>
      <c r="C119" s="31">
        <f t="shared" ca="1" si="16"/>
        <v>289737.60890120082</v>
      </c>
      <c r="D119" s="31">
        <f t="shared" ca="1" si="17"/>
        <v>2018.0914072611586</v>
      </c>
      <c r="E119" s="32">
        <f t="shared" ca="1" si="10"/>
        <v>0</v>
      </c>
      <c r="F119" s="31">
        <f t="shared" ca="1" si="11"/>
        <v>2018.0914072611586</v>
      </c>
      <c r="G119" s="31">
        <f t="shared" ca="1" si="14"/>
        <v>540.42960186503456</v>
      </c>
      <c r="H119" s="31">
        <f t="shared" ca="1" si="15"/>
        <v>1477.661805396124</v>
      </c>
      <c r="I119" s="31">
        <f t="shared" ca="1" si="12"/>
        <v>289197.17929933581</v>
      </c>
      <c r="J119" s="24"/>
      <c r="K119" s="24"/>
    </row>
    <row r="120" spans="1:11" x14ac:dyDescent="0.2">
      <c r="A120" s="27">
        <f t="shared" ca="1" si="13"/>
        <v>103</v>
      </c>
      <c r="B120" s="28">
        <f t="shared" ca="1" si="9"/>
        <v>48662</v>
      </c>
      <c r="C120" s="31">
        <f t="shared" ca="1" si="16"/>
        <v>289197.17929933581</v>
      </c>
      <c r="D120" s="31">
        <f t="shared" ca="1" si="17"/>
        <v>2018.0914072611586</v>
      </c>
      <c r="E120" s="32">
        <f t="shared" ca="1" si="10"/>
        <v>0</v>
      </c>
      <c r="F120" s="31">
        <f t="shared" ca="1" si="11"/>
        <v>2018.0914072611586</v>
      </c>
      <c r="G120" s="31">
        <f t="shared" ca="1" si="14"/>
        <v>543.18579283454596</v>
      </c>
      <c r="H120" s="31">
        <f t="shared" ca="1" si="15"/>
        <v>1474.9056144266126</v>
      </c>
      <c r="I120" s="31">
        <f t="shared" ca="1" si="12"/>
        <v>288653.99350650125</v>
      </c>
      <c r="J120" s="24"/>
      <c r="K120" s="24"/>
    </row>
    <row r="121" spans="1:11" x14ac:dyDescent="0.2">
      <c r="A121" s="27">
        <f t="shared" ca="1" si="13"/>
        <v>104</v>
      </c>
      <c r="B121" s="28">
        <f t="shared" ca="1" si="9"/>
        <v>48693</v>
      </c>
      <c r="C121" s="31">
        <f t="shared" ca="1" si="16"/>
        <v>288653.99350650125</v>
      </c>
      <c r="D121" s="31">
        <f t="shared" ca="1" si="17"/>
        <v>2018.0914072611586</v>
      </c>
      <c r="E121" s="32">
        <f t="shared" ca="1" si="10"/>
        <v>0</v>
      </c>
      <c r="F121" s="31">
        <f t="shared" ca="1" si="11"/>
        <v>2018.0914072611586</v>
      </c>
      <c r="G121" s="31">
        <f t="shared" ca="1" si="14"/>
        <v>545.95604037800217</v>
      </c>
      <c r="H121" s="31">
        <f t="shared" ca="1" si="15"/>
        <v>1472.1353668831564</v>
      </c>
      <c r="I121" s="31">
        <f t="shared" ca="1" si="12"/>
        <v>288108.03746612323</v>
      </c>
      <c r="J121" s="24"/>
      <c r="K121" s="24"/>
    </row>
    <row r="122" spans="1:11" x14ac:dyDescent="0.2">
      <c r="A122" s="27">
        <f t="shared" ca="1" si="13"/>
        <v>105</v>
      </c>
      <c r="B122" s="28">
        <f t="shared" ca="1" si="9"/>
        <v>48723</v>
      </c>
      <c r="C122" s="31">
        <f t="shared" ca="1" si="16"/>
        <v>288108.03746612323</v>
      </c>
      <c r="D122" s="31">
        <f t="shared" ca="1" si="17"/>
        <v>2018.0914072611586</v>
      </c>
      <c r="E122" s="32">
        <f t="shared" ca="1" si="10"/>
        <v>0</v>
      </c>
      <c r="F122" s="31">
        <f t="shared" ca="1" si="11"/>
        <v>2018.0914072611586</v>
      </c>
      <c r="G122" s="31">
        <f t="shared" ca="1" si="14"/>
        <v>548.74041618393017</v>
      </c>
      <c r="H122" s="31">
        <f t="shared" ca="1" si="15"/>
        <v>1469.3509910772284</v>
      </c>
      <c r="I122" s="31">
        <f t="shared" ca="1" si="12"/>
        <v>287559.29704993928</v>
      </c>
      <c r="J122" s="24"/>
      <c r="K122" s="24"/>
    </row>
    <row r="123" spans="1:11" x14ac:dyDescent="0.2">
      <c r="A123" s="27">
        <f t="shared" ca="1" si="13"/>
        <v>106</v>
      </c>
      <c r="B123" s="28">
        <f t="shared" ca="1" si="9"/>
        <v>48754</v>
      </c>
      <c r="C123" s="31">
        <f t="shared" ca="1" si="16"/>
        <v>287559.29704993928</v>
      </c>
      <c r="D123" s="31">
        <f t="shared" ca="1" si="17"/>
        <v>2018.0914072611586</v>
      </c>
      <c r="E123" s="32">
        <f t="shared" ca="1" si="10"/>
        <v>0</v>
      </c>
      <c r="F123" s="31">
        <f t="shared" ca="1" si="11"/>
        <v>2018.0914072611586</v>
      </c>
      <c r="G123" s="31">
        <f t="shared" ca="1" si="14"/>
        <v>551.53899230646834</v>
      </c>
      <c r="H123" s="31">
        <f t="shared" ca="1" si="15"/>
        <v>1466.5524149546902</v>
      </c>
      <c r="I123" s="31">
        <f t="shared" ca="1" si="12"/>
        <v>287007.75805763283</v>
      </c>
      <c r="J123" s="24"/>
      <c r="K123" s="24"/>
    </row>
    <row r="124" spans="1:11" x14ac:dyDescent="0.2">
      <c r="A124" s="27">
        <f t="shared" ca="1" si="13"/>
        <v>107</v>
      </c>
      <c r="B124" s="28">
        <f t="shared" ca="1" si="9"/>
        <v>48784</v>
      </c>
      <c r="C124" s="31">
        <f t="shared" ca="1" si="16"/>
        <v>287007.75805763283</v>
      </c>
      <c r="D124" s="31">
        <f t="shared" ca="1" si="17"/>
        <v>2018.0914072611586</v>
      </c>
      <c r="E124" s="32">
        <f t="shared" ca="1" si="10"/>
        <v>0</v>
      </c>
      <c r="F124" s="31">
        <f t="shared" ca="1" si="11"/>
        <v>2018.0914072611586</v>
      </c>
      <c r="G124" s="31">
        <f t="shared" ca="1" si="14"/>
        <v>554.35184116723121</v>
      </c>
      <c r="H124" s="31">
        <f t="shared" ca="1" si="15"/>
        <v>1463.7395660939274</v>
      </c>
      <c r="I124" s="31">
        <f t="shared" ca="1" si="12"/>
        <v>286453.40621646558</v>
      </c>
      <c r="J124" s="24"/>
      <c r="K124" s="24"/>
    </row>
    <row r="125" spans="1:11" x14ac:dyDescent="0.2">
      <c r="A125" s="27">
        <f t="shared" ca="1" si="13"/>
        <v>108</v>
      </c>
      <c r="B125" s="28">
        <f t="shared" ca="1" si="9"/>
        <v>48815</v>
      </c>
      <c r="C125" s="31">
        <f t="shared" ca="1" si="16"/>
        <v>286453.40621646558</v>
      </c>
      <c r="D125" s="31">
        <f t="shared" ca="1" si="17"/>
        <v>2018.0914072611586</v>
      </c>
      <c r="E125" s="32">
        <f t="shared" ca="1" si="10"/>
        <v>0</v>
      </c>
      <c r="F125" s="31">
        <f t="shared" ca="1" si="11"/>
        <v>2018.0914072611586</v>
      </c>
      <c r="G125" s="31">
        <f t="shared" ca="1" si="14"/>
        <v>557.17903555718408</v>
      </c>
      <c r="H125" s="31">
        <f t="shared" ca="1" si="15"/>
        <v>1460.9123717039745</v>
      </c>
      <c r="I125" s="31">
        <f t="shared" ca="1" si="12"/>
        <v>285896.22718090838</v>
      </c>
      <c r="J125" s="24"/>
      <c r="K125" s="24"/>
    </row>
    <row r="126" spans="1:11" x14ac:dyDescent="0.2">
      <c r="A126" s="27">
        <f t="shared" ca="1" si="13"/>
        <v>109</v>
      </c>
      <c r="B126" s="28">
        <f t="shared" ca="1" si="9"/>
        <v>48846</v>
      </c>
      <c r="C126" s="31">
        <f t="shared" ca="1" si="16"/>
        <v>285896.22718090838</v>
      </c>
      <c r="D126" s="31">
        <f t="shared" ca="1" si="17"/>
        <v>2018.0914072611586</v>
      </c>
      <c r="E126" s="32">
        <f t="shared" ca="1" si="10"/>
        <v>0</v>
      </c>
      <c r="F126" s="31">
        <f t="shared" ca="1" si="11"/>
        <v>2018.0914072611586</v>
      </c>
      <c r="G126" s="31">
        <f t="shared" ca="1" si="14"/>
        <v>560.02064863852593</v>
      </c>
      <c r="H126" s="31">
        <f t="shared" ca="1" si="15"/>
        <v>1458.0707586226326</v>
      </c>
      <c r="I126" s="31">
        <f t="shared" ca="1" si="12"/>
        <v>285336.20653226983</v>
      </c>
      <c r="J126" s="24"/>
      <c r="K126" s="24"/>
    </row>
    <row r="127" spans="1:11" x14ac:dyDescent="0.2">
      <c r="A127" s="27">
        <f t="shared" ca="1" si="13"/>
        <v>110</v>
      </c>
      <c r="B127" s="28">
        <f t="shared" ca="1" si="9"/>
        <v>48876</v>
      </c>
      <c r="C127" s="31">
        <f t="shared" ca="1" si="16"/>
        <v>285336.20653226983</v>
      </c>
      <c r="D127" s="31">
        <f t="shared" ca="1" si="17"/>
        <v>2018.0914072611586</v>
      </c>
      <c r="E127" s="32">
        <f t="shared" ca="1" si="10"/>
        <v>0</v>
      </c>
      <c r="F127" s="31">
        <f t="shared" ca="1" si="11"/>
        <v>2018.0914072611586</v>
      </c>
      <c r="G127" s="31">
        <f t="shared" ca="1" si="14"/>
        <v>562.87675394658254</v>
      </c>
      <c r="H127" s="31">
        <f t="shared" ca="1" si="15"/>
        <v>1455.214653314576</v>
      </c>
      <c r="I127" s="31">
        <f t="shared" ca="1" si="12"/>
        <v>284773.32977832324</v>
      </c>
      <c r="J127" s="24"/>
      <c r="K127" s="24"/>
    </row>
    <row r="128" spans="1:11" x14ac:dyDescent="0.2">
      <c r="A128" s="27">
        <f t="shared" ca="1" si="13"/>
        <v>111</v>
      </c>
      <c r="B128" s="28">
        <f t="shared" ca="1" si="9"/>
        <v>48907</v>
      </c>
      <c r="C128" s="31">
        <f t="shared" ca="1" si="16"/>
        <v>284773.32977832324</v>
      </c>
      <c r="D128" s="31">
        <f t="shared" ca="1" si="17"/>
        <v>2018.0914072611586</v>
      </c>
      <c r="E128" s="32">
        <f t="shared" ca="1" si="10"/>
        <v>0</v>
      </c>
      <c r="F128" s="31">
        <f t="shared" ca="1" si="11"/>
        <v>2018.0914072611586</v>
      </c>
      <c r="G128" s="31">
        <f t="shared" ca="1" si="14"/>
        <v>565.74742539171007</v>
      </c>
      <c r="H128" s="31">
        <f t="shared" ca="1" si="15"/>
        <v>1452.3439818694485</v>
      </c>
      <c r="I128" s="31">
        <f t="shared" ca="1" si="12"/>
        <v>284207.58235293155</v>
      </c>
      <c r="J128" s="24"/>
      <c r="K128" s="24"/>
    </row>
    <row r="129" spans="1:11" x14ac:dyDescent="0.2">
      <c r="A129" s="27">
        <f t="shared" ca="1" si="13"/>
        <v>112</v>
      </c>
      <c r="B129" s="28">
        <f t="shared" ca="1" si="9"/>
        <v>48937</v>
      </c>
      <c r="C129" s="31">
        <f t="shared" ca="1" si="16"/>
        <v>284207.58235293155</v>
      </c>
      <c r="D129" s="31">
        <f t="shared" ca="1" si="17"/>
        <v>2018.0914072611586</v>
      </c>
      <c r="E129" s="32">
        <f t="shared" ca="1" si="10"/>
        <v>0</v>
      </c>
      <c r="F129" s="31">
        <f t="shared" ca="1" si="11"/>
        <v>2018.0914072611586</v>
      </c>
      <c r="G129" s="31">
        <f t="shared" ca="1" si="14"/>
        <v>568.63273726120769</v>
      </c>
      <c r="H129" s="31">
        <f t="shared" ca="1" si="15"/>
        <v>1449.4586699999509</v>
      </c>
      <c r="I129" s="31">
        <f t="shared" ca="1" si="12"/>
        <v>283638.94961567037</v>
      </c>
      <c r="J129" s="24"/>
      <c r="K129" s="24"/>
    </row>
    <row r="130" spans="1:11" x14ac:dyDescent="0.2">
      <c r="A130" s="27">
        <f t="shared" ca="1" si="13"/>
        <v>113</v>
      </c>
      <c r="B130" s="28">
        <f t="shared" ca="1" si="9"/>
        <v>48968</v>
      </c>
      <c r="C130" s="31">
        <f t="shared" ca="1" si="16"/>
        <v>283638.94961567037</v>
      </c>
      <c r="D130" s="31">
        <f t="shared" ca="1" si="17"/>
        <v>2018.0914072611586</v>
      </c>
      <c r="E130" s="32">
        <f t="shared" ca="1" si="10"/>
        <v>0</v>
      </c>
      <c r="F130" s="31">
        <f t="shared" ca="1" si="11"/>
        <v>2018.0914072611586</v>
      </c>
      <c r="G130" s="31">
        <f t="shared" ca="1" si="14"/>
        <v>571.53276422123963</v>
      </c>
      <c r="H130" s="31">
        <f t="shared" ca="1" si="15"/>
        <v>1446.5586430399189</v>
      </c>
      <c r="I130" s="31">
        <f t="shared" ca="1" si="12"/>
        <v>283067.41685144912</v>
      </c>
      <c r="J130" s="24"/>
      <c r="K130" s="24"/>
    </row>
    <row r="131" spans="1:11" x14ac:dyDescent="0.2">
      <c r="A131" s="27">
        <f t="shared" ca="1" si="13"/>
        <v>114</v>
      </c>
      <c r="B131" s="28">
        <f t="shared" ca="1" si="9"/>
        <v>48999</v>
      </c>
      <c r="C131" s="31">
        <f t="shared" ca="1" si="16"/>
        <v>283067.41685144912</v>
      </c>
      <c r="D131" s="31">
        <f t="shared" ca="1" si="17"/>
        <v>2018.0914072611586</v>
      </c>
      <c r="E131" s="32">
        <f t="shared" ca="1" si="10"/>
        <v>0</v>
      </c>
      <c r="F131" s="31">
        <f t="shared" ca="1" si="11"/>
        <v>2018.0914072611586</v>
      </c>
      <c r="G131" s="31">
        <f t="shared" ca="1" si="14"/>
        <v>574.44758131876824</v>
      </c>
      <c r="H131" s="31">
        <f t="shared" ca="1" si="15"/>
        <v>1443.6438259423903</v>
      </c>
      <c r="I131" s="31">
        <f t="shared" ca="1" si="12"/>
        <v>282492.96927013033</v>
      </c>
      <c r="J131" s="24"/>
      <c r="K131" s="24"/>
    </row>
    <row r="132" spans="1:11" x14ac:dyDescent="0.2">
      <c r="A132" s="27">
        <f t="shared" ca="1" si="13"/>
        <v>115</v>
      </c>
      <c r="B132" s="28">
        <f t="shared" ca="1" si="9"/>
        <v>49027</v>
      </c>
      <c r="C132" s="31">
        <f t="shared" ca="1" si="16"/>
        <v>282492.96927013033</v>
      </c>
      <c r="D132" s="31">
        <f t="shared" ca="1" si="17"/>
        <v>2018.0914072611586</v>
      </c>
      <c r="E132" s="32">
        <f t="shared" ca="1" si="10"/>
        <v>0</v>
      </c>
      <c r="F132" s="31">
        <f t="shared" ca="1" si="11"/>
        <v>2018.0914072611586</v>
      </c>
      <c r="G132" s="31">
        <f t="shared" ca="1" si="14"/>
        <v>577.377263983494</v>
      </c>
      <c r="H132" s="31">
        <f t="shared" ca="1" si="15"/>
        <v>1440.7141432776646</v>
      </c>
      <c r="I132" s="31">
        <f t="shared" ca="1" si="12"/>
        <v>281915.59200614685</v>
      </c>
      <c r="J132" s="24"/>
      <c r="K132" s="24"/>
    </row>
    <row r="133" spans="1:11" x14ac:dyDescent="0.2">
      <c r="A133" s="27">
        <f t="shared" ca="1" si="13"/>
        <v>116</v>
      </c>
      <c r="B133" s="28">
        <f t="shared" ca="1" si="9"/>
        <v>49058</v>
      </c>
      <c r="C133" s="31">
        <f t="shared" ca="1" si="16"/>
        <v>281915.59200614685</v>
      </c>
      <c r="D133" s="31">
        <f t="shared" ca="1" si="17"/>
        <v>2018.0914072611586</v>
      </c>
      <c r="E133" s="32">
        <f t="shared" ca="1" si="10"/>
        <v>0</v>
      </c>
      <c r="F133" s="31">
        <f t="shared" ca="1" si="11"/>
        <v>2018.0914072611586</v>
      </c>
      <c r="G133" s="31">
        <f t="shared" ca="1" si="14"/>
        <v>580.32188802980977</v>
      </c>
      <c r="H133" s="31">
        <f t="shared" ca="1" si="15"/>
        <v>1437.7695192313488</v>
      </c>
      <c r="I133" s="31">
        <f t="shared" ca="1" si="12"/>
        <v>281335.27011811704</v>
      </c>
      <c r="J133" s="24"/>
      <c r="K133" s="24"/>
    </row>
    <row r="134" spans="1:11" x14ac:dyDescent="0.2">
      <c r="A134" s="27">
        <f t="shared" ca="1" si="13"/>
        <v>117</v>
      </c>
      <c r="B134" s="28">
        <f t="shared" ca="1" si="9"/>
        <v>49088</v>
      </c>
      <c r="C134" s="31">
        <f t="shared" ca="1" si="16"/>
        <v>281335.27011811704</v>
      </c>
      <c r="D134" s="31">
        <f t="shared" ca="1" si="17"/>
        <v>2018.0914072611586</v>
      </c>
      <c r="E134" s="32">
        <f t="shared" ca="1" si="10"/>
        <v>0</v>
      </c>
      <c r="F134" s="31">
        <f t="shared" ca="1" si="11"/>
        <v>2018.0914072611586</v>
      </c>
      <c r="G134" s="31">
        <f t="shared" ca="1" si="14"/>
        <v>583.28152965876166</v>
      </c>
      <c r="H134" s="31">
        <f t="shared" ca="1" si="15"/>
        <v>1434.8098776023969</v>
      </c>
      <c r="I134" s="31">
        <f t="shared" ca="1" si="12"/>
        <v>280751.98858845828</v>
      </c>
      <c r="J134" s="24"/>
      <c r="K134" s="24"/>
    </row>
    <row r="135" spans="1:11" x14ac:dyDescent="0.2">
      <c r="A135" s="27">
        <f t="shared" ca="1" si="13"/>
        <v>118</v>
      </c>
      <c r="B135" s="28">
        <f t="shared" ca="1" si="9"/>
        <v>49119</v>
      </c>
      <c r="C135" s="31">
        <f t="shared" ca="1" si="16"/>
        <v>280751.98858845828</v>
      </c>
      <c r="D135" s="31">
        <f t="shared" ca="1" si="17"/>
        <v>2018.0914072611586</v>
      </c>
      <c r="E135" s="32">
        <f t="shared" ca="1" si="10"/>
        <v>0</v>
      </c>
      <c r="F135" s="31">
        <f t="shared" ca="1" si="11"/>
        <v>2018.0914072611586</v>
      </c>
      <c r="G135" s="31">
        <f t="shared" ca="1" si="14"/>
        <v>586.2562654600215</v>
      </c>
      <c r="H135" s="31">
        <f t="shared" ca="1" si="15"/>
        <v>1431.8351418011371</v>
      </c>
      <c r="I135" s="31">
        <f t="shared" ca="1" si="12"/>
        <v>280165.73232299823</v>
      </c>
      <c r="J135" s="24"/>
      <c r="K135" s="24"/>
    </row>
    <row r="136" spans="1:11" x14ac:dyDescent="0.2">
      <c r="A136" s="27">
        <f t="shared" ca="1" si="13"/>
        <v>119</v>
      </c>
      <c r="B136" s="28">
        <f t="shared" ca="1" si="9"/>
        <v>49149</v>
      </c>
      <c r="C136" s="31">
        <f t="shared" ca="1" si="16"/>
        <v>280165.73232299823</v>
      </c>
      <c r="D136" s="31">
        <f t="shared" ca="1" si="17"/>
        <v>2018.0914072611586</v>
      </c>
      <c r="E136" s="32">
        <f t="shared" ca="1" si="10"/>
        <v>0</v>
      </c>
      <c r="F136" s="31">
        <f t="shared" ca="1" si="11"/>
        <v>2018.0914072611586</v>
      </c>
      <c r="G136" s="31">
        <f t="shared" ca="1" si="14"/>
        <v>589.24617241386773</v>
      </c>
      <c r="H136" s="31">
        <f t="shared" ca="1" si="15"/>
        <v>1428.8452348472908</v>
      </c>
      <c r="I136" s="31">
        <f t="shared" ca="1" si="12"/>
        <v>279576.48615058436</v>
      </c>
      <c r="J136" s="24"/>
      <c r="K136" s="24"/>
    </row>
    <row r="137" spans="1:11" x14ac:dyDescent="0.2">
      <c r="A137" s="27">
        <f t="shared" ca="1" si="13"/>
        <v>120</v>
      </c>
      <c r="B137" s="28">
        <f t="shared" ca="1" si="9"/>
        <v>49180</v>
      </c>
      <c r="C137" s="31">
        <f t="shared" ca="1" si="16"/>
        <v>279576.48615058436</v>
      </c>
      <c r="D137" s="31">
        <f t="shared" ca="1" si="17"/>
        <v>2018.0914072611586</v>
      </c>
      <c r="E137" s="32">
        <f t="shared" ca="1" si="10"/>
        <v>0</v>
      </c>
      <c r="F137" s="31">
        <f t="shared" ca="1" si="11"/>
        <v>2018.0914072611586</v>
      </c>
      <c r="G137" s="31">
        <f t="shared" ca="1" si="14"/>
        <v>592.25132789317831</v>
      </c>
      <c r="H137" s="31">
        <f t="shared" ca="1" si="15"/>
        <v>1425.8400793679803</v>
      </c>
      <c r="I137" s="31">
        <f t="shared" ca="1" si="12"/>
        <v>278984.23482269119</v>
      </c>
      <c r="J137" s="24"/>
      <c r="K137" s="24"/>
    </row>
    <row r="138" spans="1:11" x14ac:dyDescent="0.2">
      <c r="A138" s="27">
        <f t="shared" ca="1" si="13"/>
        <v>121</v>
      </c>
      <c r="B138" s="28">
        <f t="shared" ca="1" si="9"/>
        <v>49211</v>
      </c>
      <c r="C138" s="31">
        <f t="shared" ca="1" si="16"/>
        <v>278984.23482269119</v>
      </c>
      <c r="D138" s="31">
        <f t="shared" ca="1" si="17"/>
        <v>2018.0914072611586</v>
      </c>
      <c r="E138" s="32">
        <f t="shared" ca="1" si="10"/>
        <v>0</v>
      </c>
      <c r="F138" s="31">
        <f t="shared" ca="1" si="11"/>
        <v>2018.0914072611586</v>
      </c>
      <c r="G138" s="31">
        <f t="shared" ca="1" si="14"/>
        <v>595.27180966543347</v>
      </c>
      <c r="H138" s="31">
        <f t="shared" ca="1" si="15"/>
        <v>1422.8195975957251</v>
      </c>
      <c r="I138" s="31">
        <f t="shared" ca="1" si="12"/>
        <v>278388.96301302576</v>
      </c>
      <c r="J138" s="24"/>
      <c r="K138" s="24"/>
    </row>
    <row r="139" spans="1:11" x14ac:dyDescent="0.2">
      <c r="A139" s="27">
        <f t="shared" ca="1" si="13"/>
        <v>122</v>
      </c>
      <c r="B139" s="28">
        <f t="shared" ca="1" si="9"/>
        <v>49241</v>
      </c>
      <c r="C139" s="31">
        <f t="shared" ca="1" si="16"/>
        <v>278388.96301302576</v>
      </c>
      <c r="D139" s="31">
        <f t="shared" ca="1" si="17"/>
        <v>2018.0914072611586</v>
      </c>
      <c r="E139" s="32">
        <f t="shared" ca="1" si="10"/>
        <v>0</v>
      </c>
      <c r="F139" s="31">
        <f t="shared" ca="1" si="11"/>
        <v>2018.0914072611586</v>
      </c>
      <c r="G139" s="31">
        <f t="shared" ca="1" si="14"/>
        <v>598.30769589472743</v>
      </c>
      <c r="H139" s="31">
        <f t="shared" ca="1" si="15"/>
        <v>1419.7837113664311</v>
      </c>
      <c r="I139" s="31">
        <f t="shared" ca="1" si="12"/>
        <v>277790.65531713102</v>
      </c>
      <c r="J139" s="24"/>
      <c r="K139" s="24"/>
    </row>
    <row r="140" spans="1:11" x14ac:dyDescent="0.2">
      <c r="A140" s="27">
        <f t="shared" ca="1" si="13"/>
        <v>123</v>
      </c>
      <c r="B140" s="28">
        <f t="shared" ca="1" si="9"/>
        <v>49272</v>
      </c>
      <c r="C140" s="31">
        <f t="shared" ca="1" si="16"/>
        <v>277790.65531713102</v>
      </c>
      <c r="D140" s="31">
        <f t="shared" ca="1" si="17"/>
        <v>2018.0914072611586</v>
      </c>
      <c r="E140" s="32">
        <f t="shared" ca="1" si="10"/>
        <v>0</v>
      </c>
      <c r="F140" s="31">
        <f t="shared" ca="1" si="11"/>
        <v>2018.0914072611586</v>
      </c>
      <c r="G140" s="31">
        <f t="shared" ca="1" si="14"/>
        <v>601.35906514379053</v>
      </c>
      <c r="H140" s="31">
        <f t="shared" ca="1" si="15"/>
        <v>1416.732342117368</v>
      </c>
      <c r="I140" s="31">
        <f t="shared" ca="1" si="12"/>
        <v>277189.29625198722</v>
      </c>
      <c r="J140" s="24"/>
      <c r="K140" s="24"/>
    </row>
    <row r="141" spans="1:11" x14ac:dyDescent="0.2">
      <c r="A141" s="27">
        <f t="shared" ca="1" si="13"/>
        <v>124</v>
      </c>
      <c r="B141" s="28">
        <f t="shared" ca="1" si="9"/>
        <v>49302</v>
      </c>
      <c r="C141" s="31">
        <f t="shared" ca="1" si="16"/>
        <v>277189.29625198722</v>
      </c>
      <c r="D141" s="31">
        <f t="shared" ca="1" si="17"/>
        <v>2018.0914072611586</v>
      </c>
      <c r="E141" s="32">
        <f t="shared" ca="1" si="10"/>
        <v>0</v>
      </c>
      <c r="F141" s="31">
        <f t="shared" ca="1" si="11"/>
        <v>2018.0914072611586</v>
      </c>
      <c r="G141" s="31">
        <f t="shared" ca="1" si="14"/>
        <v>604.42599637602393</v>
      </c>
      <c r="H141" s="31">
        <f t="shared" ca="1" si="15"/>
        <v>1413.6654108851346</v>
      </c>
      <c r="I141" s="31">
        <f t="shared" ca="1" si="12"/>
        <v>276584.8702556112</v>
      </c>
      <c r="J141" s="24"/>
      <c r="K141" s="24"/>
    </row>
    <row r="142" spans="1:11" x14ac:dyDescent="0.2">
      <c r="A142" s="27">
        <f t="shared" ca="1" si="13"/>
        <v>125</v>
      </c>
      <c r="B142" s="28">
        <f t="shared" ca="1" si="9"/>
        <v>49333</v>
      </c>
      <c r="C142" s="31">
        <f t="shared" ca="1" si="16"/>
        <v>276584.8702556112</v>
      </c>
      <c r="D142" s="31">
        <f t="shared" ca="1" si="17"/>
        <v>2018.0914072611586</v>
      </c>
      <c r="E142" s="32">
        <f t="shared" ca="1" si="10"/>
        <v>0</v>
      </c>
      <c r="F142" s="31">
        <f t="shared" ca="1" si="11"/>
        <v>2018.0914072611586</v>
      </c>
      <c r="G142" s="31">
        <f t="shared" ca="1" si="14"/>
        <v>607.50856895754146</v>
      </c>
      <c r="H142" s="31">
        <f t="shared" ca="1" si="15"/>
        <v>1410.5828383036171</v>
      </c>
      <c r="I142" s="31">
        <f t="shared" ca="1" si="12"/>
        <v>275977.36168665363</v>
      </c>
      <c r="J142" s="24"/>
      <c r="K142" s="24"/>
    </row>
    <row r="143" spans="1:11" x14ac:dyDescent="0.2">
      <c r="A143" s="27">
        <f t="shared" ca="1" si="13"/>
        <v>126</v>
      </c>
      <c r="B143" s="28">
        <f t="shared" ca="1" si="9"/>
        <v>49364</v>
      </c>
      <c r="C143" s="31">
        <f t="shared" ca="1" si="16"/>
        <v>275977.36168665363</v>
      </c>
      <c r="D143" s="31">
        <f t="shared" ca="1" si="17"/>
        <v>2018.0914072611586</v>
      </c>
      <c r="E143" s="32">
        <f t="shared" ca="1" si="10"/>
        <v>0</v>
      </c>
      <c r="F143" s="31">
        <f t="shared" ca="1" si="11"/>
        <v>2018.0914072611586</v>
      </c>
      <c r="G143" s="31">
        <f t="shared" ca="1" si="14"/>
        <v>610.60686265922504</v>
      </c>
      <c r="H143" s="31">
        <f t="shared" ca="1" si="15"/>
        <v>1407.4845446019335</v>
      </c>
      <c r="I143" s="31">
        <f t="shared" ca="1" si="12"/>
        <v>275366.75482399442</v>
      </c>
      <c r="J143" s="24"/>
      <c r="K143" s="24"/>
    </row>
    <row r="144" spans="1:11" x14ac:dyDescent="0.2">
      <c r="A144" s="27">
        <f t="shared" ca="1" si="13"/>
        <v>127</v>
      </c>
      <c r="B144" s="28">
        <f t="shared" ca="1" si="9"/>
        <v>49392</v>
      </c>
      <c r="C144" s="31">
        <f t="shared" ca="1" si="16"/>
        <v>275366.75482399442</v>
      </c>
      <c r="D144" s="31">
        <f t="shared" ca="1" si="17"/>
        <v>2018.0914072611586</v>
      </c>
      <c r="E144" s="32">
        <f t="shared" ca="1" si="10"/>
        <v>0</v>
      </c>
      <c r="F144" s="31">
        <f t="shared" ca="1" si="11"/>
        <v>2018.0914072611586</v>
      </c>
      <c r="G144" s="31">
        <f t="shared" ca="1" si="14"/>
        <v>613.72095765878726</v>
      </c>
      <c r="H144" s="31">
        <f t="shared" ca="1" si="15"/>
        <v>1404.3704496023713</v>
      </c>
      <c r="I144" s="31">
        <f t="shared" ca="1" si="12"/>
        <v>274753.03386633564</v>
      </c>
      <c r="J144" s="24"/>
      <c r="K144" s="24"/>
    </row>
    <row r="145" spans="1:11" x14ac:dyDescent="0.2">
      <c r="A145" s="27">
        <f t="shared" ca="1" si="13"/>
        <v>128</v>
      </c>
      <c r="B145" s="28">
        <f t="shared" ca="1" si="9"/>
        <v>49423</v>
      </c>
      <c r="C145" s="31">
        <f t="shared" ca="1" si="16"/>
        <v>274753.03386633564</v>
      </c>
      <c r="D145" s="31">
        <f t="shared" ca="1" si="17"/>
        <v>2018.0914072611586</v>
      </c>
      <c r="E145" s="32">
        <f t="shared" ca="1" si="10"/>
        <v>0</v>
      </c>
      <c r="F145" s="31">
        <f t="shared" ca="1" si="11"/>
        <v>2018.0914072611586</v>
      </c>
      <c r="G145" s="31">
        <f t="shared" ca="1" si="14"/>
        <v>616.85093454284674</v>
      </c>
      <c r="H145" s="31">
        <f t="shared" ca="1" si="15"/>
        <v>1401.2404727183118</v>
      </c>
      <c r="I145" s="31">
        <f t="shared" ca="1" si="12"/>
        <v>274136.18293179281</v>
      </c>
      <c r="J145" s="24"/>
      <c r="K145" s="24"/>
    </row>
    <row r="146" spans="1:11" x14ac:dyDescent="0.2">
      <c r="A146" s="27">
        <f t="shared" ca="1" si="13"/>
        <v>129</v>
      </c>
      <c r="B146" s="28">
        <f t="shared" ref="B146:B209" ca="1" si="18">IF(Pay_Num&lt;&gt;"",DATE(YEAR(Loan_Start),MONTH(Loan_Start)+(Pay_Num)*12/Num_Pmt_Per_Year,DAY(Loan_Start)),"")</f>
        <v>49453</v>
      </c>
      <c r="C146" s="31">
        <f t="shared" ca="1" si="16"/>
        <v>274136.18293179281</v>
      </c>
      <c r="D146" s="31">
        <f t="shared" ca="1" si="17"/>
        <v>2018.0914072611586</v>
      </c>
      <c r="E146" s="32">
        <f t="shared" ref="E146:E209" ca="1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ca="1" si="20">IF(AND(Pay_Num&lt;&gt;"",Sched_Pay+Extra_Pay&lt;Beg_Bal),Sched_Pay+Extra_Pay,IF(Pay_Num&lt;&gt;"",Beg_Bal,""))</f>
        <v>2018.0914072611586</v>
      </c>
      <c r="G146" s="31">
        <f t="shared" ca="1" si="14"/>
        <v>619.99687430901554</v>
      </c>
      <c r="H146" s="31">
        <f t="shared" ca="1" si="15"/>
        <v>1398.094532952143</v>
      </c>
      <c r="I146" s="31">
        <f t="shared" ref="I146:I209" ca="1" si="21">IF(AND(Pay_Num&lt;&gt;"",Sched_Pay+Extra_Pay&lt;Beg_Bal),Beg_Bal-Princ,IF(Pay_Num&lt;&gt;"",0,""))</f>
        <v>273516.18605748378</v>
      </c>
      <c r="J146" s="24"/>
      <c r="K146" s="24"/>
    </row>
    <row r="147" spans="1:11" x14ac:dyDescent="0.2">
      <c r="A147" s="27">
        <f t="shared" ref="A147:A210" ca="1" si="22">IF(Values_Entered,A146+1,"")</f>
        <v>130</v>
      </c>
      <c r="B147" s="28">
        <f t="shared" ca="1" si="18"/>
        <v>49484</v>
      </c>
      <c r="C147" s="31">
        <f t="shared" ca="1" si="16"/>
        <v>273516.18605748378</v>
      </c>
      <c r="D147" s="31">
        <f t="shared" ca="1" si="17"/>
        <v>2018.0914072611586</v>
      </c>
      <c r="E147" s="32">
        <f t="shared" ca="1" si="19"/>
        <v>0</v>
      </c>
      <c r="F147" s="31">
        <f t="shared" ca="1" si="20"/>
        <v>2018.0914072611586</v>
      </c>
      <c r="G147" s="31">
        <f t="shared" ref="G147:G210" ca="1" si="23">IF(Pay_Num&lt;&gt;"",Total_Pay-Int,"")</f>
        <v>623.15885836799134</v>
      </c>
      <c r="H147" s="31">
        <f t="shared" ref="H147:H210" ca="1" si="24">IF(Pay_Num&lt;&gt;"",Beg_Bal*Interest_Rate/Num_Pmt_Per_Year,"")</f>
        <v>1394.9325488931672</v>
      </c>
      <c r="I147" s="31">
        <f t="shared" ca="1" si="21"/>
        <v>272893.02719911578</v>
      </c>
      <c r="J147" s="24"/>
      <c r="K147" s="24"/>
    </row>
    <row r="148" spans="1:11" x14ac:dyDescent="0.2">
      <c r="A148" s="27">
        <f t="shared" ca="1" si="22"/>
        <v>131</v>
      </c>
      <c r="B148" s="28">
        <f t="shared" ca="1" si="18"/>
        <v>49514</v>
      </c>
      <c r="C148" s="31">
        <f t="shared" ref="C148:C211" ca="1" si="25">IF(Pay_Num&lt;&gt;"",I147,"")</f>
        <v>272893.02719911578</v>
      </c>
      <c r="D148" s="31">
        <f t="shared" ref="D148:D211" ca="1" si="26">IF(Pay_Num&lt;&gt;"",Scheduled_Monthly_Payment,"")</f>
        <v>2018.0914072611586</v>
      </c>
      <c r="E148" s="32">
        <f t="shared" ca="1" si="19"/>
        <v>0</v>
      </c>
      <c r="F148" s="31">
        <f t="shared" ca="1" si="20"/>
        <v>2018.0914072611586</v>
      </c>
      <c r="G148" s="31">
        <f t="shared" ca="1" si="23"/>
        <v>626.33696854566824</v>
      </c>
      <c r="H148" s="31">
        <f t="shared" ca="1" si="24"/>
        <v>1391.7544387154903</v>
      </c>
      <c r="I148" s="31">
        <f t="shared" ca="1" si="21"/>
        <v>272266.69023057009</v>
      </c>
      <c r="J148" s="24"/>
      <c r="K148" s="24"/>
    </row>
    <row r="149" spans="1:11" x14ac:dyDescent="0.2">
      <c r="A149" s="27">
        <f t="shared" ca="1" si="22"/>
        <v>132</v>
      </c>
      <c r="B149" s="28">
        <f t="shared" ca="1" si="18"/>
        <v>49545</v>
      </c>
      <c r="C149" s="31">
        <f t="shared" ca="1" si="25"/>
        <v>272266.69023057009</v>
      </c>
      <c r="D149" s="31">
        <f t="shared" ca="1" si="26"/>
        <v>2018.0914072611586</v>
      </c>
      <c r="E149" s="32">
        <f t="shared" ca="1" si="19"/>
        <v>0</v>
      </c>
      <c r="F149" s="31">
        <f t="shared" ca="1" si="20"/>
        <v>2018.0914072611586</v>
      </c>
      <c r="G149" s="31">
        <f t="shared" ca="1" si="23"/>
        <v>629.53128708525128</v>
      </c>
      <c r="H149" s="31">
        <f t="shared" ca="1" si="24"/>
        <v>1388.5601201759073</v>
      </c>
      <c r="I149" s="31">
        <f t="shared" ca="1" si="21"/>
        <v>271637.15894348483</v>
      </c>
      <c r="J149" s="24"/>
      <c r="K149" s="24"/>
    </row>
    <row r="150" spans="1:11" x14ac:dyDescent="0.2">
      <c r="A150" s="27">
        <f t="shared" ca="1" si="22"/>
        <v>133</v>
      </c>
      <c r="B150" s="28">
        <f t="shared" ca="1" si="18"/>
        <v>49576</v>
      </c>
      <c r="C150" s="31">
        <f t="shared" ca="1" si="25"/>
        <v>271637.15894348483</v>
      </c>
      <c r="D150" s="31">
        <f t="shared" ca="1" si="26"/>
        <v>2018.0914072611586</v>
      </c>
      <c r="E150" s="32">
        <f t="shared" ca="1" si="19"/>
        <v>0</v>
      </c>
      <c r="F150" s="31">
        <f t="shared" ca="1" si="20"/>
        <v>2018.0914072611586</v>
      </c>
      <c r="G150" s="31">
        <f t="shared" ca="1" si="23"/>
        <v>632.74189664938604</v>
      </c>
      <c r="H150" s="31">
        <f t="shared" ca="1" si="24"/>
        <v>1385.3495106117725</v>
      </c>
      <c r="I150" s="31">
        <f t="shared" ca="1" si="21"/>
        <v>271004.41704683541</v>
      </c>
      <c r="J150" s="24"/>
      <c r="K150" s="24"/>
    </row>
    <row r="151" spans="1:11" x14ac:dyDescent="0.2">
      <c r="A151" s="27">
        <f t="shared" ca="1" si="22"/>
        <v>134</v>
      </c>
      <c r="B151" s="28">
        <f t="shared" ca="1" si="18"/>
        <v>49606</v>
      </c>
      <c r="C151" s="31">
        <f t="shared" ca="1" si="25"/>
        <v>271004.41704683541</v>
      </c>
      <c r="D151" s="31">
        <f t="shared" ca="1" si="26"/>
        <v>2018.0914072611586</v>
      </c>
      <c r="E151" s="32">
        <f t="shared" ca="1" si="19"/>
        <v>0</v>
      </c>
      <c r="F151" s="31">
        <f t="shared" ca="1" si="20"/>
        <v>2018.0914072611586</v>
      </c>
      <c r="G151" s="31">
        <f t="shared" ca="1" si="23"/>
        <v>635.96888032229799</v>
      </c>
      <c r="H151" s="31">
        <f t="shared" ca="1" si="24"/>
        <v>1382.1225269388606</v>
      </c>
      <c r="I151" s="31">
        <f t="shared" ca="1" si="21"/>
        <v>270368.44816651312</v>
      </c>
      <c r="J151" s="24"/>
      <c r="K151" s="24"/>
    </row>
    <row r="152" spans="1:11" x14ac:dyDescent="0.2">
      <c r="A152" s="27">
        <f t="shared" ca="1" si="22"/>
        <v>135</v>
      </c>
      <c r="B152" s="28">
        <f t="shared" ca="1" si="18"/>
        <v>49637</v>
      </c>
      <c r="C152" s="31">
        <f t="shared" ca="1" si="25"/>
        <v>270368.44816651312</v>
      </c>
      <c r="D152" s="31">
        <f t="shared" ca="1" si="26"/>
        <v>2018.0914072611586</v>
      </c>
      <c r="E152" s="32">
        <f t="shared" ca="1" si="19"/>
        <v>0</v>
      </c>
      <c r="F152" s="31">
        <f t="shared" ca="1" si="20"/>
        <v>2018.0914072611586</v>
      </c>
      <c r="G152" s="31">
        <f t="shared" ca="1" si="23"/>
        <v>639.21232161194166</v>
      </c>
      <c r="H152" s="31">
        <f t="shared" ca="1" si="24"/>
        <v>1378.8790856492169</v>
      </c>
      <c r="I152" s="31">
        <f t="shared" ca="1" si="21"/>
        <v>269729.23584490118</v>
      </c>
      <c r="J152" s="24"/>
      <c r="K152" s="24"/>
    </row>
    <row r="153" spans="1:11" x14ac:dyDescent="0.2">
      <c r="A153" s="27">
        <f t="shared" ca="1" si="22"/>
        <v>136</v>
      </c>
      <c r="B153" s="28">
        <f t="shared" ca="1" si="18"/>
        <v>49667</v>
      </c>
      <c r="C153" s="31">
        <f t="shared" ca="1" si="25"/>
        <v>269729.23584490118</v>
      </c>
      <c r="D153" s="31">
        <f t="shared" ca="1" si="26"/>
        <v>2018.0914072611586</v>
      </c>
      <c r="E153" s="32">
        <f t="shared" ca="1" si="19"/>
        <v>0</v>
      </c>
      <c r="F153" s="31">
        <f t="shared" ca="1" si="20"/>
        <v>2018.0914072611586</v>
      </c>
      <c r="G153" s="31">
        <f t="shared" ca="1" si="23"/>
        <v>642.47230445216246</v>
      </c>
      <c r="H153" s="31">
        <f t="shared" ca="1" si="24"/>
        <v>1375.6191028089961</v>
      </c>
      <c r="I153" s="31">
        <f t="shared" ca="1" si="21"/>
        <v>269086.76354044903</v>
      </c>
      <c r="J153" s="24"/>
      <c r="K153" s="24"/>
    </row>
    <row r="154" spans="1:11" x14ac:dyDescent="0.2">
      <c r="A154" s="27">
        <f t="shared" ca="1" si="22"/>
        <v>137</v>
      </c>
      <c r="B154" s="28">
        <f t="shared" ca="1" si="18"/>
        <v>49698</v>
      </c>
      <c r="C154" s="31">
        <f t="shared" ca="1" si="25"/>
        <v>269086.76354044903</v>
      </c>
      <c r="D154" s="31">
        <f t="shared" ca="1" si="26"/>
        <v>2018.0914072611586</v>
      </c>
      <c r="E154" s="32">
        <f t="shared" ca="1" si="19"/>
        <v>0</v>
      </c>
      <c r="F154" s="31">
        <f t="shared" ca="1" si="20"/>
        <v>2018.0914072611586</v>
      </c>
      <c r="G154" s="31">
        <f t="shared" ca="1" si="23"/>
        <v>645.74891320486859</v>
      </c>
      <c r="H154" s="31">
        <f t="shared" ca="1" si="24"/>
        <v>1372.34249405629</v>
      </c>
      <c r="I154" s="31">
        <f t="shared" ca="1" si="21"/>
        <v>268441.01462724415</v>
      </c>
      <c r="J154" s="24"/>
      <c r="K154" s="24"/>
    </row>
    <row r="155" spans="1:11" x14ac:dyDescent="0.2">
      <c r="A155" s="27">
        <f t="shared" ca="1" si="22"/>
        <v>138</v>
      </c>
      <c r="B155" s="28">
        <f t="shared" ca="1" si="18"/>
        <v>49729</v>
      </c>
      <c r="C155" s="31">
        <f t="shared" ca="1" si="25"/>
        <v>268441.01462724415</v>
      </c>
      <c r="D155" s="31">
        <f t="shared" ca="1" si="26"/>
        <v>2018.0914072611586</v>
      </c>
      <c r="E155" s="32">
        <f t="shared" ca="1" si="19"/>
        <v>0</v>
      </c>
      <c r="F155" s="31">
        <f t="shared" ca="1" si="20"/>
        <v>2018.0914072611586</v>
      </c>
      <c r="G155" s="31">
        <f t="shared" ca="1" si="23"/>
        <v>649.04223266221356</v>
      </c>
      <c r="H155" s="31">
        <f t="shared" ca="1" si="24"/>
        <v>1369.049174598945</v>
      </c>
      <c r="I155" s="31">
        <f t="shared" ca="1" si="21"/>
        <v>267791.97239458194</v>
      </c>
      <c r="J155" s="24"/>
      <c r="K155" s="24"/>
    </row>
    <row r="156" spans="1:11" x14ac:dyDescent="0.2">
      <c r="A156" s="27">
        <f t="shared" ca="1" si="22"/>
        <v>139</v>
      </c>
      <c r="B156" s="28">
        <f t="shared" ca="1" si="18"/>
        <v>49758</v>
      </c>
      <c r="C156" s="31">
        <f t="shared" ca="1" si="25"/>
        <v>267791.97239458194</v>
      </c>
      <c r="D156" s="31">
        <f t="shared" ca="1" si="26"/>
        <v>2018.0914072611586</v>
      </c>
      <c r="E156" s="32">
        <f t="shared" ca="1" si="19"/>
        <v>0</v>
      </c>
      <c r="F156" s="31">
        <f t="shared" ca="1" si="20"/>
        <v>2018.0914072611586</v>
      </c>
      <c r="G156" s="31">
        <f t="shared" ca="1" si="23"/>
        <v>652.35234804879087</v>
      </c>
      <c r="H156" s="31">
        <f t="shared" ca="1" si="24"/>
        <v>1365.7390592123677</v>
      </c>
      <c r="I156" s="31">
        <f t="shared" ca="1" si="21"/>
        <v>267139.62004653318</v>
      </c>
      <c r="J156" s="24"/>
      <c r="K156" s="24"/>
    </row>
    <row r="157" spans="1:11" x14ac:dyDescent="0.2">
      <c r="A157" s="27">
        <f t="shared" ca="1" si="22"/>
        <v>140</v>
      </c>
      <c r="B157" s="28">
        <f t="shared" ca="1" si="18"/>
        <v>49789</v>
      </c>
      <c r="C157" s="31">
        <f t="shared" ca="1" si="25"/>
        <v>267139.62004653318</v>
      </c>
      <c r="D157" s="31">
        <f t="shared" ca="1" si="26"/>
        <v>2018.0914072611586</v>
      </c>
      <c r="E157" s="32">
        <f t="shared" ca="1" si="19"/>
        <v>0</v>
      </c>
      <c r="F157" s="31">
        <f t="shared" ca="1" si="20"/>
        <v>2018.0914072611586</v>
      </c>
      <c r="G157" s="31">
        <f t="shared" ca="1" si="23"/>
        <v>655.67934502383946</v>
      </c>
      <c r="H157" s="31">
        <f t="shared" ca="1" si="24"/>
        <v>1362.4120622373191</v>
      </c>
      <c r="I157" s="31">
        <f t="shared" ca="1" si="21"/>
        <v>266483.94070150936</v>
      </c>
      <c r="J157" s="24"/>
      <c r="K157" s="24"/>
    </row>
    <row r="158" spans="1:11" x14ac:dyDescent="0.2">
      <c r="A158" s="27">
        <f t="shared" ca="1" si="22"/>
        <v>141</v>
      </c>
      <c r="B158" s="28">
        <f t="shared" ca="1" si="18"/>
        <v>49819</v>
      </c>
      <c r="C158" s="31">
        <f t="shared" ca="1" si="25"/>
        <v>266483.94070150936</v>
      </c>
      <c r="D158" s="31">
        <f t="shared" ca="1" si="26"/>
        <v>2018.0914072611586</v>
      </c>
      <c r="E158" s="32">
        <f t="shared" ca="1" si="19"/>
        <v>0</v>
      </c>
      <c r="F158" s="31">
        <f t="shared" ca="1" si="20"/>
        <v>2018.0914072611586</v>
      </c>
      <c r="G158" s="31">
        <f t="shared" ca="1" si="23"/>
        <v>659.02330968346087</v>
      </c>
      <c r="H158" s="31">
        <f t="shared" ca="1" si="24"/>
        <v>1359.0680975776977</v>
      </c>
      <c r="I158" s="31">
        <f t="shared" ca="1" si="21"/>
        <v>265824.91739182587</v>
      </c>
      <c r="J158" s="24"/>
      <c r="K158" s="24"/>
    </row>
    <row r="159" spans="1:11" x14ac:dyDescent="0.2">
      <c r="A159" s="27">
        <f t="shared" ca="1" si="22"/>
        <v>142</v>
      </c>
      <c r="B159" s="28">
        <f t="shared" ca="1" si="18"/>
        <v>49850</v>
      </c>
      <c r="C159" s="31">
        <f t="shared" ca="1" si="25"/>
        <v>265824.91739182587</v>
      </c>
      <c r="D159" s="31">
        <f t="shared" ca="1" si="26"/>
        <v>2018.0914072611586</v>
      </c>
      <c r="E159" s="32">
        <f t="shared" ca="1" si="19"/>
        <v>0</v>
      </c>
      <c r="F159" s="31">
        <f t="shared" ca="1" si="20"/>
        <v>2018.0914072611586</v>
      </c>
      <c r="G159" s="31">
        <f t="shared" ca="1" si="23"/>
        <v>662.38432856284658</v>
      </c>
      <c r="H159" s="31">
        <f t="shared" ca="1" si="24"/>
        <v>1355.707078698312</v>
      </c>
      <c r="I159" s="31">
        <f t="shared" ca="1" si="21"/>
        <v>265162.53306326305</v>
      </c>
      <c r="J159" s="24"/>
      <c r="K159" s="24"/>
    </row>
    <row r="160" spans="1:11" x14ac:dyDescent="0.2">
      <c r="A160" s="27">
        <f t="shared" ca="1" si="22"/>
        <v>143</v>
      </c>
      <c r="B160" s="28">
        <f t="shared" ca="1" si="18"/>
        <v>49880</v>
      </c>
      <c r="C160" s="31">
        <f t="shared" ca="1" si="25"/>
        <v>265162.53306326305</v>
      </c>
      <c r="D160" s="31">
        <f t="shared" ca="1" si="26"/>
        <v>2018.0914072611586</v>
      </c>
      <c r="E160" s="32">
        <f t="shared" ca="1" si="19"/>
        <v>0</v>
      </c>
      <c r="F160" s="31">
        <f t="shared" ca="1" si="20"/>
        <v>2018.0914072611586</v>
      </c>
      <c r="G160" s="31">
        <f t="shared" ca="1" si="23"/>
        <v>665.7624886385172</v>
      </c>
      <c r="H160" s="31">
        <f t="shared" ca="1" si="24"/>
        <v>1352.3289186226414</v>
      </c>
      <c r="I160" s="31">
        <f t="shared" ca="1" si="21"/>
        <v>264496.77057462453</v>
      </c>
      <c r="J160" s="24"/>
      <c r="K160" s="24"/>
    </row>
    <row r="161" spans="1:11" x14ac:dyDescent="0.2">
      <c r="A161" s="27">
        <f t="shared" ca="1" si="22"/>
        <v>144</v>
      </c>
      <c r="B161" s="28">
        <f t="shared" ca="1" si="18"/>
        <v>49911</v>
      </c>
      <c r="C161" s="31">
        <f t="shared" ca="1" si="25"/>
        <v>264496.77057462453</v>
      </c>
      <c r="D161" s="31">
        <f t="shared" ca="1" si="26"/>
        <v>2018.0914072611586</v>
      </c>
      <c r="E161" s="32">
        <f t="shared" ca="1" si="19"/>
        <v>0</v>
      </c>
      <c r="F161" s="31">
        <f t="shared" ca="1" si="20"/>
        <v>2018.0914072611586</v>
      </c>
      <c r="G161" s="31">
        <f t="shared" ca="1" si="23"/>
        <v>669.15787733057346</v>
      </c>
      <c r="H161" s="31">
        <f t="shared" ca="1" si="24"/>
        <v>1348.9335299305851</v>
      </c>
      <c r="I161" s="31">
        <f t="shared" ca="1" si="21"/>
        <v>263827.61269729398</v>
      </c>
      <c r="J161" s="24"/>
      <c r="K161" s="24"/>
    </row>
    <row r="162" spans="1:11" x14ac:dyDescent="0.2">
      <c r="A162" s="27">
        <f t="shared" ca="1" si="22"/>
        <v>145</v>
      </c>
      <c r="B162" s="28">
        <f t="shared" ca="1" si="18"/>
        <v>49942</v>
      </c>
      <c r="C162" s="31">
        <f t="shared" ca="1" si="25"/>
        <v>263827.61269729398</v>
      </c>
      <c r="D162" s="31">
        <f t="shared" ca="1" si="26"/>
        <v>2018.0914072611586</v>
      </c>
      <c r="E162" s="32">
        <f t="shared" ca="1" si="19"/>
        <v>0</v>
      </c>
      <c r="F162" s="31">
        <f t="shared" ca="1" si="20"/>
        <v>2018.0914072611586</v>
      </c>
      <c r="G162" s="31">
        <f t="shared" ca="1" si="23"/>
        <v>672.57058250495925</v>
      </c>
      <c r="H162" s="31">
        <f t="shared" ca="1" si="24"/>
        <v>1345.5208247561993</v>
      </c>
      <c r="I162" s="31">
        <f t="shared" ca="1" si="21"/>
        <v>263155.04211478902</v>
      </c>
      <c r="J162" s="24"/>
      <c r="K162" s="24"/>
    </row>
    <row r="163" spans="1:11" x14ac:dyDescent="0.2">
      <c r="A163" s="27">
        <f t="shared" ca="1" si="22"/>
        <v>146</v>
      </c>
      <c r="B163" s="28">
        <f t="shared" ca="1" si="18"/>
        <v>49972</v>
      </c>
      <c r="C163" s="31">
        <f t="shared" ca="1" si="25"/>
        <v>263155.04211478902</v>
      </c>
      <c r="D163" s="31">
        <f t="shared" ca="1" si="26"/>
        <v>2018.0914072611586</v>
      </c>
      <c r="E163" s="32">
        <f t="shared" ca="1" si="19"/>
        <v>0</v>
      </c>
      <c r="F163" s="31">
        <f t="shared" ca="1" si="20"/>
        <v>2018.0914072611586</v>
      </c>
      <c r="G163" s="31">
        <f t="shared" ca="1" si="23"/>
        <v>676.0006924757347</v>
      </c>
      <c r="H163" s="31">
        <f t="shared" ca="1" si="24"/>
        <v>1342.0907147854239</v>
      </c>
      <c r="I163" s="31">
        <f t="shared" ca="1" si="21"/>
        <v>262479.04142231325</v>
      </c>
      <c r="J163" s="24"/>
      <c r="K163" s="24"/>
    </row>
    <row r="164" spans="1:11" x14ac:dyDescent="0.2">
      <c r="A164" s="27">
        <f t="shared" ca="1" si="22"/>
        <v>147</v>
      </c>
      <c r="B164" s="28">
        <f t="shared" ca="1" si="18"/>
        <v>50003</v>
      </c>
      <c r="C164" s="31">
        <f t="shared" ca="1" si="25"/>
        <v>262479.04142231325</v>
      </c>
      <c r="D164" s="31">
        <f t="shared" ca="1" si="26"/>
        <v>2018.0914072611586</v>
      </c>
      <c r="E164" s="32">
        <f t="shared" ca="1" si="19"/>
        <v>0</v>
      </c>
      <c r="F164" s="31">
        <f t="shared" ca="1" si="20"/>
        <v>2018.0914072611586</v>
      </c>
      <c r="G164" s="31">
        <f t="shared" ca="1" si="23"/>
        <v>679.44829600736102</v>
      </c>
      <c r="H164" s="31">
        <f t="shared" ca="1" si="24"/>
        <v>1338.6431112537975</v>
      </c>
      <c r="I164" s="31">
        <f t="shared" ca="1" si="21"/>
        <v>261799.5931263059</v>
      </c>
      <c r="J164" s="24"/>
      <c r="K164" s="24"/>
    </row>
    <row r="165" spans="1:11" x14ac:dyDescent="0.2">
      <c r="A165" s="27">
        <f t="shared" ca="1" si="22"/>
        <v>148</v>
      </c>
      <c r="B165" s="28">
        <f t="shared" ca="1" si="18"/>
        <v>50033</v>
      </c>
      <c r="C165" s="31">
        <f t="shared" ca="1" si="25"/>
        <v>261799.5931263059</v>
      </c>
      <c r="D165" s="31">
        <f t="shared" ca="1" si="26"/>
        <v>2018.0914072611586</v>
      </c>
      <c r="E165" s="32">
        <f t="shared" ca="1" si="19"/>
        <v>0</v>
      </c>
      <c r="F165" s="31">
        <f t="shared" ca="1" si="20"/>
        <v>2018.0914072611586</v>
      </c>
      <c r="G165" s="31">
        <f t="shared" ca="1" si="23"/>
        <v>682.91348231699862</v>
      </c>
      <c r="H165" s="31">
        <f t="shared" ca="1" si="24"/>
        <v>1335.1779249441599</v>
      </c>
      <c r="I165" s="31">
        <f t="shared" ca="1" si="21"/>
        <v>261116.6796439889</v>
      </c>
      <c r="J165" s="24"/>
      <c r="K165" s="24"/>
    </row>
    <row r="166" spans="1:11" x14ac:dyDescent="0.2">
      <c r="A166" s="27">
        <f t="shared" ca="1" si="22"/>
        <v>149</v>
      </c>
      <c r="B166" s="28">
        <f t="shared" ca="1" si="18"/>
        <v>50064</v>
      </c>
      <c r="C166" s="31">
        <f t="shared" ca="1" si="25"/>
        <v>261116.6796439889</v>
      </c>
      <c r="D166" s="31">
        <f t="shared" ca="1" si="26"/>
        <v>2018.0914072611586</v>
      </c>
      <c r="E166" s="32">
        <f t="shared" ca="1" si="19"/>
        <v>0</v>
      </c>
      <c r="F166" s="31">
        <f t="shared" ca="1" si="20"/>
        <v>2018.0914072611586</v>
      </c>
      <c r="G166" s="31">
        <f t="shared" ca="1" si="23"/>
        <v>686.39634107681536</v>
      </c>
      <c r="H166" s="31">
        <f t="shared" ca="1" si="24"/>
        <v>1331.6950661843432</v>
      </c>
      <c r="I166" s="31">
        <f t="shared" ca="1" si="21"/>
        <v>260430.28330291208</v>
      </c>
      <c r="J166" s="24"/>
      <c r="K166" s="24"/>
    </row>
    <row r="167" spans="1:11" x14ac:dyDescent="0.2">
      <c r="A167" s="27">
        <f t="shared" ca="1" si="22"/>
        <v>150</v>
      </c>
      <c r="B167" s="28">
        <f t="shared" ca="1" si="18"/>
        <v>50095</v>
      </c>
      <c r="C167" s="31">
        <f t="shared" ca="1" si="25"/>
        <v>260430.28330291208</v>
      </c>
      <c r="D167" s="31">
        <f t="shared" ca="1" si="26"/>
        <v>2018.0914072611586</v>
      </c>
      <c r="E167" s="32">
        <f t="shared" ca="1" si="19"/>
        <v>0</v>
      </c>
      <c r="F167" s="31">
        <f t="shared" ca="1" si="20"/>
        <v>2018.0914072611586</v>
      </c>
      <c r="G167" s="31">
        <f t="shared" ca="1" si="23"/>
        <v>689.89696241630713</v>
      </c>
      <c r="H167" s="31">
        <f t="shared" ca="1" si="24"/>
        <v>1328.1944448448514</v>
      </c>
      <c r="I167" s="31">
        <f t="shared" ca="1" si="21"/>
        <v>259740.38634049578</v>
      </c>
      <c r="J167" s="24"/>
      <c r="K167" s="24"/>
    </row>
    <row r="168" spans="1:11" x14ac:dyDescent="0.2">
      <c r="A168" s="27">
        <f t="shared" ca="1" si="22"/>
        <v>151</v>
      </c>
      <c r="B168" s="28">
        <f t="shared" ca="1" si="18"/>
        <v>50123</v>
      </c>
      <c r="C168" s="31">
        <f t="shared" ca="1" si="25"/>
        <v>259740.38634049578</v>
      </c>
      <c r="D168" s="31">
        <f t="shared" ca="1" si="26"/>
        <v>2018.0914072611586</v>
      </c>
      <c r="E168" s="32">
        <f t="shared" ca="1" si="19"/>
        <v>0</v>
      </c>
      <c r="F168" s="31">
        <f t="shared" ca="1" si="20"/>
        <v>2018.0914072611586</v>
      </c>
      <c r="G168" s="31">
        <f t="shared" ca="1" si="23"/>
        <v>693.41543692463006</v>
      </c>
      <c r="H168" s="31">
        <f t="shared" ca="1" si="24"/>
        <v>1324.6759703365285</v>
      </c>
      <c r="I168" s="31">
        <f t="shared" ca="1" si="21"/>
        <v>259046.97090357114</v>
      </c>
      <c r="J168" s="24"/>
      <c r="K168" s="24"/>
    </row>
    <row r="169" spans="1:11" x14ac:dyDescent="0.2">
      <c r="A169" s="27">
        <f t="shared" ca="1" si="22"/>
        <v>152</v>
      </c>
      <c r="B169" s="28">
        <f t="shared" ca="1" si="18"/>
        <v>50154</v>
      </c>
      <c r="C169" s="31">
        <f t="shared" ca="1" si="25"/>
        <v>259046.97090357114</v>
      </c>
      <c r="D169" s="31">
        <f t="shared" ca="1" si="26"/>
        <v>2018.0914072611586</v>
      </c>
      <c r="E169" s="32">
        <f t="shared" ca="1" si="19"/>
        <v>0</v>
      </c>
      <c r="F169" s="31">
        <f t="shared" ca="1" si="20"/>
        <v>2018.0914072611586</v>
      </c>
      <c r="G169" s="31">
        <f t="shared" ca="1" si="23"/>
        <v>696.95185565294582</v>
      </c>
      <c r="H169" s="31">
        <f t="shared" ca="1" si="24"/>
        <v>1321.1395516082127</v>
      </c>
      <c r="I169" s="31">
        <f t="shared" ca="1" si="21"/>
        <v>258350.01904791821</v>
      </c>
      <c r="J169" s="24"/>
      <c r="K169" s="24"/>
    </row>
    <row r="170" spans="1:11" x14ac:dyDescent="0.2">
      <c r="A170" s="27">
        <f t="shared" ca="1" si="22"/>
        <v>153</v>
      </c>
      <c r="B170" s="28">
        <f t="shared" ca="1" si="18"/>
        <v>50184</v>
      </c>
      <c r="C170" s="31">
        <f t="shared" ca="1" si="25"/>
        <v>258350.01904791821</v>
      </c>
      <c r="D170" s="31">
        <f t="shared" ca="1" si="26"/>
        <v>2018.0914072611586</v>
      </c>
      <c r="E170" s="32">
        <f t="shared" ca="1" si="19"/>
        <v>0</v>
      </c>
      <c r="F170" s="31">
        <f t="shared" ca="1" si="20"/>
        <v>2018.0914072611586</v>
      </c>
      <c r="G170" s="31">
        <f t="shared" ca="1" si="23"/>
        <v>700.50631011677592</v>
      </c>
      <c r="H170" s="31">
        <f t="shared" ca="1" si="24"/>
        <v>1317.5850971443826</v>
      </c>
      <c r="I170" s="31">
        <f t="shared" ca="1" si="21"/>
        <v>257649.51273780144</v>
      </c>
      <c r="J170" s="24"/>
      <c r="K170" s="24"/>
    </row>
    <row r="171" spans="1:11" x14ac:dyDescent="0.2">
      <c r="A171" s="27">
        <f t="shared" ca="1" si="22"/>
        <v>154</v>
      </c>
      <c r="B171" s="28">
        <f t="shared" ca="1" si="18"/>
        <v>50215</v>
      </c>
      <c r="C171" s="31">
        <f t="shared" ca="1" si="25"/>
        <v>257649.51273780144</v>
      </c>
      <c r="D171" s="31">
        <f t="shared" ca="1" si="26"/>
        <v>2018.0914072611586</v>
      </c>
      <c r="E171" s="32">
        <f t="shared" ca="1" si="19"/>
        <v>0</v>
      </c>
      <c r="F171" s="31">
        <f t="shared" ca="1" si="20"/>
        <v>2018.0914072611586</v>
      </c>
      <c r="G171" s="31">
        <f t="shared" ca="1" si="23"/>
        <v>704.07889229837133</v>
      </c>
      <c r="H171" s="31">
        <f t="shared" ca="1" si="24"/>
        <v>1314.0125149627872</v>
      </c>
      <c r="I171" s="31">
        <f t="shared" ca="1" si="21"/>
        <v>256945.43384550308</v>
      </c>
      <c r="J171" s="24"/>
      <c r="K171" s="24"/>
    </row>
    <row r="172" spans="1:11" x14ac:dyDescent="0.2">
      <c r="A172" s="27">
        <f t="shared" ca="1" si="22"/>
        <v>155</v>
      </c>
      <c r="B172" s="28">
        <f t="shared" ca="1" si="18"/>
        <v>50245</v>
      </c>
      <c r="C172" s="31">
        <f t="shared" ca="1" si="25"/>
        <v>256945.43384550308</v>
      </c>
      <c r="D172" s="31">
        <f t="shared" ca="1" si="26"/>
        <v>2018.0914072611586</v>
      </c>
      <c r="E172" s="32">
        <f t="shared" ca="1" si="19"/>
        <v>0</v>
      </c>
      <c r="F172" s="31">
        <f t="shared" ca="1" si="20"/>
        <v>2018.0914072611586</v>
      </c>
      <c r="G172" s="31">
        <f t="shared" ca="1" si="23"/>
        <v>707.66969464909289</v>
      </c>
      <c r="H172" s="31">
        <f t="shared" ca="1" si="24"/>
        <v>1310.4217126120657</v>
      </c>
      <c r="I172" s="31">
        <f t="shared" ca="1" si="21"/>
        <v>256237.764150854</v>
      </c>
      <c r="J172" s="24"/>
      <c r="K172" s="24"/>
    </row>
    <row r="173" spans="1:11" x14ac:dyDescent="0.2">
      <c r="A173" s="27">
        <f t="shared" ca="1" si="22"/>
        <v>156</v>
      </c>
      <c r="B173" s="28">
        <f t="shared" ca="1" si="18"/>
        <v>50276</v>
      </c>
      <c r="C173" s="31">
        <f t="shared" ca="1" si="25"/>
        <v>256237.764150854</v>
      </c>
      <c r="D173" s="31">
        <f t="shared" ca="1" si="26"/>
        <v>2018.0914072611586</v>
      </c>
      <c r="E173" s="32">
        <f t="shared" ca="1" si="19"/>
        <v>0</v>
      </c>
      <c r="F173" s="31">
        <f t="shared" ca="1" si="20"/>
        <v>2018.0914072611586</v>
      </c>
      <c r="G173" s="31">
        <f t="shared" ca="1" si="23"/>
        <v>711.27881009180328</v>
      </c>
      <c r="H173" s="31">
        <f t="shared" ca="1" si="24"/>
        <v>1306.8125971693553</v>
      </c>
      <c r="I173" s="31">
        <f t="shared" ca="1" si="21"/>
        <v>255526.48534076218</v>
      </c>
      <c r="J173" s="24"/>
      <c r="K173" s="24"/>
    </row>
    <row r="174" spans="1:11" x14ac:dyDescent="0.2">
      <c r="A174" s="27">
        <f t="shared" ca="1" si="22"/>
        <v>157</v>
      </c>
      <c r="B174" s="28">
        <f t="shared" ca="1" si="18"/>
        <v>50307</v>
      </c>
      <c r="C174" s="31">
        <f t="shared" ca="1" si="25"/>
        <v>255526.48534076218</v>
      </c>
      <c r="D174" s="31">
        <f t="shared" ca="1" si="26"/>
        <v>2018.0914072611586</v>
      </c>
      <c r="E174" s="32">
        <f t="shared" ca="1" si="19"/>
        <v>0</v>
      </c>
      <c r="F174" s="31">
        <f t="shared" ca="1" si="20"/>
        <v>2018.0914072611586</v>
      </c>
      <c r="G174" s="31">
        <f t="shared" ca="1" si="23"/>
        <v>714.90633202327149</v>
      </c>
      <c r="H174" s="31">
        <f t="shared" ca="1" si="24"/>
        <v>1303.1850752378871</v>
      </c>
      <c r="I174" s="31">
        <f t="shared" ca="1" si="21"/>
        <v>254811.57900873892</v>
      </c>
      <c r="J174" s="24"/>
      <c r="K174" s="24"/>
    </row>
    <row r="175" spans="1:11" x14ac:dyDescent="0.2">
      <c r="A175" s="27">
        <f t="shared" ca="1" si="22"/>
        <v>158</v>
      </c>
      <c r="B175" s="28">
        <f t="shared" ca="1" si="18"/>
        <v>50337</v>
      </c>
      <c r="C175" s="31">
        <f t="shared" ca="1" si="25"/>
        <v>254811.57900873892</v>
      </c>
      <c r="D175" s="31">
        <f t="shared" ca="1" si="26"/>
        <v>2018.0914072611586</v>
      </c>
      <c r="E175" s="32">
        <f t="shared" ca="1" si="19"/>
        <v>0</v>
      </c>
      <c r="F175" s="31">
        <f t="shared" ca="1" si="20"/>
        <v>2018.0914072611586</v>
      </c>
      <c r="G175" s="31">
        <f t="shared" ca="1" si="23"/>
        <v>718.55235431659025</v>
      </c>
      <c r="H175" s="31">
        <f t="shared" ca="1" si="24"/>
        <v>1299.5390529445683</v>
      </c>
      <c r="I175" s="31">
        <f t="shared" ca="1" si="21"/>
        <v>254093.02665442234</v>
      </c>
      <c r="J175" s="24"/>
      <c r="K175" s="24"/>
    </row>
    <row r="176" spans="1:11" x14ac:dyDescent="0.2">
      <c r="A176" s="27">
        <f t="shared" ca="1" si="22"/>
        <v>159</v>
      </c>
      <c r="B176" s="28">
        <f t="shared" ca="1" si="18"/>
        <v>50368</v>
      </c>
      <c r="C176" s="31">
        <f t="shared" ca="1" si="25"/>
        <v>254093.02665442234</v>
      </c>
      <c r="D176" s="31">
        <f t="shared" ca="1" si="26"/>
        <v>2018.0914072611586</v>
      </c>
      <c r="E176" s="32">
        <f t="shared" ca="1" si="19"/>
        <v>0</v>
      </c>
      <c r="F176" s="31">
        <f t="shared" ca="1" si="20"/>
        <v>2018.0914072611586</v>
      </c>
      <c r="G176" s="31">
        <f t="shared" ca="1" si="23"/>
        <v>722.21697132360464</v>
      </c>
      <c r="H176" s="31">
        <f t="shared" ca="1" si="24"/>
        <v>1295.8744359375539</v>
      </c>
      <c r="I176" s="31">
        <f t="shared" ca="1" si="21"/>
        <v>253370.80968309875</v>
      </c>
      <c r="J176" s="24"/>
      <c r="K176" s="24"/>
    </row>
    <row r="177" spans="1:11" x14ac:dyDescent="0.2">
      <c r="A177" s="27">
        <f t="shared" ca="1" si="22"/>
        <v>160</v>
      </c>
      <c r="B177" s="28">
        <f t="shared" ca="1" si="18"/>
        <v>50398</v>
      </c>
      <c r="C177" s="31">
        <f t="shared" ca="1" si="25"/>
        <v>253370.80968309875</v>
      </c>
      <c r="D177" s="31">
        <f t="shared" ca="1" si="26"/>
        <v>2018.0914072611586</v>
      </c>
      <c r="E177" s="32">
        <f t="shared" ca="1" si="19"/>
        <v>0</v>
      </c>
      <c r="F177" s="31">
        <f t="shared" ca="1" si="20"/>
        <v>2018.0914072611586</v>
      </c>
      <c r="G177" s="31">
        <f t="shared" ca="1" si="23"/>
        <v>725.90027787735494</v>
      </c>
      <c r="H177" s="31">
        <f t="shared" ca="1" si="24"/>
        <v>1292.1911293838036</v>
      </c>
      <c r="I177" s="31">
        <f t="shared" ca="1" si="21"/>
        <v>252644.90940522141</v>
      </c>
      <c r="J177" s="24"/>
      <c r="K177" s="24"/>
    </row>
    <row r="178" spans="1:11" x14ac:dyDescent="0.2">
      <c r="A178" s="27">
        <f t="shared" ca="1" si="22"/>
        <v>161</v>
      </c>
      <c r="B178" s="28">
        <f t="shared" ca="1" si="18"/>
        <v>50429</v>
      </c>
      <c r="C178" s="31">
        <f t="shared" ca="1" si="25"/>
        <v>252644.90940522141</v>
      </c>
      <c r="D178" s="31">
        <f t="shared" ca="1" si="26"/>
        <v>2018.0914072611586</v>
      </c>
      <c r="E178" s="32">
        <f t="shared" ca="1" si="19"/>
        <v>0</v>
      </c>
      <c r="F178" s="31">
        <f t="shared" ca="1" si="20"/>
        <v>2018.0914072611586</v>
      </c>
      <c r="G178" s="31">
        <f t="shared" ca="1" si="23"/>
        <v>729.60236929452935</v>
      </c>
      <c r="H178" s="31">
        <f t="shared" ca="1" si="24"/>
        <v>1288.4890379666292</v>
      </c>
      <c r="I178" s="31">
        <f t="shared" ca="1" si="21"/>
        <v>251915.30703592687</v>
      </c>
      <c r="J178" s="24"/>
      <c r="K178" s="24"/>
    </row>
    <row r="179" spans="1:11" x14ac:dyDescent="0.2">
      <c r="A179" s="27">
        <f t="shared" ca="1" si="22"/>
        <v>162</v>
      </c>
      <c r="B179" s="28">
        <f t="shared" ca="1" si="18"/>
        <v>50460</v>
      </c>
      <c r="C179" s="31">
        <f t="shared" ca="1" si="25"/>
        <v>251915.30703592687</v>
      </c>
      <c r="D179" s="31">
        <f t="shared" ca="1" si="26"/>
        <v>2018.0914072611586</v>
      </c>
      <c r="E179" s="32">
        <f t="shared" ca="1" si="19"/>
        <v>0</v>
      </c>
      <c r="F179" s="31">
        <f t="shared" ca="1" si="20"/>
        <v>2018.0914072611586</v>
      </c>
      <c r="G179" s="31">
        <f t="shared" ca="1" si="23"/>
        <v>733.32334137793146</v>
      </c>
      <c r="H179" s="31">
        <f t="shared" ca="1" si="24"/>
        <v>1284.7680658832271</v>
      </c>
      <c r="I179" s="31">
        <f t="shared" ca="1" si="21"/>
        <v>251181.98369454895</v>
      </c>
      <c r="J179" s="24"/>
      <c r="K179" s="24"/>
    </row>
    <row r="180" spans="1:11" x14ac:dyDescent="0.2">
      <c r="A180" s="27">
        <f t="shared" ca="1" si="22"/>
        <v>163</v>
      </c>
      <c r="B180" s="28">
        <f t="shared" ca="1" si="18"/>
        <v>50488</v>
      </c>
      <c r="C180" s="31">
        <f t="shared" ca="1" si="25"/>
        <v>251181.98369454895</v>
      </c>
      <c r="D180" s="31">
        <f t="shared" ca="1" si="26"/>
        <v>2018.0914072611586</v>
      </c>
      <c r="E180" s="32">
        <f t="shared" ca="1" si="19"/>
        <v>0</v>
      </c>
      <c r="F180" s="31">
        <f t="shared" ca="1" si="20"/>
        <v>2018.0914072611586</v>
      </c>
      <c r="G180" s="31">
        <f t="shared" ca="1" si="23"/>
        <v>737.06329041895901</v>
      </c>
      <c r="H180" s="31">
        <f t="shared" ca="1" si="24"/>
        <v>1281.0281168421996</v>
      </c>
      <c r="I180" s="31">
        <f t="shared" ca="1" si="21"/>
        <v>250444.92040412998</v>
      </c>
      <c r="J180" s="24"/>
      <c r="K180" s="24"/>
    </row>
    <row r="181" spans="1:11" x14ac:dyDescent="0.2">
      <c r="A181" s="27">
        <f t="shared" ca="1" si="22"/>
        <v>164</v>
      </c>
      <c r="B181" s="28">
        <f t="shared" ca="1" si="18"/>
        <v>50519</v>
      </c>
      <c r="C181" s="31">
        <f t="shared" ca="1" si="25"/>
        <v>250444.92040412998</v>
      </c>
      <c r="D181" s="31">
        <f t="shared" ca="1" si="26"/>
        <v>2018.0914072611586</v>
      </c>
      <c r="E181" s="32">
        <f t="shared" ca="1" si="19"/>
        <v>0</v>
      </c>
      <c r="F181" s="31">
        <f t="shared" ca="1" si="20"/>
        <v>2018.0914072611586</v>
      </c>
      <c r="G181" s="31">
        <f t="shared" ca="1" si="23"/>
        <v>740.82231320009578</v>
      </c>
      <c r="H181" s="31">
        <f t="shared" ca="1" si="24"/>
        <v>1277.2690940610628</v>
      </c>
      <c r="I181" s="31">
        <f t="shared" ca="1" si="21"/>
        <v>249704.09809092988</v>
      </c>
      <c r="J181" s="24"/>
      <c r="K181" s="24"/>
    </row>
    <row r="182" spans="1:11" x14ac:dyDescent="0.2">
      <c r="A182" s="27">
        <f t="shared" ca="1" si="22"/>
        <v>165</v>
      </c>
      <c r="B182" s="28">
        <f t="shared" ca="1" si="18"/>
        <v>50549</v>
      </c>
      <c r="C182" s="31">
        <f t="shared" ca="1" si="25"/>
        <v>249704.09809092988</v>
      </c>
      <c r="D182" s="31">
        <f t="shared" ca="1" si="26"/>
        <v>2018.0914072611586</v>
      </c>
      <c r="E182" s="32">
        <f t="shared" ca="1" si="19"/>
        <v>0</v>
      </c>
      <c r="F182" s="31">
        <f t="shared" ca="1" si="20"/>
        <v>2018.0914072611586</v>
      </c>
      <c r="G182" s="31">
        <f t="shared" ca="1" si="23"/>
        <v>744.60050699741623</v>
      </c>
      <c r="H182" s="31">
        <f t="shared" ca="1" si="24"/>
        <v>1273.4909002637423</v>
      </c>
      <c r="I182" s="31">
        <f t="shared" ca="1" si="21"/>
        <v>248959.49758393248</v>
      </c>
      <c r="J182" s="24"/>
      <c r="K182" s="24"/>
    </row>
    <row r="183" spans="1:11" x14ac:dyDescent="0.2">
      <c r="A183" s="27">
        <f t="shared" ca="1" si="22"/>
        <v>166</v>
      </c>
      <c r="B183" s="28">
        <f t="shared" ca="1" si="18"/>
        <v>50580</v>
      </c>
      <c r="C183" s="31">
        <f t="shared" ca="1" si="25"/>
        <v>248959.49758393248</v>
      </c>
      <c r="D183" s="31">
        <f t="shared" ca="1" si="26"/>
        <v>2018.0914072611586</v>
      </c>
      <c r="E183" s="32">
        <f t="shared" ca="1" si="19"/>
        <v>0</v>
      </c>
      <c r="F183" s="31">
        <f t="shared" ca="1" si="20"/>
        <v>2018.0914072611586</v>
      </c>
      <c r="G183" s="31">
        <f t="shared" ca="1" si="23"/>
        <v>748.39796958310285</v>
      </c>
      <c r="H183" s="31">
        <f t="shared" ca="1" si="24"/>
        <v>1269.6934376780557</v>
      </c>
      <c r="I183" s="31">
        <f t="shared" ca="1" si="21"/>
        <v>248211.09961434937</v>
      </c>
      <c r="J183" s="24"/>
      <c r="K183" s="24"/>
    </row>
    <row r="184" spans="1:11" x14ac:dyDescent="0.2">
      <c r="A184" s="27">
        <f t="shared" ca="1" si="22"/>
        <v>167</v>
      </c>
      <c r="B184" s="28">
        <f t="shared" ca="1" si="18"/>
        <v>50610</v>
      </c>
      <c r="C184" s="31">
        <f t="shared" ca="1" si="25"/>
        <v>248211.09961434937</v>
      </c>
      <c r="D184" s="31">
        <f t="shared" ca="1" si="26"/>
        <v>2018.0914072611586</v>
      </c>
      <c r="E184" s="32">
        <f t="shared" ca="1" si="19"/>
        <v>0</v>
      </c>
      <c r="F184" s="31">
        <f t="shared" ca="1" si="20"/>
        <v>2018.0914072611586</v>
      </c>
      <c r="G184" s="31">
        <f t="shared" ca="1" si="23"/>
        <v>752.21479922797675</v>
      </c>
      <c r="H184" s="31">
        <f t="shared" ca="1" si="24"/>
        <v>1265.8766080331818</v>
      </c>
      <c r="I184" s="31">
        <f t="shared" ca="1" si="21"/>
        <v>247458.88481512139</v>
      </c>
      <c r="J184" s="24"/>
      <c r="K184" s="24"/>
    </row>
    <row r="185" spans="1:11" x14ac:dyDescent="0.2">
      <c r="A185" s="27">
        <f t="shared" ca="1" si="22"/>
        <v>168</v>
      </c>
      <c r="B185" s="28">
        <f t="shared" ca="1" si="18"/>
        <v>50641</v>
      </c>
      <c r="C185" s="31">
        <f t="shared" ca="1" si="25"/>
        <v>247458.88481512139</v>
      </c>
      <c r="D185" s="31">
        <f t="shared" ca="1" si="26"/>
        <v>2018.0914072611586</v>
      </c>
      <c r="E185" s="32">
        <f t="shared" ca="1" si="19"/>
        <v>0</v>
      </c>
      <c r="F185" s="31">
        <f t="shared" ca="1" si="20"/>
        <v>2018.0914072611586</v>
      </c>
      <c r="G185" s="31">
        <f t="shared" ca="1" si="23"/>
        <v>756.05109470403954</v>
      </c>
      <c r="H185" s="31">
        <f t="shared" ca="1" si="24"/>
        <v>1262.040312557119</v>
      </c>
      <c r="I185" s="31">
        <f t="shared" ca="1" si="21"/>
        <v>246702.83372041734</v>
      </c>
      <c r="J185" s="24"/>
      <c r="K185" s="24"/>
    </row>
    <row r="186" spans="1:11" x14ac:dyDescent="0.2">
      <c r="A186" s="27">
        <f t="shared" ca="1" si="22"/>
        <v>169</v>
      </c>
      <c r="B186" s="28">
        <f t="shared" ca="1" si="18"/>
        <v>50672</v>
      </c>
      <c r="C186" s="31">
        <f t="shared" ca="1" si="25"/>
        <v>246702.83372041734</v>
      </c>
      <c r="D186" s="31">
        <f t="shared" ca="1" si="26"/>
        <v>2018.0914072611586</v>
      </c>
      <c r="E186" s="32">
        <f t="shared" ca="1" si="19"/>
        <v>0</v>
      </c>
      <c r="F186" s="31">
        <f t="shared" ca="1" si="20"/>
        <v>2018.0914072611586</v>
      </c>
      <c r="G186" s="31">
        <f t="shared" ca="1" si="23"/>
        <v>759.90695528703031</v>
      </c>
      <c r="H186" s="31">
        <f t="shared" ca="1" si="24"/>
        <v>1258.1844519741283</v>
      </c>
      <c r="I186" s="31">
        <f t="shared" ca="1" si="21"/>
        <v>245942.92676513031</v>
      </c>
      <c r="J186" s="24"/>
      <c r="K186" s="24"/>
    </row>
    <row r="187" spans="1:11" x14ac:dyDescent="0.2">
      <c r="A187" s="27">
        <f t="shared" ca="1" si="22"/>
        <v>170</v>
      </c>
      <c r="B187" s="28">
        <f t="shared" ca="1" si="18"/>
        <v>50702</v>
      </c>
      <c r="C187" s="31">
        <f t="shared" ca="1" si="25"/>
        <v>245942.92676513031</v>
      </c>
      <c r="D187" s="31">
        <f t="shared" ca="1" si="26"/>
        <v>2018.0914072611586</v>
      </c>
      <c r="E187" s="32">
        <f t="shared" ca="1" si="19"/>
        <v>0</v>
      </c>
      <c r="F187" s="31">
        <f t="shared" ca="1" si="20"/>
        <v>2018.0914072611586</v>
      </c>
      <c r="G187" s="31">
        <f t="shared" ca="1" si="23"/>
        <v>763.7824807589941</v>
      </c>
      <c r="H187" s="31">
        <f t="shared" ca="1" si="24"/>
        <v>1254.3089265021645</v>
      </c>
      <c r="I187" s="31">
        <f t="shared" ca="1" si="21"/>
        <v>245179.14428437132</v>
      </c>
      <c r="J187" s="24"/>
      <c r="K187" s="24"/>
    </row>
    <row r="188" spans="1:11" x14ac:dyDescent="0.2">
      <c r="A188" s="27">
        <f t="shared" ca="1" si="22"/>
        <v>171</v>
      </c>
      <c r="B188" s="28">
        <f t="shared" ca="1" si="18"/>
        <v>50733</v>
      </c>
      <c r="C188" s="31">
        <f t="shared" ca="1" si="25"/>
        <v>245179.14428437132</v>
      </c>
      <c r="D188" s="31">
        <f t="shared" ca="1" si="26"/>
        <v>2018.0914072611586</v>
      </c>
      <c r="E188" s="32">
        <f t="shared" ca="1" si="19"/>
        <v>0</v>
      </c>
      <c r="F188" s="31">
        <f t="shared" ca="1" si="20"/>
        <v>2018.0914072611586</v>
      </c>
      <c r="G188" s="31">
        <f t="shared" ca="1" si="23"/>
        <v>767.67777141086503</v>
      </c>
      <c r="H188" s="31">
        <f t="shared" ca="1" si="24"/>
        <v>1250.4136358502935</v>
      </c>
      <c r="I188" s="31">
        <f t="shared" ca="1" si="21"/>
        <v>244411.46651296044</v>
      </c>
      <c r="J188" s="24"/>
      <c r="K188" s="24"/>
    </row>
    <row r="189" spans="1:11" x14ac:dyDescent="0.2">
      <c r="A189" s="27">
        <f t="shared" ca="1" si="22"/>
        <v>172</v>
      </c>
      <c r="B189" s="28">
        <f t="shared" ca="1" si="18"/>
        <v>50763</v>
      </c>
      <c r="C189" s="31">
        <f t="shared" ca="1" si="25"/>
        <v>244411.46651296044</v>
      </c>
      <c r="D189" s="31">
        <f t="shared" ca="1" si="26"/>
        <v>2018.0914072611586</v>
      </c>
      <c r="E189" s="32">
        <f t="shared" ca="1" si="19"/>
        <v>0</v>
      </c>
      <c r="F189" s="31">
        <f t="shared" ca="1" si="20"/>
        <v>2018.0914072611586</v>
      </c>
      <c r="G189" s="31">
        <f t="shared" ca="1" si="23"/>
        <v>771.59292804506026</v>
      </c>
      <c r="H189" s="31">
        <f t="shared" ca="1" si="24"/>
        <v>1246.4984792160983</v>
      </c>
      <c r="I189" s="31">
        <f t="shared" ca="1" si="21"/>
        <v>243639.87358491539</v>
      </c>
      <c r="J189" s="24"/>
      <c r="K189" s="24"/>
    </row>
    <row r="190" spans="1:11" x14ac:dyDescent="0.2">
      <c r="A190" s="27">
        <f t="shared" ca="1" si="22"/>
        <v>173</v>
      </c>
      <c r="B190" s="28">
        <f t="shared" ca="1" si="18"/>
        <v>50794</v>
      </c>
      <c r="C190" s="31">
        <f t="shared" ca="1" si="25"/>
        <v>243639.87358491539</v>
      </c>
      <c r="D190" s="31">
        <f t="shared" ca="1" si="26"/>
        <v>2018.0914072611586</v>
      </c>
      <c r="E190" s="32">
        <f t="shared" ca="1" si="19"/>
        <v>0</v>
      </c>
      <c r="F190" s="31">
        <f t="shared" ca="1" si="20"/>
        <v>2018.0914072611586</v>
      </c>
      <c r="G190" s="31">
        <f t="shared" ca="1" si="23"/>
        <v>775.52805197809016</v>
      </c>
      <c r="H190" s="31">
        <f t="shared" ca="1" si="24"/>
        <v>1242.5633552830684</v>
      </c>
      <c r="I190" s="31">
        <f t="shared" ca="1" si="21"/>
        <v>242864.3455329373</v>
      </c>
      <c r="J190" s="24"/>
      <c r="K190" s="24"/>
    </row>
    <row r="191" spans="1:11" x14ac:dyDescent="0.2">
      <c r="A191" s="27">
        <f t="shared" ca="1" si="22"/>
        <v>174</v>
      </c>
      <c r="B191" s="28">
        <f t="shared" ca="1" si="18"/>
        <v>50825</v>
      </c>
      <c r="C191" s="31">
        <f t="shared" ca="1" si="25"/>
        <v>242864.3455329373</v>
      </c>
      <c r="D191" s="31">
        <f t="shared" ca="1" si="26"/>
        <v>2018.0914072611586</v>
      </c>
      <c r="E191" s="32">
        <f t="shared" ca="1" si="19"/>
        <v>0</v>
      </c>
      <c r="F191" s="31">
        <f t="shared" ca="1" si="20"/>
        <v>2018.0914072611586</v>
      </c>
      <c r="G191" s="31">
        <f t="shared" ca="1" si="23"/>
        <v>779.48324504317839</v>
      </c>
      <c r="H191" s="31">
        <f t="shared" ca="1" si="24"/>
        <v>1238.6081622179802</v>
      </c>
      <c r="I191" s="31">
        <f t="shared" ca="1" si="21"/>
        <v>242084.86228789412</v>
      </c>
      <c r="J191" s="24"/>
      <c r="K191" s="24"/>
    </row>
    <row r="192" spans="1:11" x14ac:dyDescent="0.2">
      <c r="A192" s="27">
        <f t="shared" ca="1" si="22"/>
        <v>175</v>
      </c>
      <c r="B192" s="28">
        <f t="shared" ca="1" si="18"/>
        <v>50853</v>
      </c>
      <c r="C192" s="31">
        <f t="shared" ca="1" si="25"/>
        <v>242084.86228789412</v>
      </c>
      <c r="D192" s="31">
        <f t="shared" ca="1" si="26"/>
        <v>2018.0914072611586</v>
      </c>
      <c r="E192" s="32">
        <f t="shared" ca="1" si="19"/>
        <v>0</v>
      </c>
      <c r="F192" s="31">
        <f t="shared" ca="1" si="20"/>
        <v>2018.0914072611586</v>
      </c>
      <c r="G192" s="31">
        <f t="shared" ca="1" si="23"/>
        <v>783.45860959289871</v>
      </c>
      <c r="H192" s="31">
        <f t="shared" ca="1" si="24"/>
        <v>1234.6327976682599</v>
      </c>
      <c r="I192" s="31">
        <f t="shared" ca="1" si="21"/>
        <v>241301.40367830123</v>
      </c>
      <c r="J192" s="24"/>
      <c r="K192" s="24"/>
    </row>
    <row r="193" spans="1:11" x14ac:dyDescent="0.2">
      <c r="A193" s="27">
        <f t="shared" ca="1" si="22"/>
        <v>176</v>
      </c>
      <c r="B193" s="28">
        <f t="shared" ca="1" si="18"/>
        <v>50884</v>
      </c>
      <c r="C193" s="31">
        <f t="shared" ca="1" si="25"/>
        <v>241301.40367830123</v>
      </c>
      <c r="D193" s="31">
        <f t="shared" ca="1" si="26"/>
        <v>2018.0914072611586</v>
      </c>
      <c r="E193" s="32">
        <f t="shared" ca="1" si="19"/>
        <v>0</v>
      </c>
      <c r="F193" s="31">
        <f t="shared" ca="1" si="20"/>
        <v>2018.0914072611586</v>
      </c>
      <c r="G193" s="31">
        <f t="shared" ca="1" si="23"/>
        <v>787.45424850182235</v>
      </c>
      <c r="H193" s="31">
        <f t="shared" ca="1" si="24"/>
        <v>1230.6371587593362</v>
      </c>
      <c r="I193" s="31">
        <f t="shared" ca="1" si="21"/>
        <v>240513.9494297994</v>
      </c>
      <c r="J193" s="24"/>
      <c r="K193" s="24"/>
    </row>
    <row r="194" spans="1:11" x14ac:dyDescent="0.2">
      <c r="A194" s="27">
        <f t="shared" ca="1" si="22"/>
        <v>177</v>
      </c>
      <c r="B194" s="28">
        <f t="shared" ca="1" si="18"/>
        <v>50914</v>
      </c>
      <c r="C194" s="31">
        <f t="shared" ca="1" si="25"/>
        <v>240513.9494297994</v>
      </c>
      <c r="D194" s="31">
        <f t="shared" ca="1" si="26"/>
        <v>2018.0914072611586</v>
      </c>
      <c r="E194" s="32">
        <f t="shared" ca="1" si="19"/>
        <v>0</v>
      </c>
      <c r="F194" s="31">
        <f t="shared" ca="1" si="20"/>
        <v>2018.0914072611586</v>
      </c>
      <c r="G194" s="31">
        <f t="shared" ca="1" si="23"/>
        <v>791.47026516918163</v>
      </c>
      <c r="H194" s="31">
        <f t="shared" ca="1" si="24"/>
        <v>1226.6211420919769</v>
      </c>
      <c r="I194" s="31">
        <f t="shared" ca="1" si="21"/>
        <v>239722.4791646302</v>
      </c>
      <c r="J194" s="24"/>
      <c r="K194" s="24"/>
    </row>
    <row r="195" spans="1:11" x14ac:dyDescent="0.2">
      <c r="A195" s="27">
        <f t="shared" ca="1" si="22"/>
        <v>178</v>
      </c>
      <c r="B195" s="28">
        <f t="shared" ca="1" si="18"/>
        <v>50945</v>
      </c>
      <c r="C195" s="31">
        <f t="shared" ca="1" si="25"/>
        <v>239722.4791646302</v>
      </c>
      <c r="D195" s="31">
        <f t="shared" ca="1" si="26"/>
        <v>2018.0914072611586</v>
      </c>
      <c r="E195" s="32">
        <f t="shared" ca="1" si="19"/>
        <v>0</v>
      </c>
      <c r="F195" s="31">
        <f t="shared" ca="1" si="20"/>
        <v>2018.0914072611586</v>
      </c>
      <c r="G195" s="31">
        <f t="shared" ca="1" si="23"/>
        <v>795.5067635215446</v>
      </c>
      <c r="H195" s="31">
        <f t="shared" ca="1" si="24"/>
        <v>1222.584643739614</v>
      </c>
      <c r="I195" s="31">
        <f t="shared" ca="1" si="21"/>
        <v>238926.97240110865</v>
      </c>
      <c r="J195" s="24"/>
      <c r="K195" s="24"/>
    </row>
    <row r="196" spans="1:11" x14ac:dyDescent="0.2">
      <c r="A196" s="27">
        <f t="shared" ca="1" si="22"/>
        <v>179</v>
      </c>
      <c r="B196" s="28">
        <f t="shared" ca="1" si="18"/>
        <v>50975</v>
      </c>
      <c r="C196" s="31">
        <f t="shared" ca="1" si="25"/>
        <v>238926.97240110865</v>
      </c>
      <c r="D196" s="31">
        <f t="shared" ca="1" si="26"/>
        <v>2018.0914072611586</v>
      </c>
      <c r="E196" s="32">
        <f t="shared" ca="1" si="19"/>
        <v>0</v>
      </c>
      <c r="F196" s="31">
        <f t="shared" ca="1" si="20"/>
        <v>2018.0914072611586</v>
      </c>
      <c r="G196" s="31">
        <f t="shared" ca="1" si="23"/>
        <v>799.56384801550462</v>
      </c>
      <c r="H196" s="31">
        <f t="shared" ca="1" si="24"/>
        <v>1218.5275592456539</v>
      </c>
      <c r="I196" s="31">
        <f t="shared" ca="1" si="21"/>
        <v>238127.40855309315</v>
      </c>
      <c r="J196" s="24"/>
      <c r="K196" s="24"/>
    </row>
    <row r="197" spans="1:11" x14ac:dyDescent="0.2">
      <c r="A197" s="27">
        <f t="shared" ca="1" si="22"/>
        <v>180</v>
      </c>
      <c r="B197" s="28">
        <f t="shared" ca="1" si="18"/>
        <v>51006</v>
      </c>
      <c r="C197" s="31">
        <f t="shared" ca="1" si="25"/>
        <v>238127.40855309315</v>
      </c>
      <c r="D197" s="31">
        <f t="shared" ca="1" si="26"/>
        <v>2018.0914072611586</v>
      </c>
      <c r="E197" s="32">
        <f t="shared" ca="1" si="19"/>
        <v>0</v>
      </c>
      <c r="F197" s="31">
        <f t="shared" ca="1" si="20"/>
        <v>2018.0914072611586</v>
      </c>
      <c r="G197" s="31">
        <f t="shared" ca="1" si="23"/>
        <v>803.64162364038361</v>
      </c>
      <c r="H197" s="31">
        <f t="shared" ca="1" si="24"/>
        <v>1214.449783620775</v>
      </c>
      <c r="I197" s="31">
        <f t="shared" ca="1" si="21"/>
        <v>237323.76692945277</v>
      </c>
      <c r="J197" s="24"/>
      <c r="K197" s="24"/>
    </row>
    <row r="198" spans="1:11" x14ac:dyDescent="0.2">
      <c r="A198" s="27">
        <f t="shared" ca="1" si="22"/>
        <v>181</v>
      </c>
      <c r="B198" s="28">
        <f t="shared" ca="1" si="18"/>
        <v>51037</v>
      </c>
      <c r="C198" s="31">
        <f t="shared" ca="1" si="25"/>
        <v>237323.76692945277</v>
      </c>
      <c r="D198" s="31">
        <f t="shared" ca="1" si="26"/>
        <v>2018.0914072611586</v>
      </c>
      <c r="E198" s="32">
        <f t="shared" ca="1" si="19"/>
        <v>0</v>
      </c>
      <c r="F198" s="31">
        <f t="shared" ca="1" si="20"/>
        <v>2018.0914072611586</v>
      </c>
      <c r="G198" s="31">
        <f t="shared" ca="1" si="23"/>
        <v>807.74019592094942</v>
      </c>
      <c r="H198" s="31">
        <f t="shared" ca="1" si="24"/>
        <v>1210.3512113402091</v>
      </c>
      <c r="I198" s="31">
        <f t="shared" ca="1" si="21"/>
        <v>236516.02673353182</v>
      </c>
      <c r="J198" s="24"/>
      <c r="K198" s="24"/>
    </row>
    <row r="199" spans="1:11" x14ac:dyDescent="0.2">
      <c r="A199" s="27">
        <f t="shared" ca="1" si="22"/>
        <v>182</v>
      </c>
      <c r="B199" s="28">
        <f t="shared" ca="1" si="18"/>
        <v>51067</v>
      </c>
      <c r="C199" s="31">
        <f t="shared" ca="1" si="25"/>
        <v>236516.02673353182</v>
      </c>
      <c r="D199" s="31">
        <f t="shared" ca="1" si="26"/>
        <v>2018.0914072611586</v>
      </c>
      <c r="E199" s="32">
        <f t="shared" ca="1" si="19"/>
        <v>0</v>
      </c>
      <c r="F199" s="31">
        <f t="shared" ca="1" si="20"/>
        <v>2018.0914072611586</v>
      </c>
      <c r="G199" s="31">
        <f t="shared" ca="1" si="23"/>
        <v>811.8596709201463</v>
      </c>
      <c r="H199" s="31">
        <f t="shared" ca="1" si="24"/>
        <v>1206.2317363410123</v>
      </c>
      <c r="I199" s="31">
        <f t="shared" ca="1" si="21"/>
        <v>235704.16706261167</v>
      </c>
      <c r="J199" s="24"/>
      <c r="K199" s="24"/>
    </row>
    <row r="200" spans="1:11" x14ac:dyDescent="0.2">
      <c r="A200" s="27">
        <f t="shared" ca="1" si="22"/>
        <v>183</v>
      </c>
      <c r="B200" s="28">
        <f t="shared" ca="1" si="18"/>
        <v>51098</v>
      </c>
      <c r="C200" s="31">
        <f t="shared" ca="1" si="25"/>
        <v>235704.16706261167</v>
      </c>
      <c r="D200" s="31">
        <f t="shared" ca="1" si="26"/>
        <v>2018.0914072611586</v>
      </c>
      <c r="E200" s="32">
        <f t="shared" ca="1" si="19"/>
        <v>0</v>
      </c>
      <c r="F200" s="31">
        <f t="shared" ca="1" si="20"/>
        <v>2018.0914072611586</v>
      </c>
      <c r="G200" s="31">
        <f t="shared" ca="1" si="23"/>
        <v>816.00015524183914</v>
      </c>
      <c r="H200" s="31">
        <f t="shared" ca="1" si="24"/>
        <v>1202.0912520193194</v>
      </c>
      <c r="I200" s="31">
        <f t="shared" ca="1" si="21"/>
        <v>234888.16690736983</v>
      </c>
      <c r="J200" s="24"/>
      <c r="K200" s="24"/>
    </row>
    <row r="201" spans="1:11" x14ac:dyDescent="0.2">
      <c r="A201" s="27">
        <f t="shared" ca="1" si="22"/>
        <v>184</v>
      </c>
      <c r="B201" s="28">
        <f t="shared" ca="1" si="18"/>
        <v>51128</v>
      </c>
      <c r="C201" s="31">
        <f t="shared" ca="1" si="25"/>
        <v>234888.16690736983</v>
      </c>
      <c r="D201" s="31">
        <f t="shared" ca="1" si="26"/>
        <v>2018.0914072611586</v>
      </c>
      <c r="E201" s="32">
        <f t="shared" ca="1" si="19"/>
        <v>0</v>
      </c>
      <c r="F201" s="31">
        <f t="shared" ca="1" si="20"/>
        <v>2018.0914072611586</v>
      </c>
      <c r="G201" s="31">
        <f t="shared" ca="1" si="23"/>
        <v>820.16175603357237</v>
      </c>
      <c r="H201" s="31">
        <f t="shared" ca="1" si="24"/>
        <v>1197.9296512275862</v>
      </c>
      <c r="I201" s="31">
        <f t="shared" ca="1" si="21"/>
        <v>234068.00515133626</v>
      </c>
      <c r="J201" s="24"/>
      <c r="K201" s="24"/>
    </row>
    <row r="202" spans="1:11" x14ac:dyDescent="0.2">
      <c r="A202" s="27">
        <f t="shared" ca="1" si="22"/>
        <v>185</v>
      </c>
      <c r="B202" s="28">
        <f t="shared" ca="1" si="18"/>
        <v>51159</v>
      </c>
      <c r="C202" s="31">
        <f t="shared" ca="1" si="25"/>
        <v>234068.00515133626</v>
      </c>
      <c r="D202" s="31">
        <f t="shared" ca="1" si="26"/>
        <v>2018.0914072611586</v>
      </c>
      <c r="E202" s="32">
        <f t="shared" ca="1" si="19"/>
        <v>0</v>
      </c>
      <c r="F202" s="31">
        <f t="shared" ca="1" si="20"/>
        <v>2018.0914072611586</v>
      </c>
      <c r="G202" s="31">
        <f t="shared" ca="1" si="23"/>
        <v>824.34458098934374</v>
      </c>
      <c r="H202" s="31">
        <f t="shared" ca="1" si="24"/>
        <v>1193.7468262718148</v>
      </c>
      <c r="I202" s="31">
        <f t="shared" ca="1" si="21"/>
        <v>233243.66057034692</v>
      </c>
      <c r="J202" s="24"/>
      <c r="K202" s="24"/>
    </row>
    <row r="203" spans="1:11" x14ac:dyDescent="0.2">
      <c r="A203" s="27">
        <f t="shared" ca="1" si="22"/>
        <v>186</v>
      </c>
      <c r="B203" s="28">
        <f t="shared" ca="1" si="18"/>
        <v>51190</v>
      </c>
      <c r="C203" s="31">
        <f t="shared" ca="1" si="25"/>
        <v>233243.66057034692</v>
      </c>
      <c r="D203" s="31">
        <f t="shared" ca="1" si="26"/>
        <v>2018.0914072611586</v>
      </c>
      <c r="E203" s="32">
        <f t="shared" ca="1" si="19"/>
        <v>0</v>
      </c>
      <c r="F203" s="31">
        <f t="shared" ca="1" si="20"/>
        <v>2018.0914072611586</v>
      </c>
      <c r="G203" s="31">
        <f t="shared" ca="1" si="23"/>
        <v>828.54873835238936</v>
      </c>
      <c r="H203" s="31">
        <f t="shared" ca="1" si="24"/>
        <v>1189.5426689087692</v>
      </c>
      <c r="I203" s="31">
        <f t="shared" ca="1" si="21"/>
        <v>232415.11183199452</v>
      </c>
      <c r="J203" s="24"/>
      <c r="K203" s="24"/>
    </row>
    <row r="204" spans="1:11" x14ac:dyDescent="0.2">
      <c r="A204" s="27">
        <f t="shared" ca="1" si="22"/>
        <v>187</v>
      </c>
      <c r="B204" s="28">
        <f t="shared" ca="1" si="18"/>
        <v>51219</v>
      </c>
      <c r="C204" s="31">
        <f t="shared" ca="1" si="25"/>
        <v>232415.11183199452</v>
      </c>
      <c r="D204" s="31">
        <f t="shared" ca="1" si="26"/>
        <v>2018.0914072611586</v>
      </c>
      <c r="E204" s="32">
        <f t="shared" ca="1" si="19"/>
        <v>0</v>
      </c>
      <c r="F204" s="31">
        <f t="shared" ca="1" si="20"/>
        <v>2018.0914072611586</v>
      </c>
      <c r="G204" s="31">
        <f t="shared" ca="1" si="23"/>
        <v>832.7743369179866</v>
      </c>
      <c r="H204" s="31">
        <f t="shared" ca="1" si="24"/>
        <v>1185.317070343172</v>
      </c>
      <c r="I204" s="31">
        <f t="shared" ca="1" si="21"/>
        <v>231582.33749507653</v>
      </c>
      <c r="J204" s="24"/>
      <c r="K204" s="24"/>
    </row>
    <row r="205" spans="1:11" x14ac:dyDescent="0.2">
      <c r="A205" s="27">
        <f t="shared" ca="1" si="22"/>
        <v>188</v>
      </c>
      <c r="B205" s="28">
        <f t="shared" ca="1" si="18"/>
        <v>51250</v>
      </c>
      <c r="C205" s="31">
        <f t="shared" ca="1" si="25"/>
        <v>231582.33749507653</v>
      </c>
      <c r="D205" s="31">
        <f t="shared" ca="1" si="26"/>
        <v>2018.0914072611586</v>
      </c>
      <c r="E205" s="32">
        <f t="shared" ca="1" si="19"/>
        <v>0</v>
      </c>
      <c r="F205" s="31">
        <f t="shared" ca="1" si="20"/>
        <v>2018.0914072611586</v>
      </c>
      <c r="G205" s="31">
        <f t="shared" ca="1" si="23"/>
        <v>837.02148603626824</v>
      </c>
      <c r="H205" s="31">
        <f t="shared" ca="1" si="24"/>
        <v>1181.0699212248903</v>
      </c>
      <c r="I205" s="31">
        <f t="shared" ca="1" si="21"/>
        <v>230745.31600904025</v>
      </c>
      <c r="J205" s="24"/>
      <c r="K205" s="24"/>
    </row>
    <row r="206" spans="1:11" x14ac:dyDescent="0.2">
      <c r="A206" s="27">
        <f t="shared" ca="1" si="22"/>
        <v>189</v>
      </c>
      <c r="B206" s="28">
        <f t="shared" ca="1" si="18"/>
        <v>51280</v>
      </c>
      <c r="C206" s="31">
        <f t="shared" ca="1" si="25"/>
        <v>230745.31600904025</v>
      </c>
      <c r="D206" s="31">
        <f t="shared" ca="1" si="26"/>
        <v>2018.0914072611586</v>
      </c>
      <c r="E206" s="32">
        <f t="shared" ca="1" si="19"/>
        <v>0</v>
      </c>
      <c r="F206" s="31">
        <f t="shared" ca="1" si="20"/>
        <v>2018.0914072611586</v>
      </c>
      <c r="G206" s="31">
        <f t="shared" ca="1" si="23"/>
        <v>841.29029561505331</v>
      </c>
      <c r="H206" s="31">
        <f t="shared" ca="1" si="24"/>
        <v>1176.8011116461053</v>
      </c>
      <c r="I206" s="31">
        <f t="shared" ca="1" si="21"/>
        <v>229904.02571342519</v>
      </c>
      <c r="J206" s="24"/>
      <c r="K206" s="24"/>
    </row>
    <row r="207" spans="1:11" x14ac:dyDescent="0.2">
      <c r="A207" s="27">
        <f t="shared" ca="1" si="22"/>
        <v>190</v>
      </c>
      <c r="B207" s="28">
        <f t="shared" ca="1" si="18"/>
        <v>51311</v>
      </c>
      <c r="C207" s="31">
        <f t="shared" ca="1" si="25"/>
        <v>229904.02571342519</v>
      </c>
      <c r="D207" s="31">
        <f t="shared" ca="1" si="26"/>
        <v>2018.0914072611586</v>
      </c>
      <c r="E207" s="32">
        <f t="shared" ca="1" si="19"/>
        <v>0</v>
      </c>
      <c r="F207" s="31">
        <f t="shared" ca="1" si="20"/>
        <v>2018.0914072611586</v>
      </c>
      <c r="G207" s="31">
        <f t="shared" ca="1" si="23"/>
        <v>845.58087612269014</v>
      </c>
      <c r="H207" s="31">
        <f t="shared" ca="1" si="24"/>
        <v>1172.5105311384684</v>
      </c>
      <c r="I207" s="31">
        <f t="shared" ca="1" si="21"/>
        <v>229058.44483730249</v>
      </c>
      <c r="J207" s="24"/>
      <c r="K207" s="24"/>
    </row>
    <row r="208" spans="1:11" x14ac:dyDescent="0.2">
      <c r="A208" s="27">
        <f t="shared" ca="1" si="22"/>
        <v>191</v>
      </c>
      <c r="B208" s="28">
        <f t="shared" ca="1" si="18"/>
        <v>51341</v>
      </c>
      <c r="C208" s="31">
        <f t="shared" ca="1" si="25"/>
        <v>229058.44483730249</v>
      </c>
      <c r="D208" s="31">
        <f t="shared" ca="1" si="26"/>
        <v>2018.0914072611586</v>
      </c>
      <c r="E208" s="32">
        <f t="shared" ca="1" si="19"/>
        <v>0</v>
      </c>
      <c r="F208" s="31">
        <f t="shared" ca="1" si="20"/>
        <v>2018.0914072611586</v>
      </c>
      <c r="G208" s="31">
        <f t="shared" ca="1" si="23"/>
        <v>849.89333859091585</v>
      </c>
      <c r="H208" s="31">
        <f t="shared" ca="1" si="24"/>
        <v>1168.1980686702427</v>
      </c>
      <c r="I208" s="31">
        <f t="shared" ca="1" si="21"/>
        <v>228208.55149871157</v>
      </c>
      <c r="J208" s="24"/>
      <c r="K208" s="24"/>
    </row>
    <row r="209" spans="1:11" x14ac:dyDescent="0.2">
      <c r="A209" s="27">
        <f t="shared" ca="1" si="22"/>
        <v>192</v>
      </c>
      <c r="B209" s="28">
        <f t="shared" ca="1" si="18"/>
        <v>51372</v>
      </c>
      <c r="C209" s="31">
        <f t="shared" ca="1" si="25"/>
        <v>228208.55149871157</v>
      </c>
      <c r="D209" s="31">
        <f t="shared" ca="1" si="26"/>
        <v>2018.0914072611586</v>
      </c>
      <c r="E209" s="32">
        <f t="shared" ca="1" si="19"/>
        <v>0</v>
      </c>
      <c r="F209" s="31">
        <f t="shared" ca="1" si="20"/>
        <v>2018.0914072611586</v>
      </c>
      <c r="G209" s="31">
        <f t="shared" ca="1" si="23"/>
        <v>854.22779461772961</v>
      </c>
      <c r="H209" s="31">
        <f t="shared" ca="1" si="24"/>
        <v>1163.863612643429</v>
      </c>
      <c r="I209" s="31">
        <f t="shared" ca="1" si="21"/>
        <v>227354.32370409384</v>
      </c>
      <c r="J209" s="24"/>
      <c r="K209" s="24"/>
    </row>
    <row r="210" spans="1:11" x14ac:dyDescent="0.2">
      <c r="A210" s="27">
        <f t="shared" ca="1" si="22"/>
        <v>193</v>
      </c>
      <c r="B210" s="28">
        <f t="shared" ref="B210:B273" ca="1" si="27">IF(Pay_Num&lt;&gt;"",DATE(YEAR(Loan_Start),MONTH(Loan_Start)+(Pay_Num)*12/Num_Pmt_Per_Year,DAY(Loan_Start)),"")</f>
        <v>51403</v>
      </c>
      <c r="C210" s="31">
        <f t="shared" ca="1" si="25"/>
        <v>227354.32370409384</v>
      </c>
      <c r="D210" s="31">
        <f t="shared" ca="1" si="26"/>
        <v>2018.0914072611586</v>
      </c>
      <c r="E210" s="32">
        <f t="shared" ref="E210:E273" ca="1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ca="1" si="29">IF(AND(Pay_Num&lt;&gt;"",Sched_Pay+Extra_Pay&lt;Beg_Bal),Sched_Pay+Extra_Pay,IF(Pay_Num&lt;&gt;"",Beg_Bal,""))</f>
        <v>2018.0914072611586</v>
      </c>
      <c r="G210" s="31">
        <f t="shared" ca="1" si="23"/>
        <v>858.58435637027992</v>
      </c>
      <c r="H210" s="31">
        <f t="shared" ca="1" si="24"/>
        <v>1159.5070508908786</v>
      </c>
      <c r="I210" s="31">
        <f t="shared" ref="I210:I273" ca="1" si="30">IF(AND(Pay_Num&lt;&gt;"",Sched_Pay+Extra_Pay&lt;Beg_Bal),Beg_Bal-Princ,IF(Pay_Num&lt;&gt;"",0,""))</f>
        <v>226495.73934772357</v>
      </c>
      <c r="J210" s="24"/>
      <c r="K210" s="24"/>
    </row>
    <row r="211" spans="1:11" x14ac:dyDescent="0.2">
      <c r="A211" s="27">
        <f t="shared" ref="A211:A274" ca="1" si="31">IF(Values_Entered,A210+1,"")</f>
        <v>194</v>
      </c>
      <c r="B211" s="28">
        <f t="shared" ca="1" si="27"/>
        <v>51433</v>
      </c>
      <c r="C211" s="31">
        <f t="shared" ca="1" si="25"/>
        <v>226495.73934772357</v>
      </c>
      <c r="D211" s="31">
        <f t="shared" ca="1" si="26"/>
        <v>2018.0914072611586</v>
      </c>
      <c r="E211" s="32">
        <f t="shared" ca="1" si="28"/>
        <v>0</v>
      </c>
      <c r="F211" s="31">
        <f t="shared" ca="1" si="29"/>
        <v>2018.0914072611586</v>
      </c>
      <c r="G211" s="31">
        <f t="shared" ref="G211:G274" ca="1" si="32">IF(Pay_Num&lt;&gt;"",Total_Pay-Int,"")</f>
        <v>862.9631365877683</v>
      </c>
      <c r="H211" s="31">
        <f t="shared" ref="H211:H274" ca="1" si="33">IF(Pay_Num&lt;&gt;"",Beg_Bal*Interest_Rate/Num_Pmt_Per_Year,"")</f>
        <v>1155.1282706733903</v>
      </c>
      <c r="I211" s="31">
        <f t="shared" ca="1" si="30"/>
        <v>225632.77621113582</v>
      </c>
      <c r="J211" s="24"/>
      <c r="K211" s="24"/>
    </row>
    <row r="212" spans="1:11" x14ac:dyDescent="0.2">
      <c r="A212" s="27">
        <f t="shared" ca="1" si="31"/>
        <v>195</v>
      </c>
      <c r="B212" s="28">
        <f t="shared" ca="1" si="27"/>
        <v>51464</v>
      </c>
      <c r="C212" s="31">
        <f t="shared" ref="C212:C275" ca="1" si="34">IF(Pay_Num&lt;&gt;"",I211,"")</f>
        <v>225632.77621113582</v>
      </c>
      <c r="D212" s="31">
        <f t="shared" ref="D212:D275" ca="1" si="35">IF(Pay_Num&lt;&gt;"",Scheduled_Monthly_Payment,"")</f>
        <v>2018.0914072611586</v>
      </c>
      <c r="E212" s="32">
        <f t="shared" ca="1" si="28"/>
        <v>0</v>
      </c>
      <c r="F212" s="31">
        <f t="shared" ca="1" si="29"/>
        <v>2018.0914072611586</v>
      </c>
      <c r="G212" s="31">
        <f t="shared" ca="1" si="32"/>
        <v>867.3642485843659</v>
      </c>
      <c r="H212" s="31">
        <f t="shared" ca="1" si="33"/>
        <v>1150.7271586767927</v>
      </c>
      <c r="I212" s="31">
        <f t="shared" ca="1" si="30"/>
        <v>224765.41196255144</v>
      </c>
      <c r="J212" s="24"/>
      <c r="K212" s="24"/>
    </row>
    <row r="213" spans="1:11" x14ac:dyDescent="0.2">
      <c r="A213" s="27">
        <f t="shared" ca="1" si="31"/>
        <v>196</v>
      </c>
      <c r="B213" s="28">
        <f t="shared" ca="1" si="27"/>
        <v>51494</v>
      </c>
      <c r="C213" s="31">
        <f t="shared" ca="1" si="34"/>
        <v>224765.41196255144</v>
      </c>
      <c r="D213" s="31">
        <f t="shared" ca="1" si="35"/>
        <v>2018.0914072611586</v>
      </c>
      <c r="E213" s="32">
        <f t="shared" ca="1" si="28"/>
        <v>0</v>
      </c>
      <c r="F213" s="31">
        <f t="shared" ca="1" si="29"/>
        <v>2018.0914072611586</v>
      </c>
      <c r="G213" s="31">
        <f t="shared" ca="1" si="32"/>
        <v>871.78780625214631</v>
      </c>
      <c r="H213" s="31">
        <f t="shared" ca="1" si="33"/>
        <v>1146.3036010090123</v>
      </c>
      <c r="I213" s="31">
        <f t="shared" ca="1" si="30"/>
        <v>223893.62415629931</v>
      </c>
      <c r="J213" s="24"/>
      <c r="K213" s="24"/>
    </row>
    <row r="214" spans="1:11" x14ac:dyDescent="0.2">
      <c r="A214" s="27">
        <f t="shared" ca="1" si="31"/>
        <v>197</v>
      </c>
      <c r="B214" s="28">
        <f t="shared" ca="1" si="27"/>
        <v>51525</v>
      </c>
      <c r="C214" s="31">
        <f t="shared" ca="1" si="34"/>
        <v>223893.62415629931</v>
      </c>
      <c r="D214" s="31">
        <f t="shared" ca="1" si="35"/>
        <v>2018.0914072611586</v>
      </c>
      <c r="E214" s="32">
        <f t="shared" ca="1" si="28"/>
        <v>0</v>
      </c>
      <c r="F214" s="31">
        <f t="shared" ca="1" si="29"/>
        <v>2018.0914072611586</v>
      </c>
      <c r="G214" s="31">
        <f t="shared" ca="1" si="32"/>
        <v>876.23392406403218</v>
      </c>
      <c r="H214" s="31">
        <f t="shared" ca="1" si="33"/>
        <v>1141.8574831971264</v>
      </c>
      <c r="I214" s="31">
        <f t="shared" ca="1" si="30"/>
        <v>223017.39023223528</v>
      </c>
      <c r="J214" s="24"/>
      <c r="K214" s="24"/>
    </row>
    <row r="215" spans="1:11" x14ac:dyDescent="0.2">
      <c r="A215" s="27">
        <f t="shared" ca="1" si="31"/>
        <v>198</v>
      </c>
      <c r="B215" s="28">
        <f t="shared" ca="1" si="27"/>
        <v>51556</v>
      </c>
      <c r="C215" s="31">
        <f t="shared" ca="1" si="34"/>
        <v>223017.39023223528</v>
      </c>
      <c r="D215" s="31">
        <f t="shared" ca="1" si="35"/>
        <v>2018.0914072611586</v>
      </c>
      <c r="E215" s="32">
        <f t="shared" ca="1" si="28"/>
        <v>0</v>
      </c>
      <c r="F215" s="31">
        <f t="shared" ca="1" si="29"/>
        <v>2018.0914072611586</v>
      </c>
      <c r="G215" s="31">
        <f t="shared" ca="1" si="32"/>
        <v>880.70271707675874</v>
      </c>
      <c r="H215" s="31">
        <f t="shared" ca="1" si="33"/>
        <v>1137.3886901843998</v>
      </c>
      <c r="I215" s="31">
        <f t="shared" ca="1" si="30"/>
        <v>222136.68751515853</v>
      </c>
      <c r="J215" s="24"/>
      <c r="K215" s="24"/>
    </row>
    <row r="216" spans="1:11" x14ac:dyDescent="0.2">
      <c r="A216" s="27">
        <f t="shared" ca="1" si="31"/>
        <v>199</v>
      </c>
      <c r="B216" s="28">
        <f t="shared" ca="1" si="27"/>
        <v>51584</v>
      </c>
      <c r="C216" s="31">
        <f t="shared" ca="1" si="34"/>
        <v>222136.68751515853</v>
      </c>
      <c r="D216" s="31">
        <f t="shared" ca="1" si="35"/>
        <v>2018.0914072611586</v>
      </c>
      <c r="E216" s="32">
        <f t="shared" ca="1" si="28"/>
        <v>0</v>
      </c>
      <c r="F216" s="31">
        <f t="shared" ca="1" si="29"/>
        <v>2018.0914072611586</v>
      </c>
      <c r="G216" s="31">
        <f t="shared" ca="1" si="32"/>
        <v>885.19430093385017</v>
      </c>
      <c r="H216" s="31">
        <f t="shared" ca="1" si="33"/>
        <v>1132.8971063273084</v>
      </c>
      <c r="I216" s="31">
        <f t="shared" ca="1" si="30"/>
        <v>221251.49321422467</v>
      </c>
      <c r="J216" s="24"/>
      <c r="K216" s="24"/>
    </row>
    <row r="217" spans="1:11" x14ac:dyDescent="0.2">
      <c r="A217" s="27">
        <f t="shared" ca="1" si="31"/>
        <v>200</v>
      </c>
      <c r="B217" s="28">
        <f t="shared" ca="1" si="27"/>
        <v>51615</v>
      </c>
      <c r="C217" s="31">
        <f t="shared" ca="1" si="34"/>
        <v>221251.49321422467</v>
      </c>
      <c r="D217" s="31">
        <f t="shared" ca="1" si="35"/>
        <v>2018.0914072611586</v>
      </c>
      <c r="E217" s="32">
        <f t="shared" ca="1" si="28"/>
        <v>0</v>
      </c>
      <c r="F217" s="31">
        <f t="shared" ca="1" si="29"/>
        <v>2018.0914072611586</v>
      </c>
      <c r="G217" s="31">
        <f t="shared" ca="1" si="32"/>
        <v>889.70879186861271</v>
      </c>
      <c r="H217" s="31">
        <f t="shared" ca="1" si="33"/>
        <v>1128.3826153925459</v>
      </c>
      <c r="I217" s="31">
        <f t="shared" ca="1" si="30"/>
        <v>220361.78442235605</v>
      </c>
      <c r="J217" s="24"/>
      <c r="K217" s="24"/>
    </row>
    <row r="218" spans="1:11" x14ac:dyDescent="0.2">
      <c r="A218" s="27">
        <f t="shared" ca="1" si="31"/>
        <v>201</v>
      </c>
      <c r="B218" s="28">
        <f t="shared" ca="1" si="27"/>
        <v>51645</v>
      </c>
      <c r="C218" s="31">
        <f t="shared" ca="1" si="34"/>
        <v>220361.78442235605</v>
      </c>
      <c r="D218" s="31">
        <f t="shared" ca="1" si="35"/>
        <v>2018.0914072611586</v>
      </c>
      <c r="E218" s="32">
        <f t="shared" ca="1" si="28"/>
        <v>0</v>
      </c>
      <c r="F218" s="31">
        <f t="shared" ca="1" si="29"/>
        <v>2018.0914072611586</v>
      </c>
      <c r="G218" s="31">
        <f t="shared" ca="1" si="32"/>
        <v>894.24630670714282</v>
      </c>
      <c r="H218" s="31">
        <f t="shared" ca="1" si="33"/>
        <v>1123.8451005540157</v>
      </c>
      <c r="I218" s="31">
        <f t="shared" ca="1" si="30"/>
        <v>219467.5381156489</v>
      </c>
      <c r="J218" s="24"/>
      <c r="K218" s="24"/>
    </row>
    <row r="219" spans="1:11" x14ac:dyDescent="0.2">
      <c r="A219" s="27">
        <f t="shared" ca="1" si="31"/>
        <v>202</v>
      </c>
      <c r="B219" s="28">
        <f t="shared" ca="1" si="27"/>
        <v>51676</v>
      </c>
      <c r="C219" s="31">
        <f t="shared" ca="1" si="34"/>
        <v>219467.5381156489</v>
      </c>
      <c r="D219" s="31">
        <f t="shared" ca="1" si="35"/>
        <v>2018.0914072611586</v>
      </c>
      <c r="E219" s="32">
        <f t="shared" ca="1" si="28"/>
        <v>0</v>
      </c>
      <c r="F219" s="31">
        <f t="shared" ca="1" si="29"/>
        <v>2018.0914072611586</v>
      </c>
      <c r="G219" s="31">
        <f t="shared" ca="1" si="32"/>
        <v>898.80696287134924</v>
      </c>
      <c r="H219" s="31">
        <f t="shared" ca="1" si="33"/>
        <v>1119.2844443898093</v>
      </c>
      <c r="I219" s="31">
        <f t="shared" ca="1" si="30"/>
        <v>218568.73115277756</v>
      </c>
      <c r="J219" s="24"/>
      <c r="K219" s="24"/>
    </row>
    <row r="220" spans="1:11" x14ac:dyDescent="0.2">
      <c r="A220" s="27">
        <f t="shared" ca="1" si="31"/>
        <v>203</v>
      </c>
      <c r="B220" s="28">
        <f t="shared" ca="1" si="27"/>
        <v>51706</v>
      </c>
      <c r="C220" s="31">
        <f t="shared" ca="1" si="34"/>
        <v>218568.73115277756</v>
      </c>
      <c r="D220" s="31">
        <f t="shared" ca="1" si="35"/>
        <v>2018.0914072611586</v>
      </c>
      <c r="E220" s="32">
        <f t="shared" ca="1" si="28"/>
        <v>0</v>
      </c>
      <c r="F220" s="31">
        <f t="shared" ca="1" si="29"/>
        <v>2018.0914072611586</v>
      </c>
      <c r="G220" s="31">
        <f t="shared" ca="1" si="32"/>
        <v>903.39087838199316</v>
      </c>
      <c r="H220" s="31">
        <f t="shared" ca="1" si="33"/>
        <v>1114.7005288791654</v>
      </c>
      <c r="I220" s="31">
        <f t="shared" ca="1" si="30"/>
        <v>217665.34027439557</v>
      </c>
      <c r="J220" s="24"/>
      <c r="K220" s="24"/>
    </row>
    <row r="221" spans="1:11" x14ac:dyDescent="0.2">
      <c r="A221" s="27">
        <f t="shared" ca="1" si="31"/>
        <v>204</v>
      </c>
      <c r="B221" s="28">
        <f t="shared" ca="1" si="27"/>
        <v>51737</v>
      </c>
      <c r="C221" s="31">
        <f t="shared" ca="1" si="34"/>
        <v>217665.34027439557</v>
      </c>
      <c r="D221" s="31">
        <f t="shared" ca="1" si="35"/>
        <v>2018.0914072611586</v>
      </c>
      <c r="E221" s="32">
        <f t="shared" ca="1" si="28"/>
        <v>0</v>
      </c>
      <c r="F221" s="31">
        <f t="shared" ca="1" si="29"/>
        <v>2018.0914072611586</v>
      </c>
      <c r="G221" s="31">
        <f t="shared" ca="1" si="32"/>
        <v>907.99817186174118</v>
      </c>
      <c r="H221" s="31">
        <f t="shared" ca="1" si="33"/>
        <v>1110.0932353994174</v>
      </c>
      <c r="I221" s="31">
        <f t="shared" ca="1" si="30"/>
        <v>216757.34210253382</v>
      </c>
      <c r="J221" s="24"/>
      <c r="K221" s="24"/>
    </row>
    <row r="222" spans="1:11" x14ac:dyDescent="0.2">
      <c r="A222" s="27">
        <f t="shared" ca="1" si="31"/>
        <v>205</v>
      </c>
      <c r="B222" s="28">
        <f t="shared" ca="1" si="27"/>
        <v>51768</v>
      </c>
      <c r="C222" s="31">
        <f t="shared" ca="1" si="34"/>
        <v>216757.34210253382</v>
      </c>
      <c r="D222" s="31">
        <f t="shared" ca="1" si="35"/>
        <v>2018.0914072611586</v>
      </c>
      <c r="E222" s="32">
        <f t="shared" ca="1" si="28"/>
        <v>0</v>
      </c>
      <c r="F222" s="31">
        <f t="shared" ca="1" si="29"/>
        <v>2018.0914072611586</v>
      </c>
      <c r="G222" s="31">
        <f t="shared" ca="1" si="32"/>
        <v>912.62896253823624</v>
      </c>
      <c r="H222" s="31">
        <f t="shared" ca="1" si="33"/>
        <v>1105.4624447229223</v>
      </c>
      <c r="I222" s="31">
        <f t="shared" ca="1" si="30"/>
        <v>215844.71313999558</v>
      </c>
      <c r="J222" s="24"/>
      <c r="K222" s="24"/>
    </row>
    <row r="223" spans="1:11" x14ac:dyDescent="0.2">
      <c r="A223" s="27">
        <f t="shared" ca="1" si="31"/>
        <v>206</v>
      </c>
      <c r="B223" s="28">
        <f t="shared" ca="1" si="27"/>
        <v>51798</v>
      </c>
      <c r="C223" s="31">
        <f t="shared" ca="1" si="34"/>
        <v>215844.71313999558</v>
      </c>
      <c r="D223" s="31">
        <f t="shared" ca="1" si="35"/>
        <v>2018.0914072611586</v>
      </c>
      <c r="E223" s="32">
        <f t="shared" ca="1" si="28"/>
        <v>0</v>
      </c>
      <c r="F223" s="31">
        <f t="shared" ca="1" si="29"/>
        <v>2018.0914072611586</v>
      </c>
      <c r="G223" s="31">
        <f t="shared" ca="1" si="32"/>
        <v>917.28337024718121</v>
      </c>
      <c r="H223" s="31">
        <f t="shared" ca="1" si="33"/>
        <v>1100.8080370139774</v>
      </c>
      <c r="I223" s="31">
        <f t="shared" ca="1" si="30"/>
        <v>214927.42976974841</v>
      </c>
      <c r="J223" s="24"/>
      <c r="K223" s="24"/>
    </row>
    <row r="224" spans="1:11" x14ac:dyDescent="0.2">
      <c r="A224" s="27">
        <f t="shared" ca="1" si="31"/>
        <v>207</v>
      </c>
      <c r="B224" s="28">
        <f t="shared" ca="1" si="27"/>
        <v>51829</v>
      </c>
      <c r="C224" s="31">
        <f t="shared" ca="1" si="34"/>
        <v>214927.42976974841</v>
      </c>
      <c r="D224" s="31">
        <f t="shared" ca="1" si="35"/>
        <v>2018.0914072611586</v>
      </c>
      <c r="E224" s="32">
        <f t="shared" ca="1" si="28"/>
        <v>0</v>
      </c>
      <c r="F224" s="31">
        <f t="shared" ca="1" si="29"/>
        <v>2018.0914072611586</v>
      </c>
      <c r="G224" s="31">
        <f t="shared" ca="1" si="32"/>
        <v>921.9615154354417</v>
      </c>
      <c r="H224" s="31">
        <f t="shared" ca="1" si="33"/>
        <v>1096.1298918257169</v>
      </c>
      <c r="I224" s="31">
        <f t="shared" ca="1" si="30"/>
        <v>214005.46825431296</v>
      </c>
      <c r="J224" s="24"/>
      <c r="K224" s="24"/>
    </row>
    <row r="225" spans="1:11" x14ac:dyDescent="0.2">
      <c r="A225" s="27">
        <f t="shared" ca="1" si="31"/>
        <v>208</v>
      </c>
      <c r="B225" s="28">
        <f t="shared" ca="1" si="27"/>
        <v>51859</v>
      </c>
      <c r="C225" s="31">
        <f t="shared" ca="1" si="34"/>
        <v>214005.46825431296</v>
      </c>
      <c r="D225" s="31">
        <f t="shared" ca="1" si="35"/>
        <v>2018.0914072611586</v>
      </c>
      <c r="E225" s="32">
        <f t="shared" ca="1" si="28"/>
        <v>0</v>
      </c>
      <c r="F225" s="31">
        <f t="shared" ca="1" si="29"/>
        <v>2018.0914072611586</v>
      </c>
      <c r="G225" s="31">
        <f t="shared" ca="1" si="32"/>
        <v>926.66351916416238</v>
      </c>
      <c r="H225" s="31">
        <f t="shared" ca="1" si="33"/>
        <v>1091.4278880969962</v>
      </c>
      <c r="I225" s="31">
        <f t="shared" ca="1" si="30"/>
        <v>213078.80473514879</v>
      </c>
      <c r="J225" s="24"/>
      <c r="K225" s="24"/>
    </row>
    <row r="226" spans="1:11" x14ac:dyDescent="0.2">
      <c r="A226" s="27">
        <f t="shared" ca="1" si="31"/>
        <v>209</v>
      </c>
      <c r="B226" s="28">
        <f t="shared" ca="1" si="27"/>
        <v>51890</v>
      </c>
      <c r="C226" s="31">
        <f t="shared" ca="1" si="34"/>
        <v>213078.80473514879</v>
      </c>
      <c r="D226" s="31">
        <f t="shared" ca="1" si="35"/>
        <v>2018.0914072611586</v>
      </c>
      <c r="E226" s="32">
        <f t="shared" ca="1" si="28"/>
        <v>0</v>
      </c>
      <c r="F226" s="31">
        <f t="shared" ca="1" si="29"/>
        <v>2018.0914072611586</v>
      </c>
      <c r="G226" s="31">
        <f t="shared" ca="1" si="32"/>
        <v>931.38950311189978</v>
      </c>
      <c r="H226" s="31">
        <f t="shared" ca="1" si="33"/>
        <v>1086.7019041492588</v>
      </c>
      <c r="I226" s="31">
        <f t="shared" ca="1" si="30"/>
        <v>212147.4152320369</v>
      </c>
      <c r="J226" s="24"/>
      <c r="K226" s="24"/>
    </row>
    <row r="227" spans="1:11" x14ac:dyDescent="0.2">
      <c r="A227" s="27">
        <f t="shared" ca="1" si="31"/>
        <v>210</v>
      </c>
      <c r="B227" s="28">
        <f t="shared" ca="1" si="27"/>
        <v>51921</v>
      </c>
      <c r="C227" s="31">
        <f t="shared" ca="1" si="34"/>
        <v>212147.4152320369</v>
      </c>
      <c r="D227" s="31">
        <f t="shared" ca="1" si="35"/>
        <v>2018.0914072611586</v>
      </c>
      <c r="E227" s="32">
        <f t="shared" ca="1" si="28"/>
        <v>0</v>
      </c>
      <c r="F227" s="31">
        <f t="shared" ca="1" si="29"/>
        <v>2018.0914072611586</v>
      </c>
      <c r="G227" s="31">
        <f t="shared" ca="1" si="32"/>
        <v>936.13958957777027</v>
      </c>
      <c r="H227" s="31">
        <f t="shared" ca="1" si="33"/>
        <v>1081.9518176833883</v>
      </c>
      <c r="I227" s="31">
        <f t="shared" ca="1" si="30"/>
        <v>211211.27564245914</v>
      </c>
      <c r="J227" s="24"/>
      <c r="K227" s="24"/>
    </row>
    <row r="228" spans="1:11" x14ac:dyDescent="0.2">
      <c r="A228" s="27">
        <f t="shared" ca="1" si="31"/>
        <v>211</v>
      </c>
      <c r="B228" s="28">
        <f t="shared" ca="1" si="27"/>
        <v>51949</v>
      </c>
      <c r="C228" s="31">
        <f t="shared" ca="1" si="34"/>
        <v>211211.27564245914</v>
      </c>
      <c r="D228" s="31">
        <f t="shared" ca="1" si="35"/>
        <v>2018.0914072611586</v>
      </c>
      <c r="E228" s="32">
        <f t="shared" ca="1" si="28"/>
        <v>0</v>
      </c>
      <c r="F228" s="31">
        <f t="shared" ca="1" si="29"/>
        <v>2018.0914072611586</v>
      </c>
      <c r="G228" s="31">
        <f t="shared" ca="1" si="32"/>
        <v>940.9139014846171</v>
      </c>
      <c r="H228" s="31">
        <f t="shared" ca="1" si="33"/>
        <v>1077.1775057765415</v>
      </c>
      <c r="I228" s="31">
        <f t="shared" ca="1" si="30"/>
        <v>210270.36174097451</v>
      </c>
      <c r="J228" s="24"/>
      <c r="K228" s="24"/>
    </row>
    <row r="229" spans="1:11" x14ac:dyDescent="0.2">
      <c r="A229" s="27">
        <f t="shared" ca="1" si="31"/>
        <v>212</v>
      </c>
      <c r="B229" s="28">
        <f t="shared" ca="1" si="27"/>
        <v>51980</v>
      </c>
      <c r="C229" s="31">
        <f t="shared" ca="1" si="34"/>
        <v>210270.36174097451</v>
      </c>
      <c r="D229" s="31">
        <f t="shared" ca="1" si="35"/>
        <v>2018.0914072611586</v>
      </c>
      <c r="E229" s="32">
        <f t="shared" ca="1" si="28"/>
        <v>0</v>
      </c>
      <c r="F229" s="31">
        <f t="shared" ca="1" si="29"/>
        <v>2018.0914072611586</v>
      </c>
      <c r="G229" s="31">
        <f t="shared" ca="1" si="32"/>
        <v>945.71256238218871</v>
      </c>
      <c r="H229" s="31">
        <f t="shared" ca="1" si="33"/>
        <v>1072.3788448789699</v>
      </c>
      <c r="I229" s="31">
        <f t="shared" ca="1" si="30"/>
        <v>209324.64917859231</v>
      </c>
      <c r="J229" s="24"/>
      <c r="K229" s="24"/>
    </row>
    <row r="230" spans="1:11" x14ac:dyDescent="0.2">
      <c r="A230" s="27">
        <f t="shared" ca="1" si="31"/>
        <v>213</v>
      </c>
      <c r="B230" s="28">
        <f t="shared" ca="1" si="27"/>
        <v>52010</v>
      </c>
      <c r="C230" s="31">
        <f t="shared" ca="1" si="34"/>
        <v>209324.64917859231</v>
      </c>
      <c r="D230" s="31">
        <f t="shared" ca="1" si="35"/>
        <v>2018.0914072611586</v>
      </c>
      <c r="E230" s="32">
        <f t="shared" ca="1" si="28"/>
        <v>0</v>
      </c>
      <c r="F230" s="31">
        <f t="shared" ca="1" si="29"/>
        <v>2018.0914072611586</v>
      </c>
      <c r="G230" s="31">
        <f t="shared" ca="1" si="32"/>
        <v>950.53569645033781</v>
      </c>
      <c r="H230" s="31">
        <f t="shared" ca="1" si="33"/>
        <v>1067.5557108108208</v>
      </c>
      <c r="I230" s="31">
        <f t="shared" ca="1" si="30"/>
        <v>208374.11348214198</v>
      </c>
      <c r="J230" s="24"/>
      <c r="K230" s="24"/>
    </row>
    <row r="231" spans="1:11" x14ac:dyDescent="0.2">
      <c r="A231" s="27">
        <f t="shared" ca="1" si="31"/>
        <v>214</v>
      </c>
      <c r="B231" s="28">
        <f t="shared" ca="1" si="27"/>
        <v>52041</v>
      </c>
      <c r="C231" s="31">
        <f t="shared" ca="1" si="34"/>
        <v>208374.11348214198</v>
      </c>
      <c r="D231" s="31">
        <f t="shared" ca="1" si="35"/>
        <v>2018.0914072611586</v>
      </c>
      <c r="E231" s="32">
        <f t="shared" ca="1" si="28"/>
        <v>0</v>
      </c>
      <c r="F231" s="31">
        <f t="shared" ca="1" si="29"/>
        <v>2018.0914072611586</v>
      </c>
      <c r="G231" s="31">
        <f t="shared" ca="1" si="32"/>
        <v>955.38342850223444</v>
      </c>
      <c r="H231" s="31">
        <f t="shared" ca="1" si="33"/>
        <v>1062.7079787589241</v>
      </c>
      <c r="I231" s="31">
        <f t="shared" ca="1" si="30"/>
        <v>207418.73005363974</v>
      </c>
      <c r="J231" s="24"/>
      <c r="K231" s="24"/>
    </row>
    <row r="232" spans="1:11" x14ac:dyDescent="0.2">
      <c r="A232" s="27">
        <f t="shared" ca="1" si="31"/>
        <v>215</v>
      </c>
      <c r="B232" s="28">
        <f t="shared" ca="1" si="27"/>
        <v>52071</v>
      </c>
      <c r="C232" s="31">
        <f t="shared" ca="1" si="34"/>
        <v>207418.73005363974</v>
      </c>
      <c r="D232" s="31">
        <f t="shared" ca="1" si="35"/>
        <v>2018.0914072611586</v>
      </c>
      <c r="E232" s="32">
        <f t="shared" ca="1" si="28"/>
        <v>0</v>
      </c>
      <c r="F232" s="31">
        <f t="shared" ca="1" si="29"/>
        <v>2018.0914072611586</v>
      </c>
      <c r="G232" s="31">
        <f t="shared" ca="1" si="32"/>
        <v>960.25588398759601</v>
      </c>
      <c r="H232" s="31">
        <f t="shared" ca="1" si="33"/>
        <v>1057.8355232735626</v>
      </c>
      <c r="I232" s="31">
        <f t="shared" ca="1" si="30"/>
        <v>206458.47416965215</v>
      </c>
      <c r="J232" s="24"/>
      <c r="K232" s="24"/>
    </row>
    <row r="233" spans="1:11" x14ac:dyDescent="0.2">
      <c r="A233" s="27">
        <f t="shared" ca="1" si="31"/>
        <v>216</v>
      </c>
      <c r="B233" s="28">
        <f t="shared" ca="1" si="27"/>
        <v>52102</v>
      </c>
      <c r="C233" s="31">
        <f t="shared" ca="1" si="34"/>
        <v>206458.47416965215</v>
      </c>
      <c r="D233" s="31">
        <f t="shared" ca="1" si="35"/>
        <v>2018.0914072611586</v>
      </c>
      <c r="E233" s="32">
        <f t="shared" ca="1" si="28"/>
        <v>0</v>
      </c>
      <c r="F233" s="31">
        <f t="shared" ca="1" si="29"/>
        <v>2018.0914072611586</v>
      </c>
      <c r="G233" s="31">
        <f t="shared" ca="1" si="32"/>
        <v>965.15318899593262</v>
      </c>
      <c r="H233" s="31">
        <f t="shared" ca="1" si="33"/>
        <v>1052.9382182652259</v>
      </c>
      <c r="I233" s="31">
        <f t="shared" ca="1" si="30"/>
        <v>205493.32098065622</v>
      </c>
      <c r="J233" s="24"/>
      <c r="K233" s="24"/>
    </row>
    <row r="234" spans="1:11" x14ac:dyDescent="0.2">
      <c r="A234" s="27">
        <f t="shared" ca="1" si="31"/>
        <v>217</v>
      </c>
      <c r="B234" s="28">
        <f t="shared" ca="1" si="27"/>
        <v>52133</v>
      </c>
      <c r="C234" s="31">
        <f t="shared" ca="1" si="34"/>
        <v>205493.32098065622</v>
      </c>
      <c r="D234" s="31">
        <f t="shared" ca="1" si="35"/>
        <v>2018.0914072611586</v>
      </c>
      <c r="E234" s="32">
        <f t="shared" ca="1" si="28"/>
        <v>0</v>
      </c>
      <c r="F234" s="31">
        <f t="shared" ca="1" si="29"/>
        <v>2018.0914072611586</v>
      </c>
      <c r="G234" s="31">
        <f t="shared" ca="1" si="32"/>
        <v>970.07547025981194</v>
      </c>
      <c r="H234" s="31">
        <f t="shared" ca="1" si="33"/>
        <v>1048.0159370013466</v>
      </c>
      <c r="I234" s="31">
        <f t="shared" ca="1" si="30"/>
        <v>204523.2455103964</v>
      </c>
      <c r="J234" s="24"/>
      <c r="K234" s="24"/>
    </row>
    <row r="235" spans="1:11" x14ac:dyDescent="0.2">
      <c r="A235" s="27">
        <f t="shared" ca="1" si="31"/>
        <v>218</v>
      </c>
      <c r="B235" s="28">
        <f t="shared" ca="1" si="27"/>
        <v>52163</v>
      </c>
      <c r="C235" s="31">
        <f t="shared" ca="1" si="34"/>
        <v>204523.2455103964</v>
      </c>
      <c r="D235" s="31">
        <f t="shared" ca="1" si="35"/>
        <v>2018.0914072611586</v>
      </c>
      <c r="E235" s="32">
        <f t="shared" ca="1" si="28"/>
        <v>0</v>
      </c>
      <c r="F235" s="31">
        <f t="shared" ca="1" si="29"/>
        <v>2018.0914072611586</v>
      </c>
      <c r="G235" s="31">
        <f t="shared" ca="1" si="32"/>
        <v>975.02285515813696</v>
      </c>
      <c r="H235" s="31">
        <f t="shared" ca="1" si="33"/>
        <v>1043.0685521030216</v>
      </c>
      <c r="I235" s="31">
        <f t="shared" ca="1" si="30"/>
        <v>203548.22265523826</v>
      </c>
      <c r="J235" s="24"/>
      <c r="K235" s="24"/>
    </row>
    <row r="236" spans="1:11" x14ac:dyDescent="0.2">
      <c r="A236" s="27">
        <f t="shared" ca="1" si="31"/>
        <v>219</v>
      </c>
      <c r="B236" s="28">
        <f t="shared" ca="1" si="27"/>
        <v>52194</v>
      </c>
      <c r="C236" s="31">
        <f t="shared" ca="1" si="34"/>
        <v>203548.22265523826</v>
      </c>
      <c r="D236" s="31">
        <f t="shared" ca="1" si="35"/>
        <v>2018.0914072611586</v>
      </c>
      <c r="E236" s="32">
        <f t="shared" ca="1" si="28"/>
        <v>0</v>
      </c>
      <c r="F236" s="31">
        <f t="shared" ca="1" si="29"/>
        <v>2018.0914072611586</v>
      </c>
      <c r="G236" s="31">
        <f t="shared" ca="1" si="32"/>
        <v>979.99547171944346</v>
      </c>
      <c r="H236" s="31">
        <f t="shared" ca="1" si="33"/>
        <v>1038.0959355417151</v>
      </c>
      <c r="I236" s="31">
        <f t="shared" ca="1" si="30"/>
        <v>202568.22718351881</v>
      </c>
      <c r="J236" s="24"/>
      <c r="K236" s="24"/>
    </row>
    <row r="237" spans="1:11" x14ac:dyDescent="0.2">
      <c r="A237" s="27">
        <f t="shared" ca="1" si="31"/>
        <v>220</v>
      </c>
      <c r="B237" s="28">
        <f t="shared" ca="1" si="27"/>
        <v>52224</v>
      </c>
      <c r="C237" s="31">
        <f t="shared" ca="1" si="34"/>
        <v>202568.22718351881</v>
      </c>
      <c r="D237" s="31">
        <f t="shared" ca="1" si="35"/>
        <v>2018.0914072611586</v>
      </c>
      <c r="E237" s="32">
        <f t="shared" ca="1" si="28"/>
        <v>0</v>
      </c>
      <c r="F237" s="31">
        <f t="shared" ca="1" si="29"/>
        <v>2018.0914072611586</v>
      </c>
      <c r="G237" s="31">
        <f t="shared" ca="1" si="32"/>
        <v>984.99344862521252</v>
      </c>
      <c r="H237" s="31">
        <f t="shared" ca="1" si="33"/>
        <v>1033.097958635946</v>
      </c>
      <c r="I237" s="31">
        <f t="shared" ca="1" si="30"/>
        <v>201583.23373489361</v>
      </c>
      <c r="J237" s="24"/>
      <c r="K237" s="24"/>
    </row>
    <row r="238" spans="1:11" x14ac:dyDescent="0.2">
      <c r="A238" s="27">
        <f t="shared" ca="1" si="31"/>
        <v>221</v>
      </c>
      <c r="B238" s="28">
        <f t="shared" ca="1" si="27"/>
        <v>52255</v>
      </c>
      <c r="C238" s="31">
        <f t="shared" ca="1" si="34"/>
        <v>201583.23373489361</v>
      </c>
      <c r="D238" s="31">
        <f t="shared" ca="1" si="35"/>
        <v>2018.0914072611586</v>
      </c>
      <c r="E238" s="32">
        <f t="shared" ca="1" si="28"/>
        <v>0</v>
      </c>
      <c r="F238" s="31">
        <f t="shared" ca="1" si="29"/>
        <v>2018.0914072611586</v>
      </c>
      <c r="G238" s="31">
        <f t="shared" ca="1" si="32"/>
        <v>990.01691521320117</v>
      </c>
      <c r="H238" s="31">
        <f t="shared" ca="1" si="33"/>
        <v>1028.0744920479574</v>
      </c>
      <c r="I238" s="31">
        <f t="shared" ca="1" si="30"/>
        <v>200593.21681968041</v>
      </c>
      <c r="J238" s="24"/>
      <c r="K238" s="24"/>
    </row>
    <row r="239" spans="1:11" x14ac:dyDescent="0.2">
      <c r="A239" s="27">
        <f t="shared" ca="1" si="31"/>
        <v>222</v>
      </c>
      <c r="B239" s="28">
        <f t="shared" ca="1" si="27"/>
        <v>52286</v>
      </c>
      <c r="C239" s="31">
        <f t="shared" ca="1" si="34"/>
        <v>200593.21681968041</v>
      </c>
      <c r="D239" s="31">
        <f t="shared" ca="1" si="35"/>
        <v>2018.0914072611586</v>
      </c>
      <c r="E239" s="32">
        <f t="shared" ca="1" si="28"/>
        <v>0</v>
      </c>
      <c r="F239" s="31">
        <f t="shared" ca="1" si="29"/>
        <v>2018.0914072611586</v>
      </c>
      <c r="G239" s="31">
        <f t="shared" ca="1" si="32"/>
        <v>995.06600148078849</v>
      </c>
      <c r="H239" s="31">
        <f t="shared" ca="1" si="33"/>
        <v>1023.0254057803701</v>
      </c>
      <c r="I239" s="31">
        <f t="shared" ca="1" si="30"/>
        <v>199598.15081819962</v>
      </c>
      <c r="J239" s="24"/>
      <c r="K239" s="24"/>
    </row>
    <row r="240" spans="1:11" x14ac:dyDescent="0.2">
      <c r="A240" s="27">
        <f t="shared" ca="1" si="31"/>
        <v>223</v>
      </c>
      <c r="B240" s="28">
        <f t="shared" ca="1" si="27"/>
        <v>52314</v>
      </c>
      <c r="C240" s="31">
        <f t="shared" ca="1" si="34"/>
        <v>199598.15081819962</v>
      </c>
      <c r="D240" s="31">
        <f t="shared" ca="1" si="35"/>
        <v>2018.0914072611586</v>
      </c>
      <c r="E240" s="32">
        <f t="shared" ca="1" si="28"/>
        <v>0</v>
      </c>
      <c r="F240" s="31">
        <f t="shared" ca="1" si="29"/>
        <v>2018.0914072611586</v>
      </c>
      <c r="G240" s="31">
        <f t="shared" ca="1" si="32"/>
        <v>1000.1408380883405</v>
      </c>
      <c r="H240" s="31">
        <f t="shared" ca="1" si="33"/>
        <v>1017.9505691728181</v>
      </c>
      <c r="I240" s="31">
        <f t="shared" ca="1" si="30"/>
        <v>198598.00998011127</v>
      </c>
      <c r="J240" s="24"/>
      <c r="K240" s="24"/>
    </row>
    <row r="241" spans="1:11" x14ac:dyDescent="0.2">
      <c r="A241" s="27">
        <f t="shared" ca="1" si="31"/>
        <v>224</v>
      </c>
      <c r="B241" s="28">
        <f t="shared" ca="1" si="27"/>
        <v>52345</v>
      </c>
      <c r="C241" s="31">
        <f t="shared" ca="1" si="34"/>
        <v>198598.00998011127</v>
      </c>
      <c r="D241" s="31">
        <f t="shared" ca="1" si="35"/>
        <v>2018.0914072611586</v>
      </c>
      <c r="E241" s="32">
        <f t="shared" ca="1" si="28"/>
        <v>0</v>
      </c>
      <c r="F241" s="31">
        <f t="shared" ca="1" si="29"/>
        <v>2018.0914072611586</v>
      </c>
      <c r="G241" s="31">
        <f t="shared" ca="1" si="32"/>
        <v>1005.241556362591</v>
      </c>
      <c r="H241" s="31">
        <f t="shared" ca="1" si="33"/>
        <v>1012.8498508985675</v>
      </c>
      <c r="I241" s="31">
        <f t="shared" ca="1" si="30"/>
        <v>197592.76842374867</v>
      </c>
      <c r="J241" s="24"/>
      <c r="K241" s="24"/>
    </row>
    <row r="242" spans="1:11" x14ac:dyDescent="0.2">
      <c r="A242" s="27">
        <f t="shared" ca="1" si="31"/>
        <v>225</v>
      </c>
      <c r="B242" s="28">
        <f t="shared" ca="1" si="27"/>
        <v>52375</v>
      </c>
      <c r="C242" s="31">
        <f t="shared" ca="1" si="34"/>
        <v>197592.76842374867</v>
      </c>
      <c r="D242" s="31">
        <f t="shared" ca="1" si="35"/>
        <v>2018.0914072611586</v>
      </c>
      <c r="E242" s="32">
        <f t="shared" ca="1" si="28"/>
        <v>0</v>
      </c>
      <c r="F242" s="31">
        <f t="shared" ca="1" si="29"/>
        <v>2018.0914072611586</v>
      </c>
      <c r="G242" s="31">
        <f t="shared" ca="1" si="32"/>
        <v>1010.3682883000405</v>
      </c>
      <c r="H242" s="31">
        <f t="shared" ca="1" si="33"/>
        <v>1007.7231189611181</v>
      </c>
      <c r="I242" s="31">
        <f t="shared" ca="1" si="30"/>
        <v>196582.40013544864</v>
      </c>
      <c r="J242" s="24"/>
      <c r="K242" s="24"/>
    </row>
    <row r="243" spans="1:11" x14ac:dyDescent="0.2">
      <c r="A243" s="27">
        <f t="shared" ca="1" si="31"/>
        <v>226</v>
      </c>
      <c r="B243" s="28">
        <f t="shared" ca="1" si="27"/>
        <v>52406</v>
      </c>
      <c r="C243" s="31">
        <f t="shared" ca="1" si="34"/>
        <v>196582.40013544864</v>
      </c>
      <c r="D243" s="31">
        <f t="shared" ca="1" si="35"/>
        <v>2018.0914072611586</v>
      </c>
      <c r="E243" s="32">
        <f t="shared" ca="1" si="28"/>
        <v>0</v>
      </c>
      <c r="F243" s="31">
        <f t="shared" ca="1" si="29"/>
        <v>2018.0914072611586</v>
      </c>
      <c r="G243" s="31">
        <f t="shared" ca="1" si="32"/>
        <v>1015.5211665703705</v>
      </c>
      <c r="H243" s="31">
        <f t="shared" ca="1" si="33"/>
        <v>1002.5702406907881</v>
      </c>
      <c r="I243" s="31">
        <f t="shared" ca="1" si="30"/>
        <v>195566.87896887827</v>
      </c>
      <c r="J243" s="24"/>
      <c r="K243" s="24"/>
    </row>
    <row r="244" spans="1:11" x14ac:dyDescent="0.2">
      <c r="A244" s="27">
        <f t="shared" ca="1" si="31"/>
        <v>227</v>
      </c>
      <c r="B244" s="28">
        <f t="shared" ca="1" si="27"/>
        <v>52436</v>
      </c>
      <c r="C244" s="31">
        <f t="shared" ca="1" si="34"/>
        <v>195566.87896887827</v>
      </c>
      <c r="D244" s="31">
        <f t="shared" ca="1" si="35"/>
        <v>2018.0914072611586</v>
      </c>
      <c r="E244" s="32">
        <f t="shared" ca="1" si="28"/>
        <v>0</v>
      </c>
      <c r="F244" s="31">
        <f t="shared" ca="1" si="29"/>
        <v>2018.0914072611586</v>
      </c>
      <c r="G244" s="31">
        <f t="shared" ca="1" si="32"/>
        <v>1020.7003245198794</v>
      </c>
      <c r="H244" s="31">
        <f t="shared" ca="1" si="33"/>
        <v>997.39108274127921</v>
      </c>
      <c r="I244" s="31">
        <f t="shared" ca="1" si="30"/>
        <v>194546.17864435838</v>
      </c>
      <c r="J244" s="24"/>
      <c r="K244" s="24"/>
    </row>
    <row r="245" spans="1:11" x14ac:dyDescent="0.2">
      <c r="A245" s="27">
        <f t="shared" ca="1" si="31"/>
        <v>228</v>
      </c>
      <c r="B245" s="28">
        <f t="shared" ca="1" si="27"/>
        <v>52467</v>
      </c>
      <c r="C245" s="31">
        <f t="shared" ca="1" si="34"/>
        <v>194546.17864435838</v>
      </c>
      <c r="D245" s="31">
        <f t="shared" ca="1" si="35"/>
        <v>2018.0914072611586</v>
      </c>
      <c r="E245" s="32">
        <f t="shared" ca="1" si="28"/>
        <v>0</v>
      </c>
      <c r="F245" s="31">
        <f t="shared" ca="1" si="29"/>
        <v>2018.0914072611586</v>
      </c>
      <c r="G245" s="31">
        <f t="shared" ca="1" si="32"/>
        <v>1025.9058961749311</v>
      </c>
      <c r="H245" s="31">
        <f t="shared" ca="1" si="33"/>
        <v>992.18551108622762</v>
      </c>
      <c r="I245" s="31">
        <f t="shared" ca="1" si="30"/>
        <v>193520.27274818346</v>
      </c>
      <c r="J245" s="24"/>
      <c r="K245" s="24"/>
    </row>
    <row r="246" spans="1:11" x14ac:dyDescent="0.2">
      <c r="A246" s="27">
        <f t="shared" ca="1" si="31"/>
        <v>229</v>
      </c>
      <c r="B246" s="28">
        <f t="shared" ca="1" si="27"/>
        <v>52498</v>
      </c>
      <c r="C246" s="31">
        <f t="shared" ca="1" si="34"/>
        <v>193520.27274818346</v>
      </c>
      <c r="D246" s="31">
        <f t="shared" ca="1" si="35"/>
        <v>2018.0914072611586</v>
      </c>
      <c r="E246" s="32">
        <f t="shared" ca="1" si="28"/>
        <v>0</v>
      </c>
      <c r="F246" s="31">
        <f t="shared" ca="1" si="29"/>
        <v>2018.0914072611586</v>
      </c>
      <c r="G246" s="31">
        <f t="shared" ca="1" si="32"/>
        <v>1031.1380162454229</v>
      </c>
      <c r="H246" s="31">
        <f t="shared" ca="1" si="33"/>
        <v>986.95339101573563</v>
      </c>
      <c r="I246" s="31">
        <f t="shared" ca="1" si="30"/>
        <v>192489.13473193804</v>
      </c>
      <c r="J246" s="24"/>
      <c r="K246" s="24"/>
    </row>
    <row r="247" spans="1:11" x14ac:dyDescent="0.2">
      <c r="A247" s="27">
        <f t="shared" ca="1" si="31"/>
        <v>230</v>
      </c>
      <c r="B247" s="28">
        <f t="shared" ca="1" si="27"/>
        <v>52528</v>
      </c>
      <c r="C247" s="31">
        <f t="shared" ca="1" si="34"/>
        <v>192489.13473193804</v>
      </c>
      <c r="D247" s="31">
        <f t="shared" ca="1" si="35"/>
        <v>2018.0914072611586</v>
      </c>
      <c r="E247" s="32">
        <f t="shared" ca="1" si="28"/>
        <v>0</v>
      </c>
      <c r="F247" s="31">
        <f t="shared" ca="1" si="29"/>
        <v>2018.0914072611586</v>
      </c>
      <c r="G247" s="31">
        <f t="shared" ca="1" si="32"/>
        <v>1036.3968201282746</v>
      </c>
      <c r="H247" s="31">
        <f t="shared" ca="1" si="33"/>
        <v>981.69458713288395</v>
      </c>
      <c r="I247" s="31">
        <f t="shared" ca="1" si="30"/>
        <v>191452.73791180976</v>
      </c>
      <c r="J247" s="24"/>
      <c r="K247" s="24"/>
    </row>
    <row r="248" spans="1:11" x14ac:dyDescent="0.2">
      <c r="A248" s="27">
        <f t="shared" ca="1" si="31"/>
        <v>231</v>
      </c>
      <c r="B248" s="28">
        <f t="shared" ca="1" si="27"/>
        <v>52559</v>
      </c>
      <c r="C248" s="31">
        <f t="shared" ca="1" si="34"/>
        <v>191452.73791180976</v>
      </c>
      <c r="D248" s="31">
        <f t="shared" ca="1" si="35"/>
        <v>2018.0914072611586</v>
      </c>
      <c r="E248" s="32">
        <f t="shared" ca="1" si="28"/>
        <v>0</v>
      </c>
      <c r="F248" s="31">
        <f t="shared" ca="1" si="29"/>
        <v>2018.0914072611586</v>
      </c>
      <c r="G248" s="31">
        <f t="shared" ca="1" si="32"/>
        <v>1041.6824439109287</v>
      </c>
      <c r="H248" s="31">
        <f t="shared" ca="1" si="33"/>
        <v>976.40896335022978</v>
      </c>
      <c r="I248" s="31">
        <f t="shared" ca="1" si="30"/>
        <v>190411.05546789884</v>
      </c>
      <c r="J248" s="24"/>
      <c r="K248" s="24"/>
    </row>
    <row r="249" spans="1:11" x14ac:dyDescent="0.2">
      <c r="A249" s="27">
        <f t="shared" ca="1" si="31"/>
        <v>232</v>
      </c>
      <c r="B249" s="28">
        <f t="shared" ca="1" si="27"/>
        <v>52589</v>
      </c>
      <c r="C249" s="31">
        <f t="shared" ca="1" si="34"/>
        <v>190411.05546789884</v>
      </c>
      <c r="D249" s="31">
        <f t="shared" ca="1" si="35"/>
        <v>2018.0914072611586</v>
      </c>
      <c r="E249" s="32">
        <f t="shared" ca="1" si="28"/>
        <v>0</v>
      </c>
      <c r="F249" s="31">
        <f t="shared" ca="1" si="29"/>
        <v>2018.0914072611586</v>
      </c>
      <c r="G249" s="31">
        <f t="shared" ca="1" si="32"/>
        <v>1046.9950243748744</v>
      </c>
      <c r="H249" s="31">
        <f t="shared" ca="1" si="33"/>
        <v>971.09638288628412</v>
      </c>
      <c r="I249" s="31">
        <f t="shared" ca="1" si="30"/>
        <v>189364.06044352398</v>
      </c>
      <c r="J249" s="24"/>
      <c r="K249" s="24"/>
    </row>
    <row r="250" spans="1:11" x14ac:dyDescent="0.2">
      <c r="A250" s="27">
        <f t="shared" ca="1" si="31"/>
        <v>233</v>
      </c>
      <c r="B250" s="28">
        <f t="shared" ca="1" si="27"/>
        <v>52620</v>
      </c>
      <c r="C250" s="31">
        <f t="shared" ca="1" si="34"/>
        <v>189364.06044352398</v>
      </c>
      <c r="D250" s="31">
        <f t="shared" ca="1" si="35"/>
        <v>2018.0914072611586</v>
      </c>
      <c r="E250" s="32">
        <f t="shared" ca="1" si="28"/>
        <v>0</v>
      </c>
      <c r="F250" s="31">
        <f t="shared" ca="1" si="29"/>
        <v>2018.0914072611586</v>
      </c>
      <c r="G250" s="31">
        <f t="shared" ca="1" si="32"/>
        <v>1052.3346989991865</v>
      </c>
      <c r="H250" s="31">
        <f t="shared" ca="1" si="33"/>
        <v>965.75670826197222</v>
      </c>
      <c r="I250" s="31">
        <f t="shared" ca="1" si="30"/>
        <v>188311.7257445248</v>
      </c>
      <c r="J250" s="24"/>
      <c r="K250" s="24"/>
    </row>
    <row r="251" spans="1:11" x14ac:dyDescent="0.2">
      <c r="A251" s="27">
        <f t="shared" ca="1" si="31"/>
        <v>234</v>
      </c>
      <c r="B251" s="28">
        <f t="shared" ca="1" si="27"/>
        <v>52651</v>
      </c>
      <c r="C251" s="31">
        <f t="shared" ca="1" si="34"/>
        <v>188311.7257445248</v>
      </c>
      <c r="D251" s="31">
        <f t="shared" ca="1" si="35"/>
        <v>2018.0914072611586</v>
      </c>
      <c r="E251" s="32">
        <f t="shared" ca="1" si="28"/>
        <v>0</v>
      </c>
      <c r="F251" s="31">
        <f t="shared" ca="1" si="29"/>
        <v>2018.0914072611586</v>
      </c>
      <c r="G251" s="31">
        <f t="shared" ca="1" si="32"/>
        <v>1057.7016059640823</v>
      </c>
      <c r="H251" s="31">
        <f t="shared" ca="1" si="33"/>
        <v>960.38980129707636</v>
      </c>
      <c r="I251" s="31">
        <f t="shared" ca="1" si="30"/>
        <v>187254.02413856072</v>
      </c>
      <c r="J251" s="24"/>
      <c r="K251" s="24"/>
    </row>
    <row r="252" spans="1:11" x14ac:dyDescent="0.2">
      <c r="A252" s="27">
        <f t="shared" ca="1" si="31"/>
        <v>235</v>
      </c>
      <c r="B252" s="28">
        <f t="shared" ca="1" si="27"/>
        <v>52680</v>
      </c>
      <c r="C252" s="31">
        <f t="shared" ca="1" si="34"/>
        <v>187254.02413856072</v>
      </c>
      <c r="D252" s="31">
        <f t="shared" ca="1" si="35"/>
        <v>2018.0914072611586</v>
      </c>
      <c r="E252" s="32">
        <f t="shared" ca="1" si="28"/>
        <v>0</v>
      </c>
      <c r="F252" s="31">
        <f t="shared" ca="1" si="29"/>
        <v>2018.0914072611586</v>
      </c>
      <c r="G252" s="31">
        <f t="shared" ca="1" si="32"/>
        <v>1063.0958841544989</v>
      </c>
      <c r="H252" s="31">
        <f t="shared" ca="1" si="33"/>
        <v>954.99552310665968</v>
      </c>
      <c r="I252" s="31">
        <f t="shared" ca="1" si="30"/>
        <v>186190.92825440623</v>
      </c>
      <c r="J252" s="24"/>
      <c r="K252" s="24"/>
    </row>
    <row r="253" spans="1:11" x14ac:dyDescent="0.2">
      <c r="A253" s="27">
        <f t="shared" ca="1" si="31"/>
        <v>236</v>
      </c>
      <c r="B253" s="28">
        <f t="shared" ca="1" si="27"/>
        <v>52711</v>
      </c>
      <c r="C253" s="31">
        <f t="shared" ca="1" si="34"/>
        <v>186190.92825440623</v>
      </c>
      <c r="D253" s="31">
        <f t="shared" ca="1" si="35"/>
        <v>2018.0914072611586</v>
      </c>
      <c r="E253" s="32">
        <f t="shared" ca="1" si="28"/>
        <v>0</v>
      </c>
      <c r="F253" s="31">
        <f t="shared" ca="1" si="29"/>
        <v>2018.0914072611586</v>
      </c>
      <c r="G253" s="31">
        <f t="shared" ca="1" si="32"/>
        <v>1068.517673163687</v>
      </c>
      <c r="H253" s="31">
        <f t="shared" ca="1" si="33"/>
        <v>949.57373409747163</v>
      </c>
      <c r="I253" s="31">
        <f t="shared" ca="1" si="30"/>
        <v>185122.41058124256</v>
      </c>
      <c r="J253" s="24"/>
      <c r="K253" s="24"/>
    </row>
    <row r="254" spans="1:11" x14ac:dyDescent="0.2">
      <c r="A254" s="27">
        <f t="shared" ca="1" si="31"/>
        <v>237</v>
      </c>
      <c r="B254" s="28">
        <f t="shared" ca="1" si="27"/>
        <v>52741</v>
      </c>
      <c r="C254" s="31">
        <f t="shared" ca="1" si="34"/>
        <v>185122.41058124256</v>
      </c>
      <c r="D254" s="31">
        <f t="shared" ca="1" si="35"/>
        <v>2018.0914072611586</v>
      </c>
      <c r="E254" s="32">
        <f t="shared" ca="1" si="28"/>
        <v>0</v>
      </c>
      <c r="F254" s="31">
        <f t="shared" ca="1" si="29"/>
        <v>2018.0914072611586</v>
      </c>
      <c r="G254" s="31">
        <f t="shared" ca="1" si="32"/>
        <v>1073.9671132968215</v>
      </c>
      <c r="H254" s="31">
        <f t="shared" ca="1" si="33"/>
        <v>944.12429396433697</v>
      </c>
      <c r="I254" s="31">
        <f t="shared" ca="1" si="30"/>
        <v>184048.44346794573</v>
      </c>
      <c r="J254" s="24"/>
      <c r="K254" s="24"/>
    </row>
    <row r="255" spans="1:11" x14ac:dyDescent="0.2">
      <c r="A255" s="27">
        <f t="shared" ca="1" si="31"/>
        <v>238</v>
      </c>
      <c r="B255" s="28">
        <f t="shared" ca="1" si="27"/>
        <v>52772</v>
      </c>
      <c r="C255" s="31">
        <f t="shared" ca="1" si="34"/>
        <v>184048.44346794573</v>
      </c>
      <c r="D255" s="31">
        <f t="shared" ca="1" si="35"/>
        <v>2018.0914072611586</v>
      </c>
      <c r="E255" s="32">
        <f t="shared" ca="1" si="28"/>
        <v>0</v>
      </c>
      <c r="F255" s="31">
        <f t="shared" ca="1" si="29"/>
        <v>2018.0914072611586</v>
      </c>
      <c r="G255" s="31">
        <f t="shared" ca="1" si="32"/>
        <v>1079.4443455746355</v>
      </c>
      <c r="H255" s="31">
        <f t="shared" ca="1" si="33"/>
        <v>938.64706168652322</v>
      </c>
      <c r="I255" s="31">
        <f t="shared" ca="1" si="30"/>
        <v>182968.99912237111</v>
      </c>
      <c r="J255" s="24"/>
      <c r="K255" s="24"/>
    </row>
    <row r="256" spans="1:11" x14ac:dyDescent="0.2">
      <c r="A256" s="27">
        <f t="shared" ca="1" si="31"/>
        <v>239</v>
      </c>
      <c r="B256" s="28">
        <f t="shared" ca="1" si="27"/>
        <v>52802</v>
      </c>
      <c r="C256" s="31">
        <f t="shared" ca="1" si="34"/>
        <v>182968.99912237111</v>
      </c>
      <c r="D256" s="31">
        <f t="shared" ca="1" si="35"/>
        <v>2018.0914072611586</v>
      </c>
      <c r="E256" s="32">
        <f t="shared" ca="1" si="28"/>
        <v>0</v>
      </c>
      <c r="F256" s="31">
        <f t="shared" ca="1" si="29"/>
        <v>2018.0914072611586</v>
      </c>
      <c r="G256" s="31">
        <f t="shared" ca="1" si="32"/>
        <v>1084.9495117370661</v>
      </c>
      <c r="H256" s="31">
        <f t="shared" ca="1" si="33"/>
        <v>933.14189552409255</v>
      </c>
      <c r="I256" s="31">
        <f t="shared" ca="1" si="30"/>
        <v>181884.04961063404</v>
      </c>
      <c r="J256" s="24"/>
      <c r="K256" s="24"/>
    </row>
    <row r="257" spans="1:11" x14ac:dyDescent="0.2">
      <c r="A257" s="27">
        <f t="shared" ca="1" si="31"/>
        <v>240</v>
      </c>
      <c r="B257" s="28">
        <f t="shared" ca="1" si="27"/>
        <v>52833</v>
      </c>
      <c r="C257" s="31">
        <f t="shared" ca="1" si="34"/>
        <v>181884.04961063404</v>
      </c>
      <c r="D257" s="31">
        <f t="shared" ca="1" si="35"/>
        <v>2018.0914072611586</v>
      </c>
      <c r="E257" s="32">
        <f t="shared" ca="1" si="28"/>
        <v>0</v>
      </c>
      <c r="F257" s="31">
        <f t="shared" ca="1" si="29"/>
        <v>2018.0914072611586</v>
      </c>
      <c r="G257" s="31">
        <f t="shared" ca="1" si="32"/>
        <v>1090.4827542469252</v>
      </c>
      <c r="H257" s="31">
        <f t="shared" ca="1" si="33"/>
        <v>927.60865301423348</v>
      </c>
      <c r="I257" s="31">
        <f t="shared" ca="1" si="30"/>
        <v>180793.56685638713</v>
      </c>
      <c r="J257" s="24"/>
      <c r="K257" s="24"/>
    </row>
    <row r="258" spans="1:11" x14ac:dyDescent="0.2">
      <c r="A258" s="27">
        <f t="shared" ca="1" si="31"/>
        <v>241</v>
      </c>
      <c r="B258" s="28">
        <f t="shared" ca="1" si="27"/>
        <v>52864</v>
      </c>
      <c r="C258" s="31">
        <f t="shared" ca="1" si="34"/>
        <v>180793.56685638713</v>
      </c>
      <c r="D258" s="31">
        <f t="shared" ca="1" si="35"/>
        <v>2018.0914072611586</v>
      </c>
      <c r="E258" s="32">
        <f t="shared" ca="1" si="28"/>
        <v>0</v>
      </c>
      <c r="F258" s="31">
        <f t="shared" ca="1" si="29"/>
        <v>2018.0914072611586</v>
      </c>
      <c r="G258" s="31">
        <f t="shared" ca="1" si="32"/>
        <v>1096.0442162935842</v>
      </c>
      <c r="H258" s="31">
        <f t="shared" ca="1" si="33"/>
        <v>922.04719096757435</v>
      </c>
      <c r="I258" s="31">
        <f t="shared" ca="1" si="30"/>
        <v>179697.52264009355</v>
      </c>
      <c r="J258" s="24"/>
      <c r="K258" s="24"/>
    </row>
    <row r="259" spans="1:11" x14ac:dyDescent="0.2">
      <c r="A259" s="27">
        <f t="shared" ca="1" si="31"/>
        <v>242</v>
      </c>
      <c r="B259" s="28">
        <f t="shared" ca="1" si="27"/>
        <v>52894</v>
      </c>
      <c r="C259" s="31">
        <f t="shared" ca="1" si="34"/>
        <v>179697.52264009355</v>
      </c>
      <c r="D259" s="31">
        <f t="shared" ca="1" si="35"/>
        <v>2018.0914072611586</v>
      </c>
      <c r="E259" s="32">
        <f t="shared" ca="1" si="28"/>
        <v>0</v>
      </c>
      <c r="F259" s="31">
        <f t="shared" ca="1" si="29"/>
        <v>2018.0914072611586</v>
      </c>
      <c r="G259" s="31">
        <f t="shared" ca="1" si="32"/>
        <v>1101.6340417966817</v>
      </c>
      <c r="H259" s="31">
        <f t="shared" ca="1" si="33"/>
        <v>916.45736546447699</v>
      </c>
      <c r="I259" s="31">
        <f t="shared" ca="1" si="30"/>
        <v>178595.88859829688</v>
      </c>
      <c r="J259" s="24"/>
      <c r="K259" s="24"/>
    </row>
    <row r="260" spans="1:11" x14ac:dyDescent="0.2">
      <c r="A260" s="27">
        <f t="shared" ca="1" si="31"/>
        <v>243</v>
      </c>
      <c r="B260" s="28">
        <f t="shared" ca="1" si="27"/>
        <v>52925</v>
      </c>
      <c r="C260" s="31">
        <f t="shared" ca="1" si="34"/>
        <v>178595.88859829688</v>
      </c>
      <c r="D260" s="31">
        <f t="shared" ca="1" si="35"/>
        <v>2018.0914072611586</v>
      </c>
      <c r="E260" s="32">
        <f t="shared" ca="1" si="28"/>
        <v>0</v>
      </c>
      <c r="F260" s="31">
        <f t="shared" ca="1" si="29"/>
        <v>2018.0914072611586</v>
      </c>
      <c r="G260" s="31">
        <f t="shared" ca="1" si="32"/>
        <v>1107.2523754098447</v>
      </c>
      <c r="H260" s="31">
        <f t="shared" ca="1" si="33"/>
        <v>910.83903185131396</v>
      </c>
      <c r="I260" s="31">
        <f t="shared" ca="1" si="30"/>
        <v>177488.63622288703</v>
      </c>
      <c r="J260" s="24"/>
      <c r="K260" s="24"/>
    </row>
    <row r="261" spans="1:11" x14ac:dyDescent="0.2">
      <c r="A261" s="27">
        <f t="shared" ca="1" si="31"/>
        <v>244</v>
      </c>
      <c r="B261" s="28">
        <f t="shared" ca="1" si="27"/>
        <v>52955</v>
      </c>
      <c r="C261" s="31">
        <f t="shared" ca="1" si="34"/>
        <v>177488.63622288703</v>
      </c>
      <c r="D261" s="31">
        <f t="shared" ca="1" si="35"/>
        <v>2018.0914072611586</v>
      </c>
      <c r="E261" s="32">
        <f t="shared" ca="1" si="28"/>
        <v>0</v>
      </c>
      <c r="F261" s="31">
        <f t="shared" ca="1" si="29"/>
        <v>2018.0914072611586</v>
      </c>
      <c r="G261" s="31">
        <f t="shared" ca="1" si="32"/>
        <v>1112.8993625244348</v>
      </c>
      <c r="H261" s="31">
        <f t="shared" ca="1" si="33"/>
        <v>905.1920447367238</v>
      </c>
      <c r="I261" s="31">
        <f t="shared" ca="1" si="30"/>
        <v>176375.73686036258</v>
      </c>
      <c r="J261" s="24"/>
      <c r="K261" s="24"/>
    </row>
    <row r="262" spans="1:11" x14ac:dyDescent="0.2">
      <c r="A262" s="27">
        <f t="shared" ca="1" si="31"/>
        <v>245</v>
      </c>
      <c r="B262" s="28">
        <f t="shared" ca="1" si="27"/>
        <v>52986</v>
      </c>
      <c r="C262" s="31">
        <f t="shared" ca="1" si="34"/>
        <v>176375.73686036258</v>
      </c>
      <c r="D262" s="31">
        <f t="shared" ca="1" si="35"/>
        <v>2018.0914072611586</v>
      </c>
      <c r="E262" s="32">
        <f t="shared" ca="1" si="28"/>
        <v>0</v>
      </c>
      <c r="F262" s="31">
        <f t="shared" ca="1" si="29"/>
        <v>2018.0914072611586</v>
      </c>
      <c r="G262" s="31">
        <f t="shared" ca="1" si="32"/>
        <v>1118.5751492733093</v>
      </c>
      <c r="H262" s="31">
        <f t="shared" ca="1" si="33"/>
        <v>899.51625798784914</v>
      </c>
      <c r="I262" s="31">
        <f t="shared" ca="1" si="30"/>
        <v>175257.16171108928</v>
      </c>
      <c r="J262" s="24"/>
      <c r="K262" s="24"/>
    </row>
    <row r="263" spans="1:11" x14ac:dyDescent="0.2">
      <c r="A263" s="27">
        <f t="shared" ca="1" si="31"/>
        <v>246</v>
      </c>
      <c r="B263" s="28">
        <f t="shared" ca="1" si="27"/>
        <v>53017</v>
      </c>
      <c r="C263" s="31">
        <f t="shared" ca="1" si="34"/>
        <v>175257.16171108928</v>
      </c>
      <c r="D263" s="31">
        <f t="shared" ca="1" si="35"/>
        <v>2018.0914072611586</v>
      </c>
      <c r="E263" s="32">
        <f t="shared" ca="1" si="28"/>
        <v>0</v>
      </c>
      <c r="F263" s="31">
        <f t="shared" ca="1" si="29"/>
        <v>2018.0914072611586</v>
      </c>
      <c r="G263" s="31">
        <f t="shared" ca="1" si="32"/>
        <v>1124.2798825346031</v>
      </c>
      <c r="H263" s="31">
        <f t="shared" ca="1" si="33"/>
        <v>893.81152472655538</v>
      </c>
      <c r="I263" s="31">
        <f t="shared" ca="1" si="30"/>
        <v>174132.88182855467</v>
      </c>
      <c r="J263" s="24"/>
      <c r="K263" s="24"/>
    </row>
    <row r="264" spans="1:11" x14ac:dyDescent="0.2">
      <c r="A264" s="27">
        <f t="shared" ca="1" si="31"/>
        <v>247</v>
      </c>
      <c r="B264" s="28">
        <f t="shared" ca="1" si="27"/>
        <v>53045</v>
      </c>
      <c r="C264" s="31">
        <f t="shared" ca="1" si="34"/>
        <v>174132.88182855467</v>
      </c>
      <c r="D264" s="31">
        <f t="shared" ca="1" si="35"/>
        <v>2018.0914072611586</v>
      </c>
      <c r="E264" s="32">
        <f t="shared" ca="1" si="28"/>
        <v>0</v>
      </c>
      <c r="F264" s="31">
        <f t="shared" ca="1" si="29"/>
        <v>2018.0914072611586</v>
      </c>
      <c r="G264" s="31">
        <f t="shared" ca="1" si="32"/>
        <v>1130.0137099355297</v>
      </c>
      <c r="H264" s="31">
        <f t="shared" ca="1" si="33"/>
        <v>888.07769732562883</v>
      </c>
      <c r="I264" s="31">
        <f t="shared" ca="1" si="30"/>
        <v>173002.86811861914</v>
      </c>
      <c r="J264" s="24"/>
      <c r="K264" s="24"/>
    </row>
    <row r="265" spans="1:11" x14ac:dyDescent="0.2">
      <c r="A265" s="27">
        <f t="shared" ca="1" si="31"/>
        <v>248</v>
      </c>
      <c r="B265" s="28">
        <f t="shared" ca="1" si="27"/>
        <v>53076</v>
      </c>
      <c r="C265" s="31">
        <f t="shared" ca="1" si="34"/>
        <v>173002.86811861914</v>
      </c>
      <c r="D265" s="31">
        <f t="shared" ca="1" si="35"/>
        <v>2018.0914072611586</v>
      </c>
      <c r="E265" s="32">
        <f t="shared" ca="1" si="28"/>
        <v>0</v>
      </c>
      <c r="F265" s="31">
        <f t="shared" ca="1" si="29"/>
        <v>2018.0914072611586</v>
      </c>
      <c r="G265" s="31">
        <f t="shared" ca="1" si="32"/>
        <v>1135.7767798562008</v>
      </c>
      <c r="H265" s="31">
        <f t="shared" ca="1" si="33"/>
        <v>882.3146274049576</v>
      </c>
      <c r="I265" s="31">
        <f t="shared" ca="1" si="30"/>
        <v>171867.09133876293</v>
      </c>
      <c r="J265" s="24"/>
      <c r="K265" s="24"/>
    </row>
    <row r="266" spans="1:11" x14ac:dyDescent="0.2">
      <c r="A266" s="27">
        <f t="shared" ca="1" si="31"/>
        <v>249</v>
      </c>
      <c r="B266" s="28">
        <f t="shared" ca="1" si="27"/>
        <v>53106</v>
      </c>
      <c r="C266" s="31">
        <f t="shared" ca="1" si="34"/>
        <v>171867.09133876293</v>
      </c>
      <c r="D266" s="31">
        <f t="shared" ca="1" si="35"/>
        <v>2018.0914072611586</v>
      </c>
      <c r="E266" s="32">
        <f t="shared" ca="1" si="28"/>
        <v>0</v>
      </c>
      <c r="F266" s="31">
        <f t="shared" ca="1" si="29"/>
        <v>2018.0914072611586</v>
      </c>
      <c r="G266" s="31">
        <f t="shared" ca="1" si="32"/>
        <v>1141.5692414334676</v>
      </c>
      <c r="H266" s="31">
        <f t="shared" ca="1" si="33"/>
        <v>876.52216582769086</v>
      </c>
      <c r="I266" s="31">
        <f t="shared" ca="1" si="30"/>
        <v>170725.52209732946</v>
      </c>
      <c r="J266" s="24"/>
      <c r="K266" s="24"/>
    </row>
    <row r="267" spans="1:11" x14ac:dyDescent="0.2">
      <c r="A267" s="27">
        <f t="shared" ca="1" si="31"/>
        <v>250</v>
      </c>
      <c r="B267" s="28">
        <f t="shared" ca="1" si="27"/>
        <v>53137</v>
      </c>
      <c r="C267" s="31">
        <f t="shared" ca="1" si="34"/>
        <v>170725.52209732946</v>
      </c>
      <c r="D267" s="31">
        <f t="shared" ca="1" si="35"/>
        <v>2018.0914072611586</v>
      </c>
      <c r="E267" s="32">
        <f t="shared" ca="1" si="28"/>
        <v>0</v>
      </c>
      <c r="F267" s="31">
        <f t="shared" ca="1" si="29"/>
        <v>2018.0914072611586</v>
      </c>
      <c r="G267" s="31">
        <f t="shared" ca="1" si="32"/>
        <v>1147.3912445647784</v>
      </c>
      <c r="H267" s="31">
        <f t="shared" ca="1" si="33"/>
        <v>870.70016269638018</v>
      </c>
      <c r="I267" s="31">
        <f t="shared" ca="1" si="30"/>
        <v>169578.13085276468</v>
      </c>
      <c r="J267" s="24"/>
      <c r="K267" s="24"/>
    </row>
    <row r="268" spans="1:11" x14ac:dyDescent="0.2">
      <c r="A268" s="27">
        <f t="shared" ca="1" si="31"/>
        <v>251</v>
      </c>
      <c r="B268" s="28">
        <f t="shared" ca="1" si="27"/>
        <v>53167</v>
      </c>
      <c r="C268" s="31">
        <f t="shared" ca="1" si="34"/>
        <v>169578.13085276468</v>
      </c>
      <c r="D268" s="31">
        <f t="shared" ca="1" si="35"/>
        <v>2018.0914072611586</v>
      </c>
      <c r="E268" s="32">
        <f t="shared" ca="1" si="28"/>
        <v>0</v>
      </c>
      <c r="F268" s="31">
        <f t="shared" ca="1" si="29"/>
        <v>2018.0914072611586</v>
      </c>
      <c r="G268" s="31">
        <f t="shared" ca="1" si="32"/>
        <v>1153.2429399120588</v>
      </c>
      <c r="H268" s="31">
        <f t="shared" ca="1" si="33"/>
        <v>864.84846734909979</v>
      </c>
      <c r="I268" s="31">
        <f t="shared" ca="1" si="30"/>
        <v>168424.88791285263</v>
      </c>
      <c r="J268" s="24"/>
      <c r="K268" s="24"/>
    </row>
    <row r="269" spans="1:11" x14ac:dyDescent="0.2">
      <c r="A269" s="27">
        <f t="shared" ca="1" si="31"/>
        <v>252</v>
      </c>
      <c r="B269" s="28">
        <f t="shared" ca="1" si="27"/>
        <v>53198</v>
      </c>
      <c r="C269" s="31">
        <f t="shared" ca="1" si="34"/>
        <v>168424.88791285263</v>
      </c>
      <c r="D269" s="31">
        <f t="shared" ca="1" si="35"/>
        <v>2018.0914072611586</v>
      </c>
      <c r="E269" s="32">
        <f t="shared" ca="1" si="28"/>
        <v>0</v>
      </c>
      <c r="F269" s="31">
        <f t="shared" ca="1" si="29"/>
        <v>2018.0914072611586</v>
      </c>
      <c r="G269" s="31">
        <f t="shared" ca="1" si="32"/>
        <v>1159.12447890561</v>
      </c>
      <c r="H269" s="31">
        <f t="shared" ca="1" si="33"/>
        <v>858.96692835554848</v>
      </c>
      <c r="I269" s="31">
        <f t="shared" ca="1" si="30"/>
        <v>167265.76343394702</v>
      </c>
      <c r="J269" s="24"/>
      <c r="K269" s="24"/>
    </row>
    <row r="270" spans="1:11" x14ac:dyDescent="0.2">
      <c r="A270" s="27">
        <f t="shared" ca="1" si="31"/>
        <v>253</v>
      </c>
      <c r="B270" s="28">
        <f t="shared" ca="1" si="27"/>
        <v>53229</v>
      </c>
      <c r="C270" s="31">
        <f t="shared" ca="1" si="34"/>
        <v>167265.76343394702</v>
      </c>
      <c r="D270" s="31">
        <f t="shared" ca="1" si="35"/>
        <v>2018.0914072611586</v>
      </c>
      <c r="E270" s="32">
        <f t="shared" ca="1" si="28"/>
        <v>0</v>
      </c>
      <c r="F270" s="31">
        <f t="shared" ca="1" si="29"/>
        <v>2018.0914072611586</v>
      </c>
      <c r="G270" s="31">
        <f t="shared" ca="1" si="32"/>
        <v>1165.0360137480288</v>
      </c>
      <c r="H270" s="31">
        <f t="shared" ca="1" si="33"/>
        <v>853.05539351312973</v>
      </c>
      <c r="I270" s="31">
        <f t="shared" ca="1" si="30"/>
        <v>166100.72742019899</v>
      </c>
      <c r="J270" s="24"/>
      <c r="K270" s="24"/>
    </row>
    <row r="271" spans="1:11" x14ac:dyDescent="0.2">
      <c r="A271" s="27">
        <f t="shared" ca="1" si="31"/>
        <v>254</v>
      </c>
      <c r="B271" s="28">
        <f t="shared" ca="1" si="27"/>
        <v>53259</v>
      </c>
      <c r="C271" s="31">
        <f t="shared" ca="1" si="34"/>
        <v>166100.72742019899</v>
      </c>
      <c r="D271" s="31">
        <f t="shared" ca="1" si="35"/>
        <v>2018.0914072611586</v>
      </c>
      <c r="E271" s="32">
        <f t="shared" ca="1" si="28"/>
        <v>0</v>
      </c>
      <c r="F271" s="31">
        <f t="shared" ca="1" si="29"/>
        <v>2018.0914072611586</v>
      </c>
      <c r="G271" s="31">
        <f t="shared" ca="1" si="32"/>
        <v>1170.9776974181436</v>
      </c>
      <c r="H271" s="31">
        <f t="shared" ca="1" si="33"/>
        <v>847.11370984301482</v>
      </c>
      <c r="I271" s="31">
        <f t="shared" ca="1" si="30"/>
        <v>164929.74972278086</v>
      </c>
      <c r="J271" s="24"/>
      <c r="K271" s="24"/>
    </row>
    <row r="272" spans="1:11" x14ac:dyDescent="0.2">
      <c r="A272" s="27">
        <f t="shared" ca="1" si="31"/>
        <v>255</v>
      </c>
      <c r="B272" s="28">
        <f t="shared" ca="1" si="27"/>
        <v>53290</v>
      </c>
      <c r="C272" s="31">
        <f t="shared" ca="1" si="34"/>
        <v>164929.74972278086</v>
      </c>
      <c r="D272" s="31">
        <f t="shared" ca="1" si="35"/>
        <v>2018.0914072611586</v>
      </c>
      <c r="E272" s="32">
        <f t="shared" ca="1" si="28"/>
        <v>0</v>
      </c>
      <c r="F272" s="31">
        <f t="shared" ca="1" si="29"/>
        <v>2018.0914072611586</v>
      </c>
      <c r="G272" s="31">
        <f t="shared" ca="1" si="32"/>
        <v>1176.9496836749763</v>
      </c>
      <c r="H272" s="31">
        <f t="shared" ca="1" si="33"/>
        <v>841.14172358618237</v>
      </c>
      <c r="I272" s="31">
        <f t="shared" ca="1" si="30"/>
        <v>163752.80003910587</v>
      </c>
      <c r="J272" s="24"/>
      <c r="K272" s="24"/>
    </row>
    <row r="273" spans="1:11" x14ac:dyDescent="0.2">
      <c r="A273" s="27">
        <f t="shared" ca="1" si="31"/>
        <v>256</v>
      </c>
      <c r="B273" s="28">
        <f t="shared" ca="1" si="27"/>
        <v>53320</v>
      </c>
      <c r="C273" s="31">
        <f t="shared" ca="1" si="34"/>
        <v>163752.80003910587</v>
      </c>
      <c r="D273" s="31">
        <f t="shared" ca="1" si="35"/>
        <v>2018.0914072611586</v>
      </c>
      <c r="E273" s="32">
        <f t="shared" ca="1" si="28"/>
        <v>0</v>
      </c>
      <c r="F273" s="31">
        <f t="shared" ca="1" si="29"/>
        <v>2018.0914072611586</v>
      </c>
      <c r="G273" s="31">
        <f t="shared" ca="1" si="32"/>
        <v>1182.9521270617188</v>
      </c>
      <c r="H273" s="31">
        <f t="shared" ca="1" si="33"/>
        <v>835.1392801994399</v>
      </c>
      <c r="I273" s="31">
        <f t="shared" ca="1" si="30"/>
        <v>162569.84791204415</v>
      </c>
      <c r="J273" s="24"/>
      <c r="K273" s="24"/>
    </row>
    <row r="274" spans="1:11" x14ac:dyDescent="0.2">
      <c r="A274" s="27">
        <f t="shared" ca="1" si="31"/>
        <v>257</v>
      </c>
      <c r="B274" s="28">
        <f t="shared" ref="B274:B337" ca="1" si="36">IF(Pay_Num&lt;&gt;"",DATE(YEAR(Loan_Start),MONTH(Loan_Start)+(Pay_Num)*12/Num_Pmt_Per_Year,DAY(Loan_Start)),"")</f>
        <v>53351</v>
      </c>
      <c r="C274" s="31">
        <f t="shared" ca="1" si="34"/>
        <v>162569.84791204415</v>
      </c>
      <c r="D274" s="31">
        <f t="shared" ca="1" si="35"/>
        <v>2018.0914072611586</v>
      </c>
      <c r="E274" s="32">
        <f t="shared" ref="E274:E337" ca="1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ca="1" si="38">IF(AND(Pay_Num&lt;&gt;"",Sched_Pay+Extra_Pay&lt;Beg_Bal),Sched_Pay+Extra_Pay,IF(Pay_Num&lt;&gt;"",Beg_Bal,""))</f>
        <v>2018.0914072611586</v>
      </c>
      <c r="G274" s="31">
        <f t="shared" ca="1" si="32"/>
        <v>1188.9851829097333</v>
      </c>
      <c r="H274" s="31">
        <f t="shared" ca="1" si="33"/>
        <v>829.10622435142511</v>
      </c>
      <c r="I274" s="31">
        <f t="shared" ref="I274:I337" ca="1" si="39">IF(AND(Pay_Num&lt;&gt;"",Sched_Pay+Extra_Pay&lt;Beg_Bal),Beg_Bal-Princ,IF(Pay_Num&lt;&gt;"",0,""))</f>
        <v>161380.86272913442</v>
      </c>
      <c r="J274" s="24"/>
      <c r="K274" s="24"/>
    </row>
    <row r="275" spans="1:11" x14ac:dyDescent="0.2">
      <c r="A275" s="27">
        <f t="shared" ref="A275:A338" ca="1" si="40">IF(Values_Entered,A274+1,"")</f>
        <v>258</v>
      </c>
      <c r="B275" s="28">
        <f t="shared" ca="1" si="36"/>
        <v>53382</v>
      </c>
      <c r="C275" s="31">
        <f t="shared" ca="1" si="34"/>
        <v>161380.86272913442</v>
      </c>
      <c r="D275" s="31">
        <f t="shared" ca="1" si="35"/>
        <v>2018.0914072611586</v>
      </c>
      <c r="E275" s="32">
        <f t="shared" ca="1" si="37"/>
        <v>0</v>
      </c>
      <c r="F275" s="31">
        <f t="shared" ca="1" si="38"/>
        <v>2018.0914072611586</v>
      </c>
      <c r="G275" s="31">
        <f t="shared" ref="G275:G338" ca="1" si="41">IF(Pay_Num&lt;&gt;"",Total_Pay-Int,"")</f>
        <v>1195.0490073425731</v>
      </c>
      <c r="H275" s="31">
        <f t="shared" ref="H275:H338" ca="1" si="42">IF(Pay_Num&lt;&gt;"",Beg_Bal*Interest_Rate/Num_Pmt_Per_Year,"")</f>
        <v>823.04239991858549</v>
      </c>
      <c r="I275" s="31">
        <f t="shared" ca="1" si="39"/>
        <v>160185.81372179184</v>
      </c>
      <c r="J275" s="24"/>
      <c r="K275" s="24"/>
    </row>
    <row r="276" spans="1:11" x14ac:dyDescent="0.2">
      <c r="A276" s="27">
        <f t="shared" ca="1" si="40"/>
        <v>259</v>
      </c>
      <c r="B276" s="28">
        <f t="shared" ca="1" si="36"/>
        <v>53410</v>
      </c>
      <c r="C276" s="31">
        <f t="shared" ref="C276:C339" ca="1" si="43">IF(Pay_Num&lt;&gt;"",I275,"")</f>
        <v>160185.81372179184</v>
      </c>
      <c r="D276" s="31">
        <f t="shared" ref="D276:D339" ca="1" si="44">IF(Pay_Num&lt;&gt;"",Scheduled_Monthly_Payment,"")</f>
        <v>2018.0914072611586</v>
      </c>
      <c r="E276" s="32">
        <f t="shared" ca="1" si="37"/>
        <v>0</v>
      </c>
      <c r="F276" s="31">
        <f t="shared" ca="1" si="38"/>
        <v>2018.0914072611586</v>
      </c>
      <c r="G276" s="31">
        <f t="shared" ca="1" si="41"/>
        <v>1201.1437572800201</v>
      </c>
      <c r="H276" s="31">
        <f t="shared" ca="1" si="42"/>
        <v>816.9476499811384</v>
      </c>
      <c r="I276" s="31">
        <f t="shared" ca="1" si="39"/>
        <v>158984.66996451182</v>
      </c>
      <c r="J276" s="24"/>
      <c r="K276" s="24"/>
    </row>
    <row r="277" spans="1:11" x14ac:dyDescent="0.2">
      <c r="A277" s="27">
        <f t="shared" ca="1" si="40"/>
        <v>260</v>
      </c>
      <c r="B277" s="28">
        <f t="shared" ca="1" si="36"/>
        <v>53441</v>
      </c>
      <c r="C277" s="31">
        <f t="shared" ca="1" si="43"/>
        <v>158984.66996451182</v>
      </c>
      <c r="D277" s="31">
        <f t="shared" ca="1" si="44"/>
        <v>2018.0914072611586</v>
      </c>
      <c r="E277" s="32">
        <f t="shared" ca="1" si="37"/>
        <v>0</v>
      </c>
      <c r="F277" s="31">
        <f t="shared" ca="1" si="38"/>
        <v>2018.0914072611586</v>
      </c>
      <c r="G277" s="31">
        <f t="shared" ca="1" si="41"/>
        <v>1207.2695904421485</v>
      </c>
      <c r="H277" s="31">
        <f t="shared" ca="1" si="42"/>
        <v>810.82181681901022</v>
      </c>
      <c r="I277" s="31">
        <f t="shared" ca="1" si="39"/>
        <v>157777.40037406966</v>
      </c>
      <c r="J277" s="24"/>
      <c r="K277" s="24"/>
    </row>
    <row r="278" spans="1:11" x14ac:dyDescent="0.2">
      <c r="A278" s="27">
        <f t="shared" ca="1" si="40"/>
        <v>261</v>
      </c>
      <c r="B278" s="28">
        <f t="shared" ca="1" si="36"/>
        <v>53471</v>
      </c>
      <c r="C278" s="31">
        <f t="shared" ca="1" si="43"/>
        <v>157777.40037406966</v>
      </c>
      <c r="D278" s="31">
        <f t="shared" ca="1" si="44"/>
        <v>2018.0914072611586</v>
      </c>
      <c r="E278" s="32">
        <f t="shared" ca="1" si="37"/>
        <v>0</v>
      </c>
      <c r="F278" s="31">
        <f t="shared" ca="1" si="38"/>
        <v>2018.0914072611586</v>
      </c>
      <c r="G278" s="31">
        <f t="shared" ca="1" si="41"/>
        <v>1213.4266653534032</v>
      </c>
      <c r="H278" s="31">
        <f t="shared" ca="1" si="42"/>
        <v>804.66474190775523</v>
      </c>
      <c r="I278" s="31">
        <f t="shared" ca="1" si="39"/>
        <v>156563.97370871625</v>
      </c>
      <c r="J278" s="24"/>
      <c r="K278" s="24"/>
    </row>
    <row r="279" spans="1:11" x14ac:dyDescent="0.2">
      <c r="A279" s="27">
        <f t="shared" ca="1" si="40"/>
        <v>262</v>
      </c>
      <c r="B279" s="28">
        <f t="shared" ca="1" si="36"/>
        <v>53502</v>
      </c>
      <c r="C279" s="31">
        <f t="shared" ca="1" si="43"/>
        <v>156563.97370871625</v>
      </c>
      <c r="D279" s="31">
        <f t="shared" ca="1" si="44"/>
        <v>2018.0914072611586</v>
      </c>
      <c r="E279" s="32">
        <f t="shared" ca="1" si="37"/>
        <v>0</v>
      </c>
      <c r="F279" s="31">
        <f t="shared" ca="1" si="38"/>
        <v>2018.0914072611586</v>
      </c>
      <c r="G279" s="31">
        <f t="shared" ca="1" si="41"/>
        <v>1219.6151413467055</v>
      </c>
      <c r="H279" s="31">
        <f t="shared" ca="1" si="42"/>
        <v>798.47626591445294</v>
      </c>
      <c r="I279" s="31">
        <f t="shared" ca="1" si="39"/>
        <v>155344.35856736955</v>
      </c>
      <c r="J279" s="24"/>
      <c r="K279" s="24"/>
    </row>
    <row r="280" spans="1:11" x14ac:dyDescent="0.2">
      <c r="A280" s="27">
        <f t="shared" ca="1" si="40"/>
        <v>263</v>
      </c>
      <c r="B280" s="28">
        <f t="shared" ca="1" si="36"/>
        <v>53532</v>
      </c>
      <c r="C280" s="31">
        <f t="shared" ca="1" si="43"/>
        <v>155344.35856736955</v>
      </c>
      <c r="D280" s="31">
        <f t="shared" ca="1" si="44"/>
        <v>2018.0914072611586</v>
      </c>
      <c r="E280" s="32">
        <f t="shared" ca="1" si="37"/>
        <v>0</v>
      </c>
      <c r="F280" s="31">
        <f t="shared" ca="1" si="38"/>
        <v>2018.0914072611586</v>
      </c>
      <c r="G280" s="31">
        <f t="shared" ca="1" si="41"/>
        <v>1225.8351785675741</v>
      </c>
      <c r="H280" s="31">
        <f t="shared" ca="1" si="42"/>
        <v>792.2562286935846</v>
      </c>
      <c r="I280" s="31">
        <f t="shared" ca="1" si="39"/>
        <v>154118.52338880199</v>
      </c>
      <c r="J280" s="24"/>
      <c r="K280" s="24"/>
    </row>
    <row r="281" spans="1:11" x14ac:dyDescent="0.2">
      <c r="A281" s="27">
        <f t="shared" ca="1" si="40"/>
        <v>264</v>
      </c>
      <c r="B281" s="28">
        <f t="shared" ca="1" si="36"/>
        <v>53563</v>
      </c>
      <c r="C281" s="31">
        <f t="shared" ca="1" si="43"/>
        <v>154118.52338880199</v>
      </c>
      <c r="D281" s="31">
        <f t="shared" ca="1" si="44"/>
        <v>2018.0914072611586</v>
      </c>
      <c r="E281" s="32">
        <f t="shared" ca="1" si="37"/>
        <v>0</v>
      </c>
      <c r="F281" s="31">
        <f t="shared" ca="1" si="38"/>
        <v>2018.0914072611586</v>
      </c>
      <c r="G281" s="31">
        <f t="shared" ca="1" si="41"/>
        <v>1232.0869379782685</v>
      </c>
      <c r="H281" s="31">
        <f t="shared" ca="1" si="42"/>
        <v>786.00446928289011</v>
      </c>
      <c r="I281" s="31">
        <f t="shared" ca="1" si="39"/>
        <v>152886.4364508237</v>
      </c>
      <c r="J281" s="24"/>
      <c r="K281" s="24"/>
    </row>
    <row r="282" spans="1:11" x14ac:dyDescent="0.2">
      <c r="A282" s="27">
        <f t="shared" ca="1" si="40"/>
        <v>265</v>
      </c>
      <c r="B282" s="28">
        <f t="shared" ca="1" si="36"/>
        <v>53594</v>
      </c>
      <c r="C282" s="31">
        <f t="shared" ca="1" si="43"/>
        <v>152886.4364508237</v>
      </c>
      <c r="D282" s="31">
        <f t="shared" ca="1" si="44"/>
        <v>2018.0914072611586</v>
      </c>
      <c r="E282" s="32">
        <f t="shared" ca="1" si="37"/>
        <v>0</v>
      </c>
      <c r="F282" s="31">
        <f t="shared" ca="1" si="38"/>
        <v>2018.0914072611586</v>
      </c>
      <c r="G282" s="31">
        <f t="shared" ca="1" si="41"/>
        <v>1238.3705813619576</v>
      </c>
      <c r="H282" s="31">
        <f t="shared" ca="1" si="42"/>
        <v>779.72082589920092</v>
      </c>
      <c r="I282" s="31">
        <f t="shared" ca="1" si="39"/>
        <v>151648.06586946175</v>
      </c>
      <c r="J282" s="24"/>
      <c r="K282" s="24"/>
    </row>
    <row r="283" spans="1:11" x14ac:dyDescent="0.2">
      <c r="A283" s="27">
        <f t="shared" ca="1" si="40"/>
        <v>266</v>
      </c>
      <c r="B283" s="28">
        <f t="shared" ca="1" si="36"/>
        <v>53624</v>
      </c>
      <c r="C283" s="31">
        <f t="shared" ca="1" si="43"/>
        <v>151648.06586946175</v>
      </c>
      <c r="D283" s="31">
        <f t="shared" ca="1" si="44"/>
        <v>2018.0914072611586</v>
      </c>
      <c r="E283" s="32">
        <f t="shared" ca="1" si="37"/>
        <v>0</v>
      </c>
      <c r="F283" s="31">
        <f t="shared" ca="1" si="38"/>
        <v>2018.0914072611586</v>
      </c>
      <c r="G283" s="31">
        <f t="shared" ca="1" si="41"/>
        <v>1244.6862713269038</v>
      </c>
      <c r="H283" s="31">
        <f t="shared" ca="1" si="42"/>
        <v>773.40513593425487</v>
      </c>
      <c r="I283" s="31">
        <f t="shared" ca="1" si="39"/>
        <v>150403.37959813484</v>
      </c>
      <c r="J283" s="24"/>
      <c r="K283" s="24"/>
    </row>
    <row r="284" spans="1:11" x14ac:dyDescent="0.2">
      <c r="A284" s="27">
        <f t="shared" ca="1" si="40"/>
        <v>267</v>
      </c>
      <c r="B284" s="28">
        <f t="shared" ca="1" si="36"/>
        <v>53655</v>
      </c>
      <c r="C284" s="31">
        <f t="shared" ca="1" si="43"/>
        <v>150403.37959813484</v>
      </c>
      <c r="D284" s="31">
        <f t="shared" ca="1" si="44"/>
        <v>2018.0914072611586</v>
      </c>
      <c r="E284" s="32">
        <f t="shared" ca="1" si="37"/>
        <v>0</v>
      </c>
      <c r="F284" s="31">
        <f t="shared" ca="1" si="38"/>
        <v>2018.0914072611586</v>
      </c>
      <c r="G284" s="31">
        <f t="shared" ca="1" si="41"/>
        <v>1251.0341713106709</v>
      </c>
      <c r="H284" s="31">
        <f t="shared" ca="1" si="42"/>
        <v>767.05723595048767</v>
      </c>
      <c r="I284" s="31">
        <f t="shared" ca="1" si="39"/>
        <v>149152.34542682418</v>
      </c>
      <c r="J284" s="24"/>
      <c r="K284" s="24"/>
    </row>
    <row r="285" spans="1:11" x14ac:dyDescent="0.2">
      <c r="A285" s="27">
        <f t="shared" ca="1" si="40"/>
        <v>268</v>
      </c>
      <c r="B285" s="28">
        <f t="shared" ca="1" si="36"/>
        <v>53685</v>
      </c>
      <c r="C285" s="31">
        <f t="shared" ca="1" si="43"/>
        <v>149152.34542682418</v>
      </c>
      <c r="D285" s="31">
        <f t="shared" ca="1" si="44"/>
        <v>2018.0914072611586</v>
      </c>
      <c r="E285" s="32">
        <f t="shared" ca="1" si="37"/>
        <v>0</v>
      </c>
      <c r="F285" s="31">
        <f t="shared" ca="1" si="38"/>
        <v>2018.0914072611586</v>
      </c>
      <c r="G285" s="31">
        <f t="shared" ca="1" si="41"/>
        <v>1257.4144455843552</v>
      </c>
      <c r="H285" s="31">
        <f t="shared" ca="1" si="42"/>
        <v>760.67696167680333</v>
      </c>
      <c r="I285" s="31">
        <f t="shared" ca="1" si="39"/>
        <v>147894.93098123983</v>
      </c>
      <c r="J285" s="24"/>
      <c r="K285" s="24"/>
    </row>
    <row r="286" spans="1:11" x14ac:dyDescent="0.2">
      <c r="A286" s="27">
        <f t="shared" ca="1" si="40"/>
        <v>269</v>
      </c>
      <c r="B286" s="28">
        <f t="shared" ca="1" si="36"/>
        <v>53716</v>
      </c>
      <c r="C286" s="31">
        <f t="shared" ca="1" si="43"/>
        <v>147894.93098123983</v>
      </c>
      <c r="D286" s="31">
        <f t="shared" ca="1" si="44"/>
        <v>2018.0914072611586</v>
      </c>
      <c r="E286" s="32">
        <f t="shared" ca="1" si="37"/>
        <v>0</v>
      </c>
      <c r="F286" s="31">
        <f t="shared" ca="1" si="38"/>
        <v>2018.0914072611586</v>
      </c>
      <c r="G286" s="31">
        <f t="shared" ca="1" si="41"/>
        <v>1263.8272592568355</v>
      </c>
      <c r="H286" s="31">
        <f t="shared" ca="1" si="42"/>
        <v>754.26414800432303</v>
      </c>
      <c r="I286" s="31">
        <f t="shared" ca="1" si="39"/>
        <v>146631.103721983</v>
      </c>
      <c r="J286" s="24"/>
      <c r="K286" s="24"/>
    </row>
    <row r="287" spans="1:11" x14ac:dyDescent="0.2">
      <c r="A287" s="27">
        <f t="shared" ca="1" si="40"/>
        <v>270</v>
      </c>
      <c r="B287" s="28">
        <f t="shared" ca="1" si="36"/>
        <v>53747</v>
      </c>
      <c r="C287" s="31">
        <f t="shared" ca="1" si="43"/>
        <v>146631.103721983</v>
      </c>
      <c r="D287" s="31">
        <f t="shared" ca="1" si="44"/>
        <v>2018.0914072611586</v>
      </c>
      <c r="E287" s="32">
        <f t="shared" ca="1" si="37"/>
        <v>0</v>
      </c>
      <c r="F287" s="31">
        <f t="shared" ca="1" si="38"/>
        <v>2018.0914072611586</v>
      </c>
      <c r="G287" s="31">
        <f t="shared" ca="1" si="41"/>
        <v>1270.2727782790453</v>
      </c>
      <c r="H287" s="31">
        <f t="shared" ca="1" si="42"/>
        <v>747.8186289821133</v>
      </c>
      <c r="I287" s="31">
        <f t="shared" ca="1" si="39"/>
        <v>145360.83094370397</v>
      </c>
      <c r="J287" s="24"/>
      <c r="K287" s="24"/>
    </row>
    <row r="288" spans="1:11" x14ac:dyDescent="0.2">
      <c r="A288" s="27">
        <f t="shared" ca="1" si="40"/>
        <v>271</v>
      </c>
      <c r="B288" s="28">
        <f t="shared" ca="1" si="36"/>
        <v>53775</v>
      </c>
      <c r="C288" s="31">
        <f t="shared" ca="1" si="43"/>
        <v>145360.83094370397</v>
      </c>
      <c r="D288" s="31">
        <f t="shared" ca="1" si="44"/>
        <v>2018.0914072611586</v>
      </c>
      <c r="E288" s="32">
        <f t="shared" ca="1" si="37"/>
        <v>0</v>
      </c>
      <c r="F288" s="31">
        <f t="shared" ca="1" si="38"/>
        <v>2018.0914072611586</v>
      </c>
      <c r="G288" s="31">
        <f t="shared" ca="1" si="41"/>
        <v>1276.7511694482682</v>
      </c>
      <c r="H288" s="31">
        <f t="shared" ca="1" si="42"/>
        <v>741.34023781289022</v>
      </c>
      <c r="I288" s="31">
        <f t="shared" ca="1" si="39"/>
        <v>144084.07977425569</v>
      </c>
      <c r="J288" s="24"/>
      <c r="K288" s="24"/>
    </row>
    <row r="289" spans="1:11" x14ac:dyDescent="0.2">
      <c r="A289" s="27">
        <f t="shared" ca="1" si="40"/>
        <v>272</v>
      </c>
      <c r="B289" s="28">
        <f t="shared" ca="1" si="36"/>
        <v>53806</v>
      </c>
      <c r="C289" s="31">
        <f t="shared" ca="1" si="43"/>
        <v>144084.07977425569</v>
      </c>
      <c r="D289" s="31">
        <f t="shared" ca="1" si="44"/>
        <v>2018.0914072611586</v>
      </c>
      <c r="E289" s="32">
        <f t="shared" ca="1" si="37"/>
        <v>0</v>
      </c>
      <c r="F289" s="31">
        <f t="shared" ca="1" si="38"/>
        <v>2018.0914072611586</v>
      </c>
      <c r="G289" s="31">
        <f t="shared" ca="1" si="41"/>
        <v>1283.2626004124545</v>
      </c>
      <c r="H289" s="31">
        <f t="shared" ca="1" si="42"/>
        <v>734.82880684870406</v>
      </c>
      <c r="I289" s="31">
        <f t="shared" ca="1" si="39"/>
        <v>142800.81717384324</v>
      </c>
      <c r="J289" s="24"/>
      <c r="K289" s="24"/>
    </row>
    <row r="290" spans="1:11" x14ac:dyDescent="0.2">
      <c r="A290" s="27">
        <f t="shared" ca="1" si="40"/>
        <v>273</v>
      </c>
      <c r="B290" s="28">
        <f t="shared" ca="1" si="36"/>
        <v>53836</v>
      </c>
      <c r="C290" s="31">
        <f t="shared" ca="1" si="43"/>
        <v>142800.81717384324</v>
      </c>
      <c r="D290" s="31">
        <f t="shared" ca="1" si="44"/>
        <v>2018.0914072611586</v>
      </c>
      <c r="E290" s="32">
        <f t="shared" ca="1" si="37"/>
        <v>0</v>
      </c>
      <c r="F290" s="31">
        <f t="shared" ca="1" si="38"/>
        <v>2018.0914072611586</v>
      </c>
      <c r="G290" s="31">
        <f t="shared" ca="1" si="41"/>
        <v>1289.8072396745579</v>
      </c>
      <c r="H290" s="31">
        <f t="shared" ca="1" si="42"/>
        <v>728.28416758660057</v>
      </c>
      <c r="I290" s="31">
        <f t="shared" ca="1" si="39"/>
        <v>141511.00993416869</v>
      </c>
      <c r="J290" s="24"/>
      <c r="K290" s="24"/>
    </row>
    <row r="291" spans="1:11" x14ac:dyDescent="0.2">
      <c r="A291" s="27">
        <f t="shared" ca="1" si="40"/>
        <v>274</v>
      </c>
      <c r="B291" s="28">
        <f t="shared" ca="1" si="36"/>
        <v>53867</v>
      </c>
      <c r="C291" s="31">
        <f t="shared" ca="1" si="43"/>
        <v>141511.00993416869</v>
      </c>
      <c r="D291" s="31">
        <f t="shared" ca="1" si="44"/>
        <v>2018.0914072611586</v>
      </c>
      <c r="E291" s="32">
        <f t="shared" ca="1" si="37"/>
        <v>0</v>
      </c>
      <c r="F291" s="31">
        <f t="shared" ca="1" si="38"/>
        <v>2018.0914072611586</v>
      </c>
      <c r="G291" s="31">
        <f t="shared" ca="1" si="41"/>
        <v>1296.3852565968982</v>
      </c>
      <c r="H291" s="31">
        <f t="shared" ca="1" si="42"/>
        <v>721.70615066426035</v>
      </c>
      <c r="I291" s="31">
        <f t="shared" ca="1" si="39"/>
        <v>140214.62467757179</v>
      </c>
      <c r="J291" s="24"/>
      <c r="K291" s="24"/>
    </row>
    <row r="292" spans="1:11" x14ac:dyDescent="0.2">
      <c r="A292" s="27">
        <f t="shared" ca="1" si="40"/>
        <v>275</v>
      </c>
      <c r="B292" s="28">
        <f t="shared" ca="1" si="36"/>
        <v>53897</v>
      </c>
      <c r="C292" s="31">
        <f t="shared" ca="1" si="43"/>
        <v>140214.62467757179</v>
      </c>
      <c r="D292" s="31">
        <f t="shared" ca="1" si="44"/>
        <v>2018.0914072611586</v>
      </c>
      <c r="E292" s="32">
        <f t="shared" ca="1" si="37"/>
        <v>0</v>
      </c>
      <c r="F292" s="31">
        <f t="shared" ca="1" si="38"/>
        <v>2018.0914072611586</v>
      </c>
      <c r="G292" s="31">
        <f t="shared" ca="1" si="41"/>
        <v>1302.9968214055425</v>
      </c>
      <c r="H292" s="31">
        <f t="shared" ca="1" si="42"/>
        <v>715.09458585561606</v>
      </c>
      <c r="I292" s="31">
        <f t="shared" ca="1" si="39"/>
        <v>138911.62785616625</v>
      </c>
      <c r="J292" s="24"/>
      <c r="K292" s="24"/>
    </row>
    <row r="293" spans="1:11" x14ac:dyDescent="0.2">
      <c r="A293" s="27">
        <f t="shared" ca="1" si="40"/>
        <v>276</v>
      </c>
      <c r="B293" s="28">
        <f t="shared" ca="1" si="36"/>
        <v>53928</v>
      </c>
      <c r="C293" s="31">
        <f t="shared" ca="1" si="43"/>
        <v>138911.62785616625</v>
      </c>
      <c r="D293" s="31">
        <f t="shared" ca="1" si="44"/>
        <v>2018.0914072611586</v>
      </c>
      <c r="E293" s="32">
        <f t="shared" ca="1" si="37"/>
        <v>0</v>
      </c>
      <c r="F293" s="31">
        <f t="shared" ca="1" si="38"/>
        <v>2018.0914072611586</v>
      </c>
      <c r="G293" s="31">
        <f t="shared" ca="1" si="41"/>
        <v>1309.6421051947109</v>
      </c>
      <c r="H293" s="31">
        <f t="shared" ca="1" si="42"/>
        <v>708.44930206644779</v>
      </c>
      <c r="I293" s="31">
        <f t="shared" ca="1" si="39"/>
        <v>137601.98575097154</v>
      </c>
      <c r="J293" s="24"/>
      <c r="K293" s="24"/>
    </row>
    <row r="294" spans="1:11" x14ac:dyDescent="0.2">
      <c r="A294" s="27">
        <f t="shared" ca="1" si="40"/>
        <v>277</v>
      </c>
      <c r="B294" s="28">
        <f t="shared" ca="1" si="36"/>
        <v>53959</v>
      </c>
      <c r="C294" s="31">
        <f t="shared" ca="1" si="43"/>
        <v>137601.98575097154</v>
      </c>
      <c r="D294" s="31">
        <f t="shared" ca="1" si="44"/>
        <v>2018.0914072611586</v>
      </c>
      <c r="E294" s="32">
        <f t="shared" ca="1" si="37"/>
        <v>0</v>
      </c>
      <c r="F294" s="31">
        <f t="shared" ca="1" si="38"/>
        <v>2018.0914072611586</v>
      </c>
      <c r="G294" s="31">
        <f t="shared" ca="1" si="41"/>
        <v>1316.3212799312037</v>
      </c>
      <c r="H294" s="31">
        <f t="shared" ca="1" si="42"/>
        <v>701.77012732995479</v>
      </c>
      <c r="I294" s="31">
        <f t="shared" ca="1" si="39"/>
        <v>136285.66447104033</v>
      </c>
      <c r="J294" s="24"/>
      <c r="K294" s="24"/>
    </row>
    <row r="295" spans="1:11" x14ac:dyDescent="0.2">
      <c r="A295" s="27">
        <f t="shared" ca="1" si="40"/>
        <v>278</v>
      </c>
      <c r="B295" s="28">
        <f t="shared" ca="1" si="36"/>
        <v>53989</v>
      </c>
      <c r="C295" s="31">
        <f t="shared" ca="1" si="43"/>
        <v>136285.66447104033</v>
      </c>
      <c r="D295" s="31">
        <f t="shared" ca="1" si="44"/>
        <v>2018.0914072611586</v>
      </c>
      <c r="E295" s="32">
        <f t="shared" ca="1" si="37"/>
        <v>0</v>
      </c>
      <c r="F295" s="31">
        <f t="shared" ca="1" si="38"/>
        <v>2018.0914072611586</v>
      </c>
      <c r="G295" s="31">
        <f t="shared" ca="1" si="41"/>
        <v>1323.0345184588527</v>
      </c>
      <c r="H295" s="31">
        <f t="shared" ca="1" si="42"/>
        <v>695.05688880230571</v>
      </c>
      <c r="I295" s="31">
        <f t="shared" ca="1" si="39"/>
        <v>134962.62995258148</v>
      </c>
      <c r="J295" s="24"/>
      <c r="K295" s="24"/>
    </row>
    <row r="296" spans="1:11" x14ac:dyDescent="0.2">
      <c r="A296" s="27">
        <f t="shared" ca="1" si="40"/>
        <v>279</v>
      </c>
      <c r="B296" s="28">
        <f t="shared" ca="1" si="36"/>
        <v>54020</v>
      </c>
      <c r="C296" s="31">
        <f t="shared" ca="1" si="43"/>
        <v>134962.62995258148</v>
      </c>
      <c r="D296" s="31">
        <f t="shared" ca="1" si="44"/>
        <v>2018.0914072611586</v>
      </c>
      <c r="E296" s="32">
        <f t="shared" ca="1" si="37"/>
        <v>0</v>
      </c>
      <c r="F296" s="31">
        <f t="shared" ca="1" si="38"/>
        <v>2018.0914072611586</v>
      </c>
      <c r="G296" s="31">
        <f t="shared" ca="1" si="41"/>
        <v>1329.7819945029933</v>
      </c>
      <c r="H296" s="31">
        <f t="shared" ca="1" si="42"/>
        <v>688.30941275816542</v>
      </c>
      <c r="I296" s="31">
        <f t="shared" ca="1" si="39"/>
        <v>133632.84795807849</v>
      </c>
      <c r="J296" s="24"/>
      <c r="K296" s="24"/>
    </row>
    <row r="297" spans="1:11" x14ac:dyDescent="0.2">
      <c r="A297" s="27">
        <f t="shared" ca="1" si="40"/>
        <v>280</v>
      </c>
      <c r="B297" s="28">
        <f t="shared" ca="1" si="36"/>
        <v>54050</v>
      </c>
      <c r="C297" s="31">
        <f t="shared" ca="1" si="43"/>
        <v>133632.84795807849</v>
      </c>
      <c r="D297" s="31">
        <f t="shared" ca="1" si="44"/>
        <v>2018.0914072611586</v>
      </c>
      <c r="E297" s="32">
        <f t="shared" ca="1" si="37"/>
        <v>0</v>
      </c>
      <c r="F297" s="31">
        <f t="shared" ca="1" si="38"/>
        <v>2018.0914072611586</v>
      </c>
      <c r="G297" s="31">
        <f t="shared" ca="1" si="41"/>
        <v>1336.5638826749582</v>
      </c>
      <c r="H297" s="31">
        <f t="shared" ca="1" si="42"/>
        <v>681.52752458620023</v>
      </c>
      <c r="I297" s="31">
        <f t="shared" ca="1" si="39"/>
        <v>132296.28407540353</v>
      </c>
      <c r="J297" s="24"/>
      <c r="K297" s="24"/>
    </row>
    <row r="298" spans="1:11" x14ac:dyDescent="0.2">
      <c r="A298" s="27">
        <f t="shared" ca="1" si="40"/>
        <v>281</v>
      </c>
      <c r="B298" s="28">
        <f t="shared" ca="1" si="36"/>
        <v>54081</v>
      </c>
      <c r="C298" s="31">
        <f t="shared" ca="1" si="43"/>
        <v>132296.28407540353</v>
      </c>
      <c r="D298" s="31">
        <f t="shared" ca="1" si="44"/>
        <v>2018.0914072611586</v>
      </c>
      <c r="E298" s="32">
        <f t="shared" ca="1" si="37"/>
        <v>0</v>
      </c>
      <c r="F298" s="31">
        <f t="shared" ca="1" si="38"/>
        <v>2018.0914072611586</v>
      </c>
      <c r="G298" s="31">
        <f t="shared" ca="1" si="41"/>
        <v>1343.3803584766006</v>
      </c>
      <c r="H298" s="31">
        <f t="shared" ca="1" si="42"/>
        <v>674.71104878455799</v>
      </c>
      <c r="I298" s="31">
        <f t="shared" ca="1" si="39"/>
        <v>130952.90371692693</v>
      </c>
      <c r="J298" s="24"/>
      <c r="K298" s="24"/>
    </row>
    <row r="299" spans="1:11" x14ac:dyDescent="0.2">
      <c r="A299" s="27">
        <f t="shared" ca="1" si="40"/>
        <v>282</v>
      </c>
      <c r="B299" s="28">
        <f t="shared" ca="1" si="36"/>
        <v>54112</v>
      </c>
      <c r="C299" s="31">
        <f t="shared" ca="1" si="43"/>
        <v>130952.90371692693</v>
      </c>
      <c r="D299" s="31">
        <f t="shared" ca="1" si="44"/>
        <v>2018.0914072611586</v>
      </c>
      <c r="E299" s="32">
        <f t="shared" ca="1" si="37"/>
        <v>0</v>
      </c>
      <c r="F299" s="31">
        <f t="shared" ca="1" si="38"/>
        <v>2018.0914072611586</v>
      </c>
      <c r="G299" s="31">
        <f t="shared" ca="1" si="41"/>
        <v>1350.2315983048311</v>
      </c>
      <c r="H299" s="31">
        <f t="shared" ca="1" si="42"/>
        <v>667.85980895632736</v>
      </c>
      <c r="I299" s="31">
        <f t="shared" ca="1" si="39"/>
        <v>129602.6721186221</v>
      </c>
      <c r="J299" s="24"/>
      <c r="K299" s="24"/>
    </row>
    <row r="300" spans="1:11" x14ac:dyDescent="0.2">
      <c r="A300" s="27">
        <f t="shared" ca="1" si="40"/>
        <v>283</v>
      </c>
      <c r="B300" s="28">
        <f t="shared" ca="1" si="36"/>
        <v>54141</v>
      </c>
      <c r="C300" s="31">
        <f t="shared" ca="1" si="43"/>
        <v>129602.6721186221</v>
      </c>
      <c r="D300" s="31">
        <f t="shared" ca="1" si="44"/>
        <v>2018.0914072611586</v>
      </c>
      <c r="E300" s="32">
        <f t="shared" ca="1" si="37"/>
        <v>0</v>
      </c>
      <c r="F300" s="31">
        <f t="shared" ca="1" si="38"/>
        <v>2018.0914072611586</v>
      </c>
      <c r="G300" s="31">
        <f t="shared" ca="1" si="41"/>
        <v>1357.1177794561859</v>
      </c>
      <c r="H300" s="31">
        <f t="shared" ca="1" si="42"/>
        <v>660.97362780497269</v>
      </c>
      <c r="I300" s="31">
        <f t="shared" ca="1" si="39"/>
        <v>128245.55433916592</v>
      </c>
      <c r="J300" s="24"/>
      <c r="K300" s="24"/>
    </row>
    <row r="301" spans="1:11" x14ac:dyDescent="0.2">
      <c r="A301" s="27">
        <f t="shared" ca="1" si="40"/>
        <v>284</v>
      </c>
      <c r="B301" s="28">
        <f t="shared" ca="1" si="36"/>
        <v>54172</v>
      </c>
      <c r="C301" s="31">
        <f t="shared" ca="1" si="43"/>
        <v>128245.55433916592</v>
      </c>
      <c r="D301" s="31">
        <f t="shared" ca="1" si="44"/>
        <v>2018.0914072611586</v>
      </c>
      <c r="E301" s="32">
        <f t="shared" ca="1" si="37"/>
        <v>0</v>
      </c>
      <c r="F301" s="31">
        <f t="shared" ca="1" si="38"/>
        <v>2018.0914072611586</v>
      </c>
      <c r="G301" s="31">
        <f t="shared" ca="1" si="41"/>
        <v>1364.0390801314124</v>
      </c>
      <c r="H301" s="31">
        <f t="shared" ca="1" si="42"/>
        <v>654.05232712974612</v>
      </c>
      <c r="I301" s="31">
        <f t="shared" ca="1" si="39"/>
        <v>126881.51525903451</v>
      </c>
      <c r="J301" s="24"/>
      <c r="K301" s="24"/>
    </row>
    <row r="302" spans="1:11" x14ac:dyDescent="0.2">
      <c r="A302" s="27">
        <f t="shared" ca="1" si="40"/>
        <v>285</v>
      </c>
      <c r="B302" s="28">
        <f t="shared" ca="1" si="36"/>
        <v>54202</v>
      </c>
      <c r="C302" s="31">
        <f t="shared" ca="1" si="43"/>
        <v>126881.51525903451</v>
      </c>
      <c r="D302" s="31">
        <f t="shared" ca="1" si="44"/>
        <v>2018.0914072611586</v>
      </c>
      <c r="E302" s="32">
        <f t="shared" ca="1" si="37"/>
        <v>0</v>
      </c>
      <c r="F302" s="31">
        <f t="shared" ca="1" si="38"/>
        <v>2018.0914072611586</v>
      </c>
      <c r="G302" s="31">
        <f t="shared" ca="1" si="41"/>
        <v>1370.9956794400828</v>
      </c>
      <c r="H302" s="31">
        <f t="shared" ca="1" si="42"/>
        <v>647.09572782107591</v>
      </c>
      <c r="I302" s="31">
        <f t="shared" ca="1" si="39"/>
        <v>125510.51957959443</v>
      </c>
      <c r="J302" s="24"/>
      <c r="K302" s="24"/>
    </row>
    <row r="303" spans="1:11" x14ac:dyDescent="0.2">
      <c r="A303" s="27">
        <f t="shared" ca="1" si="40"/>
        <v>286</v>
      </c>
      <c r="B303" s="28">
        <f t="shared" ca="1" si="36"/>
        <v>54233</v>
      </c>
      <c r="C303" s="31">
        <f t="shared" ca="1" si="43"/>
        <v>125510.51957959443</v>
      </c>
      <c r="D303" s="31">
        <f t="shared" ca="1" si="44"/>
        <v>2018.0914072611586</v>
      </c>
      <c r="E303" s="32">
        <f t="shared" ca="1" si="37"/>
        <v>0</v>
      </c>
      <c r="F303" s="31">
        <f t="shared" ca="1" si="38"/>
        <v>2018.0914072611586</v>
      </c>
      <c r="G303" s="31">
        <f t="shared" ca="1" si="41"/>
        <v>1377.9877574052271</v>
      </c>
      <c r="H303" s="31">
        <f t="shared" ca="1" si="42"/>
        <v>640.10364985593162</v>
      </c>
      <c r="I303" s="31">
        <f t="shared" ca="1" si="39"/>
        <v>124132.53182218921</v>
      </c>
      <c r="J303" s="24"/>
      <c r="K303" s="24"/>
    </row>
    <row r="304" spans="1:11" x14ac:dyDescent="0.2">
      <c r="A304" s="27">
        <f t="shared" ca="1" si="40"/>
        <v>287</v>
      </c>
      <c r="B304" s="28">
        <f t="shared" ca="1" si="36"/>
        <v>54263</v>
      </c>
      <c r="C304" s="31">
        <f t="shared" ca="1" si="43"/>
        <v>124132.53182218921</v>
      </c>
      <c r="D304" s="31">
        <f t="shared" ca="1" si="44"/>
        <v>2018.0914072611586</v>
      </c>
      <c r="E304" s="32">
        <f t="shared" ca="1" si="37"/>
        <v>0</v>
      </c>
      <c r="F304" s="31">
        <f t="shared" ca="1" si="38"/>
        <v>2018.0914072611586</v>
      </c>
      <c r="G304" s="31">
        <f t="shared" ca="1" si="41"/>
        <v>1385.0154949679936</v>
      </c>
      <c r="H304" s="31">
        <f t="shared" ca="1" si="42"/>
        <v>633.07591229316495</v>
      </c>
      <c r="I304" s="31">
        <f t="shared" ca="1" si="39"/>
        <v>122747.51632722121</v>
      </c>
      <c r="J304" s="24"/>
      <c r="K304" s="24"/>
    </row>
    <row r="305" spans="1:11" x14ac:dyDescent="0.2">
      <c r="A305" s="27">
        <f t="shared" ca="1" si="40"/>
        <v>288</v>
      </c>
      <c r="B305" s="28">
        <f t="shared" ca="1" si="36"/>
        <v>54294</v>
      </c>
      <c r="C305" s="31">
        <f t="shared" ca="1" si="43"/>
        <v>122747.51632722121</v>
      </c>
      <c r="D305" s="31">
        <f t="shared" ca="1" si="44"/>
        <v>2018.0914072611586</v>
      </c>
      <c r="E305" s="32">
        <f t="shared" ca="1" si="37"/>
        <v>0</v>
      </c>
      <c r="F305" s="31">
        <f t="shared" ca="1" si="38"/>
        <v>2018.0914072611586</v>
      </c>
      <c r="G305" s="31">
        <f t="shared" ca="1" si="41"/>
        <v>1392.0790739923304</v>
      </c>
      <c r="H305" s="31">
        <f t="shared" ca="1" si="42"/>
        <v>626.01233326882812</v>
      </c>
      <c r="I305" s="31">
        <f t="shared" ca="1" si="39"/>
        <v>121355.43725322888</v>
      </c>
      <c r="J305" s="24"/>
      <c r="K305" s="24"/>
    </row>
    <row r="306" spans="1:11" x14ac:dyDescent="0.2">
      <c r="A306" s="27">
        <f t="shared" ca="1" si="40"/>
        <v>289</v>
      </c>
      <c r="B306" s="28">
        <f t="shared" ca="1" si="36"/>
        <v>54325</v>
      </c>
      <c r="C306" s="31">
        <f t="shared" ca="1" si="43"/>
        <v>121355.43725322888</v>
      </c>
      <c r="D306" s="31">
        <f t="shared" ca="1" si="44"/>
        <v>2018.0914072611586</v>
      </c>
      <c r="E306" s="32">
        <f t="shared" ca="1" si="37"/>
        <v>0</v>
      </c>
      <c r="F306" s="31">
        <f t="shared" ca="1" si="38"/>
        <v>2018.0914072611586</v>
      </c>
      <c r="G306" s="31">
        <f t="shared" ca="1" si="41"/>
        <v>1399.1786772696914</v>
      </c>
      <c r="H306" s="31">
        <f t="shared" ca="1" si="42"/>
        <v>618.91272999146724</v>
      </c>
      <c r="I306" s="31">
        <f t="shared" ca="1" si="39"/>
        <v>119956.25857595919</v>
      </c>
      <c r="J306" s="24"/>
      <c r="K306" s="24"/>
    </row>
    <row r="307" spans="1:11" x14ac:dyDescent="0.2">
      <c r="A307" s="27">
        <f t="shared" ca="1" si="40"/>
        <v>290</v>
      </c>
      <c r="B307" s="28">
        <f t="shared" ca="1" si="36"/>
        <v>54355</v>
      </c>
      <c r="C307" s="31">
        <f t="shared" ca="1" si="43"/>
        <v>119956.25857595919</v>
      </c>
      <c r="D307" s="31">
        <f t="shared" ca="1" si="44"/>
        <v>2018.0914072611586</v>
      </c>
      <c r="E307" s="32">
        <f t="shared" ca="1" si="37"/>
        <v>0</v>
      </c>
      <c r="F307" s="31">
        <f t="shared" ca="1" si="38"/>
        <v>2018.0914072611586</v>
      </c>
      <c r="G307" s="31">
        <f t="shared" ca="1" si="41"/>
        <v>1406.3144885237666</v>
      </c>
      <c r="H307" s="31">
        <f t="shared" ca="1" si="42"/>
        <v>611.77691873739184</v>
      </c>
      <c r="I307" s="31">
        <f t="shared" ca="1" si="39"/>
        <v>118549.94408743542</v>
      </c>
      <c r="J307" s="24"/>
      <c r="K307" s="24"/>
    </row>
    <row r="308" spans="1:11" x14ac:dyDescent="0.2">
      <c r="A308" s="27">
        <f t="shared" ca="1" si="40"/>
        <v>291</v>
      </c>
      <c r="B308" s="28">
        <f t="shared" ca="1" si="36"/>
        <v>54386</v>
      </c>
      <c r="C308" s="31">
        <f t="shared" ca="1" si="43"/>
        <v>118549.94408743542</v>
      </c>
      <c r="D308" s="31">
        <f t="shared" ca="1" si="44"/>
        <v>2018.0914072611586</v>
      </c>
      <c r="E308" s="32">
        <f t="shared" ca="1" si="37"/>
        <v>0</v>
      </c>
      <c r="F308" s="31">
        <f t="shared" ca="1" si="38"/>
        <v>2018.0914072611586</v>
      </c>
      <c r="G308" s="31">
        <f t="shared" ca="1" si="41"/>
        <v>1413.4866924152379</v>
      </c>
      <c r="H308" s="31">
        <f t="shared" ca="1" si="42"/>
        <v>604.60471484592063</v>
      </c>
      <c r="I308" s="31">
        <f t="shared" ca="1" si="39"/>
        <v>117136.45739502017</v>
      </c>
      <c r="J308" s="24"/>
      <c r="K308" s="24"/>
    </row>
    <row r="309" spans="1:11" x14ac:dyDescent="0.2">
      <c r="A309" s="27">
        <f t="shared" ca="1" si="40"/>
        <v>292</v>
      </c>
      <c r="B309" s="28">
        <f t="shared" ca="1" si="36"/>
        <v>54416</v>
      </c>
      <c r="C309" s="31">
        <f t="shared" ca="1" si="43"/>
        <v>117136.45739502017</v>
      </c>
      <c r="D309" s="31">
        <f t="shared" ca="1" si="44"/>
        <v>2018.0914072611586</v>
      </c>
      <c r="E309" s="32">
        <f t="shared" ca="1" si="37"/>
        <v>0</v>
      </c>
      <c r="F309" s="31">
        <f t="shared" ca="1" si="38"/>
        <v>2018.0914072611586</v>
      </c>
      <c r="G309" s="31">
        <f t="shared" ca="1" si="41"/>
        <v>1420.6954745465557</v>
      </c>
      <c r="H309" s="31">
        <f t="shared" ca="1" si="42"/>
        <v>597.39593271460285</v>
      </c>
      <c r="I309" s="31">
        <f t="shared" ca="1" si="39"/>
        <v>115715.76192047361</v>
      </c>
      <c r="J309" s="24"/>
      <c r="K309" s="24"/>
    </row>
    <row r="310" spans="1:11" x14ac:dyDescent="0.2">
      <c r="A310" s="27">
        <f t="shared" ca="1" si="40"/>
        <v>293</v>
      </c>
      <c r="B310" s="28">
        <f t="shared" ca="1" si="36"/>
        <v>54447</v>
      </c>
      <c r="C310" s="31">
        <f t="shared" ca="1" si="43"/>
        <v>115715.76192047361</v>
      </c>
      <c r="D310" s="31">
        <f t="shared" ca="1" si="44"/>
        <v>2018.0914072611586</v>
      </c>
      <c r="E310" s="32">
        <f t="shared" ca="1" si="37"/>
        <v>0</v>
      </c>
      <c r="F310" s="31">
        <f t="shared" ca="1" si="38"/>
        <v>2018.0914072611586</v>
      </c>
      <c r="G310" s="31">
        <f t="shared" ca="1" si="41"/>
        <v>1427.9410214667432</v>
      </c>
      <c r="H310" s="31">
        <f t="shared" ca="1" si="42"/>
        <v>590.15038579441546</v>
      </c>
      <c r="I310" s="31">
        <f t="shared" ca="1" si="39"/>
        <v>114287.82089900687</v>
      </c>
      <c r="J310" s="24"/>
      <c r="K310" s="24"/>
    </row>
    <row r="311" spans="1:11" x14ac:dyDescent="0.2">
      <c r="A311" s="27">
        <f t="shared" ca="1" si="40"/>
        <v>294</v>
      </c>
      <c r="B311" s="28">
        <f t="shared" ca="1" si="36"/>
        <v>54478</v>
      </c>
      <c r="C311" s="31">
        <f t="shared" ca="1" si="43"/>
        <v>114287.82089900687</v>
      </c>
      <c r="D311" s="31">
        <f t="shared" ca="1" si="44"/>
        <v>2018.0914072611586</v>
      </c>
      <c r="E311" s="32">
        <f t="shared" ca="1" si="37"/>
        <v>0</v>
      </c>
      <c r="F311" s="31">
        <f t="shared" ca="1" si="38"/>
        <v>2018.0914072611586</v>
      </c>
      <c r="G311" s="31">
        <f t="shared" ca="1" si="41"/>
        <v>1435.2235206762234</v>
      </c>
      <c r="H311" s="31">
        <f t="shared" ca="1" si="42"/>
        <v>582.86788658493504</v>
      </c>
      <c r="I311" s="31">
        <f t="shared" ca="1" si="39"/>
        <v>112852.59737833064</v>
      </c>
      <c r="J311" s="24"/>
      <c r="K311" s="24"/>
    </row>
    <row r="312" spans="1:11" x14ac:dyDescent="0.2">
      <c r="A312" s="27">
        <f t="shared" ca="1" si="40"/>
        <v>295</v>
      </c>
      <c r="B312" s="28">
        <f t="shared" ca="1" si="36"/>
        <v>54506</v>
      </c>
      <c r="C312" s="31">
        <f t="shared" ca="1" si="43"/>
        <v>112852.59737833064</v>
      </c>
      <c r="D312" s="31">
        <f t="shared" ca="1" si="44"/>
        <v>2018.0914072611586</v>
      </c>
      <c r="E312" s="32">
        <f t="shared" ca="1" si="37"/>
        <v>0</v>
      </c>
      <c r="F312" s="31">
        <f t="shared" ca="1" si="38"/>
        <v>2018.0914072611586</v>
      </c>
      <c r="G312" s="31">
        <f t="shared" ca="1" si="41"/>
        <v>1442.5431606316724</v>
      </c>
      <c r="H312" s="31">
        <f t="shared" ca="1" si="42"/>
        <v>575.54824662948624</v>
      </c>
      <c r="I312" s="31">
        <f t="shared" ca="1" si="39"/>
        <v>111410.05421769897</v>
      </c>
      <c r="J312" s="24"/>
      <c r="K312" s="24"/>
    </row>
    <row r="313" spans="1:11" x14ac:dyDescent="0.2">
      <c r="A313" s="27">
        <f t="shared" ca="1" si="40"/>
        <v>296</v>
      </c>
      <c r="B313" s="28">
        <f t="shared" ca="1" si="36"/>
        <v>54537</v>
      </c>
      <c r="C313" s="31">
        <f t="shared" ca="1" si="43"/>
        <v>111410.05421769897</v>
      </c>
      <c r="D313" s="31">
        <f t="shared" ca="1" si="44"/>
        <v>2018.0914072611586</v>
      </c>
      <c r="E313" s="32">
        <f t="shared" ca="1" si="37"/>
        <v>0</v>
      </c>
      <c r="F313" s="31">
        <f t="shared" ca="1" si="38"/>
        <v>2018.0914072611586</v>
      </c>
      <c r="G313" s="31">
        <f t="shared" ca="1" si="41"/>
        <v>1449.9001307508938</v>
      </c>
      <c r="H313" s="31">
        <f t="shared" ca="1" si="42"/>
        <v>568.19127651026474</v>
      </c>
      <c r="I313" s="31">
        <f t="shared" ca="1" si="39"/>
        <v>109960.15408694808</v>
      </c>
      <c r="J313" s="24"/>
      <c r="K313" s="24"/>
    </row>
    <row r="314" spans="1:11" x14ac:dyDescent="0.2">
      <c r="A314" s="27">
        <f t="shared" ca="1" si="40"/>
        <v>297</v>
      </c>
      <c r="B314" s="28">
        <f t="shared" ca="1" si="36"/>
        <v>54567</v>
      </c>
      <c r="C314" s="31">
        <f t="shared" ca="1" si="43"/>
        <v>109960.15408694808</v>
      </c>
      <c r="D314" s="31">
        <f t="shared" ca="1" si="44"/>
        <v>2018.0914072611586</v>
      </c>
      <c r="E314" s="32">
        <f t="shared" ca="1" si="37"/>
        <v>0</v>
      </c>
      <c r="F314" s="31">
        <f t="shared" ca="1" si="38"/>
        <v>2018.0914072611586</v>
      </c>
      <c r="G314" s="31">
        <f t="shared" ca="1" si="41"/>
        <v>1457.2946214177232</v>
      </c>
      <c r="H314" s="31">
        <f t="shared" ca="1" si="42"/>
        <v>560.79678584343526</v>
      </c>
      <c r="I314" s="31">
        <f t="shared" ca="1" si="39"/>
        <v>108502.85946553036</v>
      </c>
      <c r="J314" s="24"/>
      <c r="K314" s="24"/>
    </row>
    <row r="315" spans="1:11" x14ac:dyDescent="0.2">
      <c r="A315" s="27">
        <f t="shared" ca="1" si="40"/>
        <v>298</v>
      </c>
      <c r="B315" s="28">
        <f t="shared" ca="1" si="36"/>
        <v>54598</v>
      </c>
      <c r="C315" s="31">
        <f t="shared" ca="1" si="43"/>
        <v>108502.85946553036</v>
      </c>
      <c r="D315" s="31">
        <f t="shared" ca="1" si="44"/>
        <v>2018.0914072611586</v>
      </c>
      <c r="E315" s="32">
        <f t="shared" ca="1" si="37"/>
        <v>0</v>
      </c>
      <c r="F315" s="31">
        <f t="shared" ca="1" si="38"/>
        <v>2018.0914072611586</v>
      </c>
      <c r="G315" s="31">
        <f t="shared" ca="1" si="41"/>
        <v>1464.7268239869536</v>
      </c>
      <c r="H315" s="31">
        <f t="shared" ca="1" si="42"/>
        <v>553.36458327420485</v>
      </c>
      <c r="I315" s="31">
        <f t="shared" ca="1" si="39"/>
        <v>107038.1326415434</v>
      </c>
      <c r="J315" s="24"/>
      <c r="K315" s="24"/>
    </row>
    <row r="316" spans="1:11" x14ac:dyDescent="0.2">
      <c r="A316" s="27">
        <f t="shared" ca="1" si="40"/>
        <v>299</v>
      </c>
      <c r="B316" s="28">
        <f t="shared" ca="1" si="36"/>
        <v>54628</v>
      </c>
      <c r="C316" s="31">
        <f t="shared" ca="1" si="43"/>
        <v>107038.1326415434</v>
      </c>
      <c r="D316" s="31">
        <f t="shared" ca="1" si="44"/>
        <v>2018.0914072611586</v>
      </c>
      <c r="E316" s="32">
        <f t="shared" ca="1" si="37"/>
        <v>0</v>
      </c>
      <c r="F316" s="31">
        <f t="shared" ca="1" si="38"/>
        <v>2018.0914072611586</v>
      </c>
      <c r="G316" s="31">
        <f t="shared" ca="1" si="41"/>
        <v>1472.1969307892873</v>
      </c>
      <c r="H316" s="31">
        <f t="shared" ca="1" si="42"/>
        <v>545.89447647187137</v>
      </c>
      <c r="I316" s="31">
        <f t="shared" ca="1" si="39"/>
        <v>105565.93571075411</v>
      </c>
      <c r="J316" s="24"/>
      <c r="K316" s="24"/>
    </row>
    <row r="317" spans="1:11" x14ac:dyDescent="0.2">
      <c r="A317" s="27">
        <f t="shared" ca="1" si="40"/>
        <v>300</v>
      </c>
      <c r="B317" s="28">
        <f t="shared" ca="1" si="36"/>
        <v>54659</v>
      </c>
      <c r="C317" s="31">
        <f t="shared" ca="1" si="43"/>
        <v>105565.93571075411</v>
      </c>
      <c r="D317" s="31">
        <f t="shared" ca="1" si="44"/>
        <v>2018.0914072611586</v>
      </c>
      <c r="E317" s="32">
        <f t="shared" ca="1" si="37"/>
        <v>0</v>
      </c>
      <c r="F317" s="31">
        <f t="shared" ca="1" si="38"/>
        <v>2018.0914072611586</v>
      </c>
      <c r="G317" s="31">
        <f t="shared" ca="1" si="41"/>
        <v>1479.7051351363125</v>
      </c>
      <c r="H317" s="31">
        <f t="shared" ca="1" si="42"/>
        <v>538.38627212484596</v>
      </c>
      <c r="I317" s="31">
        <f t="shared" ca="1" si="39"/>
        <v>104086.2305756178</v>
      </c>
      <c r="J317" s="24"/>
      <c r="K317" s="24"/>
    </row>
    <row r="318" spans="1:11" x14ac:dyDescent="0.2">
      <c r="A318" s="27">
        <f t="shared" ca="1" si="40"/>
        <v>301</v>
      </c>
      <c r="B318" s="28">
        <f t="shared" ca="1" si="36"/>
        <v>54690</v>
      </c>
      <c r="C318" s="31">
        <f t="shared" ca="1" si="43"/>
        <v>104086.2305756178</v>
      </c>
      <c r="D318" s="31">
        <f t="shared" ca="1" si="44"/>
        <v>2018.0914072611586</v>
      </c>
      <c r="E318" s="32">
        <f t="shared" ca="1" si="37"/>
        <v>0</v>
      </c>
      <c r="F318" s="31">
        <f t="shared" ca="1" si="38"/>
        <v>2018.0914072611586</v>
      </c>
      <c r="G318" s="31">
        <f t="shared" ca="1" si="41"/>
        <v>1487.2516313255078</v>
      </c>
      <c r="H318" s="31">
        <f t="shared" ca="1" si="42"/>
        <v>530.83977593565066</v>
      </c>
      <c r="I318" s="31">
        <f t="shared" ca="1" si="39"/>
        <v>102598.97894429229</v>
      </c>
      <c r="J318" s="24"/>
      <c r="K318" s="24"/>
    </row>
    <row r="319" spans="1:11" x14ac:dyDescent="0.2">
      <c r="A319" s="27">
        <f t="shared" ca="1" si="40"/>
        <v>302</v>
      </c>
      <c r="B319" s="28">
        <f t="shared" ca="1" si="36"/>
        <v>54720</v>
      </c>
      <c r="C319" s="31">
        <f t="shared" ca="1" si="43"/>
        <v>102598.97894429229</v>
      </c>
      <c r="D319" s="31">
        <f t="shared" ca="1" si="44"/>
        <v>2018.0914072611586</v>
      </c>
      <c r="E319" s="32">
        <f t="shared" ca="1" si="37"/>
        <v>0</v>
      </c>
      <c r="F319" s="31">
        <f t="shared" ca="1" si="38"/>
        <v>2018.0914072611586</v>
      </c>
      <c r="G319" s="31">
        <f t="shared" ca="1" si="41"/>
        <v>1494.8366146452679</v>
      </c>
      <c r="H319" s="31">
        <f t="shared" ca="1" si="42"/>
        <v>523.25479261589066</v>
      </c>
      <c r="I319" s="31">
        <f t="shared" ca="1" si="39"/>
        <v>101104.14232964703</v>
      </c>
      <c r="J319" s="24"/>
      <c r="K319" s="24"/>
    </row>
    <row r="320" spans="1:11" x14ac:dyDescent="0.2">
      <c r="A320" s="27">
        <f t="shared" ca="1" si="40"/>
        <v>303</v>
      </c>
      <c r="B320" s="28">
        <f t="shared" ca="1" si="36"/>
        <v>54751</v>
      </c>
      <c r="C320" s="31">
        <f t="shared" ca="1" si="43"/>
        <v>101104.14232964703</v>
      </c>
      <c r="D320" s="31">
        <f t="shared" ca="1" si="44"/>
        <v>2018.0914072611586</v>
      </c>
      <c r="E320" s="32">
        <f t="shared" ca="1" si="37"/>
        <v>0</v>
      </c>
      <c r="F320" s="31">
        <f t="shared" ca="1" si="38"/>
        <v>2018.0914072611586</v>
      </c>
      <c r="G320" s="31">
        <f t="shared" ca="1" si="41"/>
        <v>1502.4602813799588</v>
      </c>
      <c r="H320" s="31">
        <f t="shared" ca="1" si="42"/>
        <v>515.63112588119986</v>
      </c>
      <c r="I320" s="31">
        <f t="shared" ca="1" si="39"/>
        <v>99601.682048267074</v>
      </c>
      <c r="J320" s="24"/>
      <c r="K320" s="24"/>
    </row>
    <row r="321" spans="1:11" x14ac:dyDescent="0.2">
      <c r="A321" s="27">
        <f t="shared" ca="1" si="40"/>
        <v>304</v>
      </c>
      <c r="B321" s="28">
        <f t="shared" ca="1" si="36"/>
        <v>54781</v>
      </c>
      <c r="C321" s="31">
        <f t="shared" ca="1" si="43"/>
        <v>99601.682048267074</v>
      </c>
      <c r="D321" s="31">
        <f t="shared" ca="1" si="44"/>
        <v>2018.0914072611586</v>
      </c>
      <c r="E321" s="32">
        <f t="shared" ca="1" si="37"/>
        <v>0</v>
      </c>
      <c r="F321" s="31">
        <f t="shared" ca="1" si="38"/>
        <v>2018.0914072611586</v>
      </c>
      <c r="G321" s="31">
        <f t="shared" ca="1" si="41"/>
        <v>1510.1228288149964</v>
      </c>
      <c r="H321" s="31">
        <f t="shared" ca="1" si="42"/>
        <v>507.9685784461621</v>
      </c>
      <c r="I321" s="31">
        <f t="shared" ca="1" si="39"/>
        <v>98091.559219452072</v>
      </c>
      <c r="J321" s="24"/>
      <c r="K321" s="24"/>
    </row>
    <row r="322" spans="1:11" x14ac:dyDescent="0.2">
      <c r="A322" s="27">
        <f t="shared" ca="1" si="40"/>
        <v>305</v>
      </c>
      <c r="B322" s="28">
        <f t="shared" ca="1" si="36"/>
        <v>54812</v>
      </c>
      <c r="C322" s="31">
        <f t="shared" ca="1" si="43"/>
        <v>98091.559219452072</v>
      </c>
      <c r="D322" s="31">
        <f t="shared" ca="1" si="44"/>
        <v>2018.0914072611586</v>
      </c>
      <c r="E322" s="32">
        <f t="shared" ca="1" si="37"/>
        <v>0</v>
      </c>
      <c r="F322" s="31">
        <f t="shared" ca="1" si="38"/>
        <v>2018.0914072611586</v>
      </c>
      <c r="G322" s="31">
        <f t="shared" ca="1" si="41"/>
        <v>1517.824455241953</v>
      </c>
      <c r="H322" s="31">
        <f t="shared" ca="1" si="42"/>
        <v>500.26695201920552</v>
      </c>
      <c r="I322" s="31">
        <f t="shared" ca="1" si="39"/>
        <v>96573.734764210123</v>
      </c>
      <c r="J322" s="24"/>
      <c r="K322" s="24"/>
    </row>
    <row r="323" spans="1:11" x14ac:dyDescent="0.2">
      <c r="A323" s="27">
        <f t="shared" ca="1" si="40"/>
        <v>306</v>
      </c>
      <c r="B323" s="28">
        <f t="shared" ca="1" si="36"/>
        <v>54843</v>
      </c>
      <c r="C323" s="31">
        <f t="shared" ca="1" si="43"/>
        <v>96573.734764210123</v>
      </c>
      <c r="D323" s="31">
        <f t="shared" ca="1" si="44"/>
        <v>2018.0914072611586</v>
      </c>
      <c r="E323" s="32">
        <f t="shared" ca="1" si="37"/>
        <v>0</v>
      </c>
      <c r="F323" s="31">
        <f t="shared" ca="1" si="38"/>
        <v>2018.0914072611586</v>
      </c>
      <c r="G323" s="31">
        <f t="shared" ca="1" si="41"/>
        <v>1525.5653599636869</v>
      </c>
      <c r="H323" s="31">
        <f t="shared" ca="1" si="42"/>
        <v>492.52604729747162</v>
      </c>
      <c r="I323" s="31">
        <f t="shared" ca="1" si="39"/>
        <v>95048.169404246437</v>
      </c>
      <c r="J323" s="24"/>
      <c r="K323" s="24"/>
    </row>
    <row r="324" spans="1:11" x14ac:dyDescent="0.2">
      <c r="A324" s="27">
        <f t="shared" ca="1" si="40"/>
        <v>307</v>
      </c>
      <c r="B324" s="28">
        <f t="shared" ca="1" si="36"/>
        <v>54871</v>
      </c>
      <c r="C324" s="31">
        <f t="shared" ca="1" si="43"/>
        <v>95048.169404246437</v>
      </c>
      <c r="D324" s="31">
        <f t="shared" ca="1" si="44"/>
        <v>2018.0914072611586</v>
      </c>
      <c r="E324" s="32">
        <f t="shared" ca="1" si="37"/>
        <v>0</v>
      </c>
      <c r="F324" s="31">
        <f t="shared" ca="1" si="38"/>
        <v>2018.0914072611586</v>
      </c>
      <c r="G324" s="31">
        <f t="shared" ca="1" si="41"/>
        <v>1533.3457432995017</v>
      </c>
      <c r="H324" s="31">
        <f t="shared" ca="1" si="42"/>
        <v>484.74566396165682</v>
      </c>
      <c r="I324" s="31">
        <f t="shared" ca="1" si="39"/>
        <v>93514.823660946931</v>
      </c>
      <c r="J324" s="24"/>
      <c r="K324" s="24"/>
    </row>
    <row r="325" spans="1:11" x14ac:dyDescent="0.2">
      <c r="A325" s="27">
        <f t="shared" ca="1" si="40"/>
        <v>308</v>
      </c>
      <c r="B325" s="28">
        <f t="shared" ca="1" si="36"/>
        <v>54902</v>
      </c>
      <c r="C325" s="31">
        <f t="shared" ca="1" si="43"/>
        <v>93514.823660946931</v>
      </c>
      <c r="D325" s="31">
        <f t="shared" ca="1" si="44"/>
        <v>2018.0914072611586</v>
      </c>
      <c r="E325" s="32">
        <f t="shared" ca="1" si="37"/>
        <v>0</v>
      </c>
      <c r="F325" s="31">
        <f t="shared" ca="1" si="38"/>
        <v>2018.0914072611586</v>
      </c>
      <c r="G325" s="31">
        <f t="shared" ca="1" si="41"/>
        <v>1541.1658065903293</v>
      </c>
      <c r="H325" s="31">
        <f t="shared" ca="1" si="42"/>
        <v>476.92560067082928</v>
      </c>
      <c r="I325" s="31">
        <f t="shared" ca="1" si="39"/>
        <v>91973.657854356599</v>
      </c>
      <c r="J325" s="24"/>
      <c r="K325" s="24"/>
    </row>
    <row r="326" spans="1:11" x14ac:dyDescent="0.2">
      <c r="A326" s="27">
        <f t="shared" ca="1" si="40"/>
        <v>309</v>
      </c>
      <c r="B326" s="28">
        <f t="shared" ca="1" si="36"/>
        <v>54932</v>
      </c>
      <c r="C326" s="31">
        <f t="shared" ca="1" si="43"/>
        <v>91973.657854356599</v>
      </c>
      <c r="D326" s="31">
        <f t="shared" ca="1" si="44"/>
        <v>2018.0914072611586</v>
      </c>
      <c r="E326" s="32">
        <f t="shared" ca="1" si="37"/>
        <v>0</v>
      </c>
      <c r="F326" s="31">
        <f t="shared" ca="1" si="38"/>
        <v>2018.0914072611586</v>
      </c>
      <c r="G326" s="31">
        <f t="shared" ca="1" si="41"/>
        <v>1549.0257522039399</v>
      </c>
      <c r="H326" s="31">
        <f t="shared" ca="1" si="42"/>
        <v>469.06565505721863</v>
      </c>
      <c r="I326" s="31">
        <f t="shared" ca="1" si="39"/>
        <v>90424.632102152653</v>
      </c>
      <c r="J326" s="24"/>
      <c r="K326" s="24"/>
    </row>
    <row r="327" spans="1:11" x14ac:dyDescent="0.2">
      <c r="A327" s="27">
        <f t="shared" ca="1" si="40"/>
        <v>310</v>
      </c>
      <c r="B327" s="28">
        <f t="shared" ca="1" si="36"/>
        <v>54963</v>
      </c>
      <c r="C327" s="31">
        <f t="shared" ca="1" si="43"/>
        <v>90424.632102152653</v>
      </c>
      <c r="D327" s="31">
        <f t="shared" ca="1" si="44"/>
        <v>2018.0914072611586</v>
      </c>
      <c r="E327" s="32">
        <f t="shared" ca="1" si="37"/>
        <v>0</v>
      </c>
      <c r="F327" s="31">
        <f t="shared" ca="1" si="38"/>
        <v>2018.0914072611586</v>
      </c>
      <c r="G327" s="31">
        <f t="shared" ca="1" si="41"/>
        <v>1556.92578354018</v>
      </c>
      <c r="H327" s="31">
        <f t="shared" ca="1" si="42"/>
        <v>461.16562372097854</v>
      </c>
      <c r="I327" s="31">
        <f t="shared" ca="1" si="39"/>
        <v>88867.706318612472</v>
      </c>
      <c r="J327" s="24"/>
      <c r="K327" s="24"/>
    </row>
    <row r="328" spans="1:11" x14ac:dyDescent="0.2">
      <c r="A328" s="27">
        <f t="shared" ca="1" si="40"/>
        <v>311</v>
      </c>
      <c r="B328" s="28">
        <f t="shared" ca="1" si="36"/>
        <v>54993</v>
      </c>
      <c r="C328" s="31">
        <f t="shared" ca="1" si="43"/>
        <v>88867.706318612472</v>
      </c>
      <c r="D328" s="31">
        <f t="shared" ca="1" si="44"/>
        <v>2018.0914072611586</v>
      </c>
      <c r="E328" s="32">
        <f t="shared" ca="1" si="37"/>
        <v>0</v>
      </c>
      <c r="F328" s="31">
        <f t="shared" ca="1" si="38"/>
        <v>2018.0914072611586</v>
      </c>
      <c r="G328" s="31">
        <f t="shared" ca="1" si="41"/>
        <v>1564.866105036235</v>
      </c>
      <c r="H328" s="31">
        <f t="shared" ca="1" si="42"/>
        <v>453.22530222492355</v>
      </c>
      <c r="I328" s="31">
        <f t="shared" ca="1" si="39"/>
        <v>87302.840213576244</v>
      </c>
      <c r="J328" s="24"/>
      <c r="K328" s="24"/>
    </row>
    <row r="329" spans="1:11" x14ac:dyDescent="0.2">
      <c r="A329" s="27">
        <f t="shared" ca="1" si="40"/>
        <v>312</v>
      </c>
      <c r="B329" s="28">
        <f t="shared" ca="1" si="36"/>
        <v>55024</v>
      </c>
      <c r="C329" s="31">
        <f t="shared" ca="1" si="43"/>
        <v>87302.840213576244</v>
      </c>
      <c r="D329" s="31">
        <f t="shared" ca="1" si="44"/>
        <v>2018.0914072611586</v>
      </c>
      <c r="E329" s="32">
        <f t="shared" ca="1" si="37"/>
        <v>0</v>
      </c>
      <c r="F329" s="31">
        <f t="shared" ca="1" si="38"/>
        <v>2018.0914072611586</v>
      </c>
      <c r="G329" s="31">
        <f t="shared" ca="1" si="41"/>
        <v>1572.8469221719197</v>
      </c>
      <c r="H329" s="31">
        <f t="shared" ca="1" si="42"/>
        <v>445.24448508923882</v>
      </c>
      <c r="I329" s="31">
        <f t="shared" ca="1" si="39"/>
        <v>85729.993291404331</v>
      </c>
      <c r="J329" s="24"/>
      <c r="K329" s="24"/>
    </row>
    <row r="330" spans="1:11" x14ac:dyDescent="0.2">
      <c r="A330" s="27">
        <f t="shared" ca="1" si="40"/>
        <v>313</v>
      </c>
      <c r="B330" s="28">
        <f t="shared" ca="1" si="36"/>
        <v>55055</v>
      </c>
      <c r="C330" s="31">
        <f t="shared" ca="1" si="43"/>
        <v>85729.993291404331</v>
      </c>
      <c r="D330" s="31">
        <f t="shared" ca="1" si="44"/>
        <v>2018.0914072611586</v>
      </c>
      <c r="E330" s="32">
        <f t="shared" ca="1" si="37"/>
        <v>0</v>
      </c>
      <c r="F330" s="31">
        <f t="shared" ca="1" si="38"/>
        <v>2018.0914072611586</v>
      </c>
      <c r="G330" s="31">
        <f t="shared" ca="1" si="41"/>
        <v>1580.8684414749964</v>
      </c>
      <c r="H330" s="31">
        <f t="shared" ca="1" si="42"/>
        <v>437.22296578616209</v>
      </c>
      <c r="I330" s="31">
        <f t="shared" ca="1" si="39"/>
        <v>84149.124849929329</v>
      </c>
      <c r="J330" s="24"/>
      <c r="K330" s="24"/>
    </row>
    <row r="331" spans="1:11" x14ac:dyDescent="0.2">
      <c r="A331" s="27">
        <f t="shared" ca="1" si="40"/>
        <v>314</v>
      </c>
      <c r="B331" s="28">
        <f t="shared" ca="1" si="36"/>
        <v>55085</v>
      </c>
      <c r="C331" s="31">
        <f t="shared" ca="1" si="43"/>
        <v>84149.124849929329</v>
      </c>
      <c r="D331" s="31">
        <f t="shared" ca="1" si="44"/>
        <v>2018.0914072611586</v>
      </c>
      <c r="E331" s="32">
        <f t="shared" ca="1" si="37"/>
        <v>0</v>
      </c>
      <c r="F331" s="31">
        <f t="shared" ca="1" si="38"/>
        <v>2018.0914072611586</v>
      </c>
      <c r="G331" s="31">
        <f t="shared" ca="1" si="41"/>
        <v>1588.9308705265189</v>
      </c>
      <c r="H331" s="31">
        <f t="shared" ca="1" si="42"/>
        <v>429.16053673463961</v>
      </c>
      <c r="I331" s="31">
        <f t="shared" ca="1" si="39"/>
        <v>82560.193979402815</v>
      </c>
      <c r="J331" s="24"/>
      <c r="K331" s="24"/>
    </row>
    <row r="332" spans="1:11" x14ac:dyDescent="0.2">
      <c r="A332" s="27">
        <f t="shared" ca="1" si="40"/>
        <v>315</v>
      </c>
      <c r="B332" s="28">
        <f t="shared" ca="1" si="36"/>
        <v>55116</v>
      </c>
      <c r="C332" s="31">
        <f t="shared" ca="1" si="43"/>
        <v>82560.193979402815</v>
      </c>
      <c r="D332" s="31">
        <f t="shared" ca="1" si="44"/>
        <v>2018.0914072611586</v>
      </c>
      <c r="E332" s="32">
        <f t="shared" ca="1" si="37"/>
        <v>0</v>
      </c>
      <c r="F332" s="31">
        <f t="shared" ca="1" si="38"/>
        <v>2018.0914072611586</v>
      </c>
      <c r="G332" s="31">
        <f t="shared" ca="1" si="41"/>
        <v>1597.0344179662043</v>
      </c>
      <c r="H332" s="31">
        <f t="shared" ca="1" si="42"/>
        <v>421.05698929495435</v>
      </c>
      <c r="I332" s="31">
        <f t="shared" ca="1" si="39"/>
        <v>80963.159561436609</v>
      </c>
      <c r="J332" s="24"/>
      <c r="K332" s="24"/>
    </row>
    <row r="333" spans="1:11" x14ac:dyDescent="0.2">
      <c r="A333" s="27">
        <f t="shared" ca="1" si="40"/>
        <v>316</v>
      </c>
      <c r="B333" s="28">
        <f t="shared" ca="1" si="36"/>
        <v>55146</v>
      </c>
      <c r="C333" s="31">
        <f t="shared" ca="1" si="43"/>
        <v>80963.159561436609</v>
      </c>
      <c r="D333" s="31">
        <f t="shared" ca="1" si="44"/>
        <v>2018.0914072611586</v>
      </c>
      <c r="E333" s="32">
        <f t="shared" ca="1" si="37"/>
        <v>0</v>
      </c>
      <c r="F333" s="31">
        <f t="shared" ca="1" si="38"/>
        <v>2018.0914072611586</v>
      </c>
      <c r="G333" s="31">
        <f t="shared" ca="1" si="41"/>
        <v>1605.1792934978318</v>
      </c>
      <c r="H333" s="31">
        <f t="shared" ca="1" si="42"/>
        <v>412.91211376332672</v>
      </c>
      <c r="I333" s="31">
        <f t="shared" ca="1" si="39"/>
        <v>79357.980267938779</v>
      </c>
      <c r="J333" s="24"/>
      <c r="K333" s="24"/>
    </row>
    <row r="334" spans="1:11" x14ac:dyDescent="0.2">
      <c r="A334" s="27">
        <f t="shared" ca="1" si="40"/>
        <v>317</v>
      </c>
      <c r="B334" s="28">
        <f t="shared" ca="1" si="36"/>
        <v>55177</v>
      </c>
      <c r="C334" s="31">
        <f t="shared" ca="1" si="43"/>
        <v>79357.980267938779</v>
      </c>
      <c r="D334" s="31">
        <f t="shared" ca="1" si="44"/>
        <v>2018.0914072611586</v>
      </c>
      <c r="E334" s="32">
        <f t="shared" ca="1" si="37"/>
        <v>0</v>
      </c>
      <c r="F334" s="31">
        <f t="shared" ca="1" si="38"/>
        <v>2018.0914072611586</v>
      </c>
      <c r="G334" s="31">
        <f t="shared" ca="1" si="41"/>
        <v>1613.3657078946708</v>
      </c>
      <c r="H334" s="31">
        <f t="shared" ca="1" si="42"/>
        <v>404.72569936648779</v>
      </c>
      <c r="I334" s="31">
        <f t="shared" ca="1" si="39"/>
        <v>77744.614560044109</v>
      </c>
      <c r="J334" s="24"/>
      <c r="K334" s="24"/>
    </row>
    <row r="335" spans="1:11" x14ac:dyDescent="0.2">
      <c r="A335" s="27">
        <f t="shared" ca="1" si="40"/>
        <v>318</v>
      </c>
      <c r="B335" s="28">
        <f t="shared" ca="1" si="36"/>
        <v>55208</v>
      </c>
      <c r="C335" s="31">
        <f t="shared" ca="1" si="43"/>
        <v>77744.614560044109</v>
      </c>
      <c r="D335" s="31">
        <f t="shared" ca="1" si="44"/>
        <v>2018.0914072611586</v>
      </c>
      <c r="E335" s="32">
        <f t="shared" ca="1" si="37"/>
        <v>0</v>
      </c>
      <c r="F335" s="31">
        <f t="shared" ca="1" si="38"/>
        <v>2018.0914072611586</v>
      </c>
      <c r="G335" s="31">
        <f t="shared" ca="1" si="41"/>
        <v>1621.5938730049336</v>
      </c>
      <c r="H335" s="31">
        <f t="shared" ca="1" si="42"/>
        <v>396.49753425622492</v>
      </c>
      <c r="I335" s="31">
        <f t="shared" ca="1" si="39"/>
        <v>76123.02068703917</v>
      </c>
      <c r="J335" s="24"/>
      <c r="K335" s="24"/>
    </row>
    <row r="336" spans="1:11" x14ac:dyDescent="0.2">
      <c r="A336" s="27">
        <f t="shared" ca="1" si="40"/>
        <v>319</v>
      </c>
      <c r="B336" s="28">
        <f t="shared" ca="1" si="36"/>
        <v>55236</v>
      </c>
      <c r="C336" s="31">
        <f t="shared" ca="1" si="43"/>
        <v>76123.02068703917</v>
      </c>
      <c r="D336" s="31">
        <f t="shared" ca="1" si="44"/>
        <v>2018.0914072611586</v>
      </c>
      <c r="E336" s="32">
        <f t="shared" ca="1" si="37"/>
        <v>0</v>
      </c>
      <c r="F336" s="31">
        <f t="shared" ca="1" si="38"/>
        <v>2018.0914072611586</v>
      </c>
      <c r="G336" s="31">
        <f t="shared" ca="1" si="41"/>
        <v>1629.8640017572588</v>
      </c>
      <c r="H336" s="31">
        <f t="shared" ca="1" si="42"/>
        <v>388.22740550389972</v>
      </c>
      <c r="I336" s="31">
        <f t="shared" ca="1" si="39"/>
        <v>74493.156685281909</v>
      </c>
      <c r="J336" s="24"/>
      <c r="K336" s="24"/>
    </row>
    <row r="337" spans="1:11" x14ac:dyDescent="0.2">
      <c r="A337" s="27">
        <f t="shared" ca="1" si="40"/>
        <v>320</v>
      </c>
      <c r="B337" s="28">
        <f t="shared" ca="1" si="36"/>
        <v>55267</v>
      </c>
      <c r="C337" s="31">
        <f t="shared" ca="1" si="43"/>
        <v>74493.156685281909</v>
      </c>
      <c r="D337" s="31">
        <f t="shared" ca="1" si="44"/>
        <v>2018.0914072611586</v>
      </c>
      <c r="E337" s="32">
        <f t="shared" ca="1" si="37"/>
        <v>0</v>
      </c>
      <c r="F337" s="31">
        <f t="shared" ca="1" si="38"/>
        <v>2018.0914072611586</v>
      </c>
      <c r="G337" s="31">
        <f t="shared" ca="1" si="41"/>
        <v>1638.1763081662209</v>
      </c>
      <c r="H337" s="31">
        <f t="shared" ca="1" si="42"/>
        <v>379.91509909493772</v>
      </c>
      <c r="I337" s="31">
        <f t="shared" ca="1" si="39"/>
        <v>72854.980377115688</v>
      </c>
      <c r="J337" s="24"/>
      <c r="K337" s="24"/>
    </row>
    <row r="338" spans="1:11" x14ac:dyDescent="0.2">
      <c r="A338" s="27">
        <f t="shared" ca="1" si="40"/>
        <v>321</v>
      </c>
      <c r="B338" s="28">
        <f t="shared" ref="B338:B377" ca="1" si="45">IF(Pay_Num&lt;&gt;"",DATE(YEAR(Loan_Start),MONTH(Loan_Start)+(Pay_Num)*12/Num_Pmt_Per_Year,DAY(Loan_Start)),"")</f>
        <v>55297</v>
      </c>
      <c r="C338" s="31">
        <f t="shared" ca="1" si="43"/>
        <v>72854.980377115688</v>
      </c>
      <c r="D338" s="31">
        <f t="shared" ca="1" si="44"/>
        <v>2018.0914072611586</v>
      </c>
      <c r="E338" s="32">
        <f t="shared" ref="E338:E377" ca="1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ca="1" si="47">IF(AND(Pay_Num&lt;&gt;"",Sched_Pay+Extra_Pay&lt;Beg_Bal),Sched_Pay+Extra_Pay,IF(Pay_Num&lt;&gt;"",Beg_Bal,""))</f>
        <v>2018.0914072611586</v>
      </c>
      <c r="G338" s="31">
        <f t="shared" ca="1" si="41"/>
        <v>1646.5310073378687</v>
      </c>
      <c r="H338" s="31">
        <f t="shared" ca="1" si="42"/>
        <v>371.56039992328994</v>
      </c>
      <c r="I338" s="31">
        <f t="shared" ref="I338:I377" ca="1" si="48">IF(AND(Pay_Num&lt;&gt;"",Sched_Pay+Extra_Pay&lt;Beg_Bal),Beg_Bal-Princ,IF(Pay_Num&lt;&gt;"",0,""))</f>
        <v>71208.449369777823</v>
      </c>
      <c r="J338" s="24"/>
      <c r="K338" s="24"/>
    </row>
    <row r="339" spans="1:11" x14ac:dyDescent="0.2">
      <c r="A339" s="27">
        <f t="shared" ref="A339:A377" ca="1" si="49">IF(Values_Entered,A338+1,"")</f>
        <v>322</v>
      </c>
      <c r="B339" s="28">
        <f t="shared" ca="1" si="45"/>
        <v>55328</v>
      </c>
      <c r="C339" s="31">
        <f t="shared" ca="1" si="43"/>
        <v>71208.449369777823</v>
      </c>
      <c r="D339" s="31">
        <f t="shared" ca="1" si="44"/>
        <v>2018.0914072611586</v>
      </c>
      <c r="E339" s="32">
        <f t="shared" ca="1" si="46"/>
        <v>0</v>
      </c>
      <c r="F339" s="31">
        <f t="shared" ca="1" si="47"/>
        <v>2018.0914072611586</v>
      </c>
      <c r="G339" s="31">
        <f t="shared" ref="G339:G377" ca="1" si="50">IF(Pay_Num&lt;&gt;"",Total_Pay-Int,"")</f>
        <v>1654.9283154752916</v>
      </c>
      <c r="H339" s="31">
        <f t="shared" ref="H339:H377" ca="1" si="51">IF(Pay_Num&lt;&gt;"",Beg_Bal*Interest_Rate/Num_Pmt_Per_Year,"")</f>
        <v>363.16309178586692</v>
      </c>
      <c r="I339" s="31">
        <f t="shared" ca="1" si="48"/>
        <v>69553.521054302531</v>
      </c>
      <c r="J339" s="24"/>
      <c r="K339" s="24"/>
    </row>
    <row r="340" spans="1:11" x14ac:dyDescent="0.2">
      <c r="A340" s="27">
        <f t="shared" ca="1" si="49"/>
        <v>323</v>
      </c>
      <c r="B340" s="28">
        <f t="shared" ca="1" si="45"/>
        <v>55358</v>
      </c>
      <c r="C340" s="31">
        <f t="shared" ref="C340:C377" ca="1" si="52">IF(Pay_Num&lt;&gt;"",I339,"")</f>
        <v>69553.521054302531</v>
      </c>
      <c r="D340" s="31">
        <f t="shared" ref="D340:D377" ca="1" si="53">IF(Pay_Num&lt;&gt;"",Scheduled_Monthly_Payment,"")</f>
        <v>2018.0914072611586</v>
      </c>
      <c r="E340" s="32">
        <f t="shared" ca="1" si="46"/>
        <v>0</v>
      </c>
      <c r="F340" s="31">
        <f t="shared" ca="1" si="47"/>
        <v>2018.0914072611586</v>
      </c>
      <c r="G340" s="31">
        <f t="shared" ca="1" si="50"/>
        <v>1663.3684498842156</v>
      </c>
      <c r="H340" s="31">
        <f t="shared" ca="1" si="51"/>
        <v>354.72295737694293</v>
      </c>
      <c r="I340" s="31">
        <f t="shared" ca="1" si="48"/>
        <v>67890.152604418312</v>
      </c>
      <c r="J340" s="24"/>
      <c r="K340" s="24"/>
    </row>
    <row r="341" spans="1:11" x14ac:dyDescent="0.2">
      <c r="A341" s="27">
        <f t="shared" ca="1" si="49"/>
        <v>324</v>
      </c>
      <c r="B341" s="28">
        <f t="shared" ca="1" si="45"/>
        <v>55389</v>
      </c>
      <c r="C341" s="31">
        <f t="shared" ca="1" si="52"/>
        <v>67890.152604418312</v>
      </c>
      <c r="D341" s="31">
        <f t="shared" ca="1" si="53"/>
        <v>2018.0914072611586</v>
      </c>
      <c r="E341" s="32">
        <f t="shared" ca="1" si="46"/>
        <v>0</v>
      </c>
      <c r="F341" s="31">
        <f t="shared" ca="1" si="47"/>
        <v>2018.0914072611586</v>
      </c>
      <c r="G341" s="31">
        <f t="shared" ca="1" si="50"/>
        <v>1671.8516289786253</v>
      </c>
      <c r="H341" s="31">
        <f t="shared" ca="1" si="51"/>
        <v>346.23977828253334</v>
      </c>
      <c r="I341" s="31">
        <f t="shared" ca="1" si="48"/>
        <v>66218.300975439692</v>
      </c>
      <c r="J341" s="24"/>
      <c r="K341" s="24"/>
    </row>
    <row r="342" spans="1:11" x14ac:dyDescent="0.2">
      <c r="A342" s="27">
        <f t="shared" ca="1" si="49"/>
        <v>325</v>
      </c>
      <c r="B342" s="28">
        <f t="shared" ca="1" si="45"/>
        <v>55420</v>
      </c>
      <c r="C342" s="31">
        <f t="shared" ca="1" si="52"/>
        <v>66218.300975439692</v>
      </c>
      <c r="D342" s="31">
        <f t="shared" ca="1" si="53"/>
        <v>2018.0914072611586</v>
      </c>
      <c r="E342" s="32">
        <f t="shared" ca="1" si="46"/>
        <v>0</v>
      </c>
      <c r="F342" s="31">
        <f t="shared" ca="1" si="47"/>
        <v>2018.0914072611586</v>
      </c>
      <c r="G342" s="31">
        <f t="shared" ca="1" si="50"/>
        <v>1680.3780722864162</v>
      </c>
      <c r="H342" s="31">
        <f t="shared" ca="1" si="51"/>
        <v>337.71333497474239</v>
      </c>
      <c r="I342" s="31">
        <f t="shared" ca="1" si="48"/>
        <v>64537.922903153274</v>
      </c>
      <c r="J342" s="24"/>
      <c r="K342" s="24"/>
    </row>
    <row r="343" spans="1:11" x14ac:dyDescent="0.2">
      <c r="A343" s="27">
        <f t="shared" ca="1" si="49"/>
        <v>326</v>
      </c>
      <c r="B343" s="28">
        <f t="shared" ca="1" si="45"/>
        <v>55450</v>
      </c>
      <c r="C343" s="31">
        <f t="shared" ca="1" si="52"/>
        <v>64537.922903153274</v>
      </c>
      <c r="D343" s="31">
        <f t="shared" ca="1" si="53"/>
        <v>2018.0914072611586</v>
      </c>
      <c r="E343" s="32">
        <f t="shared" ca="1" si="46"/>
        <v>0</v>
      </c>
      <c r="F343" s="31">
        <f t="shared" ca="1" si="47"/>
        <v>2018.0914072611586</v>
      </c>
      <c r="G343" s="31">
        <f t="shared" ca="1" si="50"/>
        <v>1688.9480004550769</v>
      </c>
      <c r="H343" s="31">
        <f t="shared" ca="1" si="51"/>
        <v>329.14340680608171</v>
      </c>
      <c r="I343" s="31">
        <f t="shared" ca="1" si="48"/>
        <v>62848.974902698195</v>
      </c>
      <c r="J343" s="24"/>
      <c r="K343" s="24"/>
    </row>
    <row r="344" spans="1:11" x14ac:dyDescent="0.2">
      <c r="A344" s="27">
        <f t="shared" ca="1" si="49"/>
        <v>327</v>
      </c>
      <c r="B344" s="28">
        <f t="shared" ca="1" si="45"/>
        <v>55481</v>
      </c>
      <c r="C344" s="31">
        <f t="shared" ca="1" si="52"/>
        <v>62848.974902698195</v>
      </c>
      <c r="D344" s="31">
        <f t="shared" ca="1" si="53"/>
        <v>2018.0914072611586</v>
      </c>
      <c r="E344" s="32">
        <f t="shared" ca="1" si="46"/>
        <v>0</v>
      </c>
      <c r="F344" s="31">
        <f t="shared" ca="1" si="47"/>
        <v>2018.0914072611586</v>
      </c>
      <c r="G344" s="31">
        <f t="shared" ca="1" si="50"/>
        <v>1697.5616352573977</v>
      </c>
      <c r="H344" s="31">
        <f t="shared" ca="1" si="51"/>
        <v>320.5297720037608</v>
      </c>
      <c r="I344" s="31">
        <f t="shared" ca="1" si="48"/>
        <v>61151.413267440796</v>
      </c>
      <c r="J344" s="24"/>
      <c r="K344" s="24"/>
    </row>
    <row r="345" spans="1:11" x14ac:dyDescent="0.2">
      <c r="A345" s="27">
        <f t="shared" ca="1" si="49"/>
        <v>328</v>
      </c>
      <c r="B345" s="28">
        <f t="shared" ca="1" si="45"/>
        <v>55511</v>
      </c>
      <c r="C345" s="31">
        <f t="shared" ca="1" si="52"/>
        <v>61151.413267440796</v>
      </c>
      <c r="D345" s="31">
        <f t="shared" ca="1" si="53"/>
        <v>2018.0914072611586</v>
      </c>
      <c r="E345" s="32">
        <f t="shared" ca="1" si="46"/>
        <v>0</v>
      </c>
      <c r="F345" s="31">
        <f t="shared" ca="1" si="47"/>
        <v>2018.0914072611586</v>
      </c>
      <c r="G345" s="31">
        <f t="shared" ca="1" si="50"/>
        <v>1706.2191995972105</v>
      </c>
      <c r="H345" s="31">
        <f t="shared" ca="1" si="51"/>
        <v>311.87220766394802</v>
      </c>
      <c r="I345" s="31">
        <f t="shared" ca="1" si="48"/>
        <v>59445.194067843586</v>
      </c>
      <c r="J345" s="24"/>
      <c r="K345" s="24"/>
    </row>
    <row r="346" spans="1:11" x14ac:dyDescent="0.2">
      <c r="A346" s="27">
        <f t="shared" ca="1" si="49"/>
        <v>329</v>
      </c>
      <c r="B346" s="28">
        <f t="shared" ca="1" si="45"/>
        <v>55542</v>
      </c>
      <c r="C346" s="31">
        <f t="shared" ca="1" si="52"/>
        <v>59445.194067843586</v>
      </c>
      <c r="D346" s="31">
        <f t="shared" ca="1" si="53"/>
        <v>2018.0914072611586</v>
      </c>
      <c r="E346" s="32">
        <f t="shared" ca="1" si="46"/>
        <v>0</v>
      </c>
      <c r="F346" s="31">
        <f t="shared" ca="1" si="47"/>
        <v>2018.0914072611586</v>
      </c>
      <c r="G346" s="31">
        <f t="shared" ca="1" si="50"/>
        <v>1714.9209175151564</v>
      </c>
      <c r="H346" s="31">
        <f t="shared" ca="1" si="51"/>
        <v>303.17048974600226</v>
      </c>
      <c r="I346" s="31">
        <f t="shared" ca="1" si="48"/>
        <v>57730.27315032843</v>
      </c>
      <c r="J346" s="24"/>
      <c r="K346" s="24"/>
    </row>
    <row r="347" spans="1:11" x14ac:dyDescent="0.2">
      <c r="A347" s="27">
        <f t="shared" ca="1" si="49"/>
        <v>330</v>
      </c>
      <c r="B347" s="28">
        <f t="shared" ca="1" si="45"/>
        <v>55573</v>
      </c>
      <c r="C347" s="31">
        <f t="shared" ca="1" si="52"/>
        <v>57730.27315032843</v>
      </c>
      <c r="D347" s="31">
        <f t="shared" ca="1" si="53"/>
        <v>2018.0914072611586</v>
      </c>
      <c r="E347" s="32">
        <f t="shared" ca="1" si="46"/>
        <v>0</v>
      </c>
      <c r="F347" s="31">
        <f t="shared" ca="1" si="47"/>
        <v>2018.0914072611586</v>
      </c>
      <c r="G347" s="31">
        <f t="shared" ca="1" si="50"/>
        <v>1723.6670141944835</v>
      </c>
      <c r="H347" s="31">
        <f t="shared" ca="1" si="51"/>
        <v>294.42439306667501</v>
      </c>
      <c r="I347" s="31">
        <f t="shared" ca="1" si="48"/>
        <v>56006.606136133945</v>
      </c>
      <c r="J347" s="24"/>
      <c r="K347" s="24"/>
    </row>
    <row r="348" spans="1:11" x14ac:dyDescent="0.2">
      <c r="A348" s="27">
        <f t="shared" ca="1" si="49"/>
        <v>331</v>
      </c>
      <c r="B348" s="28">
        <f t="shared" ca="1" si="45"/>
        <v>55602</v>
      </c>
      <c r="C348" s="31">
        <f t="shared" ca="1" si="52"/>
        <v>56006.606136133945</v>
      </c>
      <c r="D348" s="31">
        <f t="shared" ca="1" si="53"/>
        <v>2018.0914072611586</v>
      </c>
      <c r="E348" s="32">
        <f t="shared" ca="1" si="46"/>
        <v>0</v>
      </c>
      <c r="F348" s="31">
        <f t="shared" ca="1" si="47"/>
        <v>2018.0914072611586</v>
      </c>
      <c r="G348" s="31">
        <f t="shared" ca="1" si="50"/>
        <v>1732.4577159668754</v>
      </c>
      <c r="H348" s="31">
        <f t="shared" ca="1" si="51"/>
        <v>285.6336912942831</v>
      </c>
      <c r="I348" s="31">
        <f t="shared" ca="1" si="48"/>
        <v>54274.148420167068</v>
      </c>
      <c r="J348" s="24"/>
      <c r="K348" s="24"/>
    </row>
    <row r="349" spans="1:11" x14ac:dyDescent="0.2">
      <c r="A349" s="27">
        <f t="shared" ca="1" si="49"/>
        <v>332</v>
      </c>
      <c r="B349" s="28">
        <f t="shared" ca="1" si="45"/>
        <v>55633</v>
      </c>
      <c r="C349" s="31">
        <f t="shared" ca="1" si="52"/>
        <v>54274.148420167068</v>
      </c>
      <c r="D349" s="31">
        <f t="shared" ca="1" si="53"/>
        <v>2018.0914072611586</v>
      </c>
      <c r="E349" s="32">
        <f t="shared" ca="1" si="46"/>
        <v>0</v>
      </c>
      <c r="F349" s="31">
        <f t="shared" ca="1" si="47"/>
        <v>2018.0914072611586</v>
      </c>
      <c r="G349" s="31">
        <f t="shared" ca="1" si="50"/>
        <v>1741.2932503183065</v>
      </c>
      <c r="H349" s="31">
        <f t="shared" ca="1" si="51"/>
        <v>276.79815694285202</v>
      </c>
      <c r="I349" s="31">
        <f t="shared" ca="1" si="48"/>
        <v>52532.855169848764</v>
      </c>
      <c r="J349" s="24"/>
      <c r="K349" s="24"/>
    </row>
    <row r="350" spans="1:11" x14ac:dyDescent="0.2">
      <c r="A350" s="27">
        <f t="shared" ca="1" si="49"/>
        <v>333</v>
      </c>
      <c r="B350" s="28">
        <f t="shared" ca="1" si="45"/>
        <v>55663</v>
      </c>
      <c r="C350" s="31">
        <f t="shared" ca="1" si="52"/>
        <v>52532.855169848764</v>
      </c>
      <c r="D350" s="31">
        <f t="shared" ca="1" si="53"/>
        <v>2018.0914072611586</v>
      </c>
      <c r="E350" s="32">
        <f t="shared" ca="1" si="46"/>
        <v>0</v>
      </c>
      <c r="F350" s="31">
        <f t="shared" ca="1" si="47"/>
        <v>2018.0914072611586</v>
      </c>
      <c r="G350" s="31">
        <f t="shared" ca="1" si="50"/>
        <v>1750.1738458949299</v>
      </c>
      <c r="H350" s="31">
        <f t="shared" ca="1" si="51"/>
        <v>267.91756136622865</v>
      </c>
      <c r="I350" s="31">
        <f t="shared" ca="1" si="48"/>
        <v>50782.681323953831</v>
      </c>
      <c r="J350" s="24"/>
      <c r="K350" s="24"/>
    </row>
    <row r="351" spans="1:11" x14ac:dyDescent="0.2">
      <c r="A351" s="27">
        <f t="shared" ca="1" si="49"/>
        <v>334</v>
      </c>
      <c r="B351" s="28">
        <f t="shared" ca="1" si="45"/>
        <v>55694</v>
      </c>
      <c r="C351" s="31">
        <f t="shared" ca="1" si="52"/>
        <v>50782.681323953831</v>
      </c>
      <c r="D351" s="31">
        <f t="shared" ca="1" si="53"/>
        <v>2018.0914072611586</v>
      </c>
      <c r="E351" s="32">
        <f t="shared" ca="1" si="46"/>
        <v>0</v>
      </c>
      <c r="F351" s="31">
        <f t="shared" ca="1" si="47"/>
        <v>2018.0914072611586</v>
      </c>
      <c r="G351" s="31">
        <f t="shared" ca="1" si="50"/>
        <v>1759.0997325089941</v>
      </c>
      <c r="H351" s="31">
        <f t="shared" ca="1" si="51"/>
        <v>258.99167475216456</v>
      </c>
      <c r="I351" s="31">
        <f t="shared" ca="1" si="48"/>
        <v>49023.581591444839</v>
      </c>
      <c r="J351" s="24"/>
      <c r="K351" s="24"/>
    </row>
    <row r="352" spans="1:11" x14ac:dyDescent="0.2">
      <c r="A352" s="27">
        <f t="shared" ca="1" si="49"/>
        <v>335</v>
      </c>
      <c r="B352" s="28">
        <f t="shared" ca="1" si="45"/>
        <v>55724</v>
      </c>
      <c r="C352" s="31">
        <f t="shared" ca="1" si="52"/>
        <v>49023.581591444839</v>
      </c>
      <c r="D352" s="31">
        <f t="shared" ca="1" si="53"/>
        <v>2018.0914072611586</v>
      </c>
      <c r="E352" s="32">
        <f t="shared" ca="1" si="46"/>
        <v>0</v>
      </c>
      <c r="F352" s="31">
        <f t="shared" ca="1" si="47"/>
        <v>2018.0914072611586</v>
      </c>
      <c r="G352" s="31">
        <f t="shared" ca="1" si="50"/>
        <v>1768.0711411447899</v>
      </c>
      <c r="H352" s="31">
        <f t="shared" ca="1" si="51"/>
        <v>250.02026611636867</v>
      </c>
      <c r="I352" s="31">
        <f t="shared" ca="1" si="48"/>
        <v>47255.510450300048</v>
      </c>
      <c r="J352" s="24"/>
      <c r="K352" s="24"/>
    </row>
    <row r="353" spans="1:11" x14ac:dyDescent="0.2">
      <c r="A353" s="27">
        <f t="shared" ca="1" si="49"/>
        <v>336</v>
      </c>
      <c r="B353" s="28">
        <f t="shared" ca="1" si="45"/>
        <v>55755</v>
      </c>
      <c r="C353" s="31">
        <f t="shared" ca="1" si="52"/>
        <v>47255.510450300048</v>
      </c>
      <c r="D353" s="31">
        <f t="shared" ca="1" si="53"/>
        <v>2018.0914072611586</v>
      </c>
      <c r="E353" s="32">
        <f t="shared" ca="1" si="46"/>
        <v>0</v>
      </c>
      <c r="F353" s="31">
        <f t="shared" ca="1" si="47"/>
        <v>2018.0914072611586</v>
      </c>
      <c r="G353" s="31">
        <f t="shared" ca="1" si="50"/>
        <v>1777.0883039646283</v>
      </c>
      <c r="H353" s="31">
        <f t="shared" ca="1" si="51"/>
        <v>241.00310329653021</v>
      </c>
      <c r="I353" s="31">
        <f t="shared" ca="1" si="48"/>
        <v>45478.422146335419</v>
      </c>
      <c r="J353" s="24"/>
      <c r="K353" s="24"/>
    </row>
    <row r="354" spans="1:11" x14ac:dyDescent="0.2">
      <c r="A354" s="27">
        <f t="shared" ca="1" si="49"/>
        <v>337</v>
      </c>
      <c r="B354" s="28">
        <f t="shared" ca="1" si="45"/>
        <v>55786</v>
      </c>
      <c r="C354" s="31">
        <f t="shared" ca="1" si="52"/>
        <v>45478.422146335419</v>
      </c>
      <c r="D354" s="31">
        <f t="shared" ca="1" si="53"/>
        <v>2018.0914072611586</v>
      </c>
      <c r="E354" s="32">
        <f t="shared" ca="1" si="46"/>
        <v>0</v>
      </c>
      <c r="F354" s="31">
        <f t="shared" ca="1" si="47"/>
        <v>2018.0914072611586</v>
      </c>
      <c r="G354" s="31">
        <f t="shared" ca="1" si="50"/>
        <v>1786.151454314848</v>
      </c>
      <c r="H354" s="31">
        <f t="shared" ca="1" si="51"/>
        <v>231.93995294631063</v>
      </c>
      <c r="I354" s="31">
        <f t="shared" ca="1" si="48"/>
        <v>43692.270692020567</v>
      </c>
      <c r="J354" s="24"/>
      <c r="K354" s="24"/>
    </row>
    <row r="355" spans="1:11" x14ac:dyDescent="0.2">
      <c r="A355" s="27">
        <f t="shared" ca="1" si="49"/>
        <v>338</v>
      </c>
      <c r="B355" s="28">
        <f t="shared" ca="1" si="45"/>
        <v>55816</v>
      </c>
      <c r="C355" s="31">
        <f t="shared" ca="1" si="52"/>
        <v>43692.270692020567</v>
      </c>
      <c r="D355" s="31">
        <f t="shared" ca="1" si="53"/>
        <v>2018.0914072611586</v>
      </c>
      <c r="E355" s="32">
        <f t="shared" ca="1" si="46"/>
        <v>0</v>
      </c>
      <c r="F355" s="31">
        <f t="shared" ca="1" si="47"/>
        <v>2018.0914072611586</v>
      </c>
      <c r="G355" s="31">
        <f t="shared" ca="1" si="50"/>
        <v>1795.2608267318537</v>
      </c>
      <c r="H355" s="31">
        <f t="shared" ca="1" si="51"/>
        <v>222.83058052930491</v>
      </c>
      <c r="I355" s="31">
        <f t="shared" ca="1" si="48"/>
        <v>41897.00986528871</v>
      </c>
      <c r="J355" s="24"/>
      <c r="K355" s="24"/>
    </row>
    <row r="356" spans="1:11" x14ac:dyDescent="0.2">
      <c r="A356" s="27">
        <f t="shared" ca="1" si="49"/>
        <v>339</v>
      </c>
      <c r="B356" s="28">
        <f t="shared" ca="1" si="45"/>
        <v>55847</v>
      </c>
      <c r="C356" s="31">
        <f t="shared" ca="1" si="52"/>
        <v>41897.00986528871</v>
      </c>
      <c r="D356" s="31">
        <f t="shared" ca="1" si="53"/>
        <v>2018.0914072611586</v>
      </c>
      <c r="E356" s="32">
        <f t="shared" ca="1" si="46"/>
        <v>0</v>
      </c>
      <c r="F356" s="31">
        <f t="shared" ca="1" si="47"/>
        <v>2018.0914072611586</v>
      </c>
      <c r="G356" s="31">
        <f t="shared" ca="1" si="50"/>
        <v>1804.4166569481861</v>
      </c>
      <c r="H356" s="31">
        <f t="shared" ca="1" si="51"/>
        <v>213.67475031297241</v>
      </c>
      <c r="I356" s="31">
        <f t="shared" ca="1" si="48"/>
        <v>40092.593208340521</v>
      </c>
      <c r="J356" s="24"/>
      <c r="K356" s="24"/>
    </row>
    <row r="357" spans="1:11" x14ac:dyDescent="0.2">
      <c r="A357" s="27">
        <f t="shared" ca="1" si="49"/>
        <v>340</v>
      </c>
      <c r="B357" s="28">
        <f t="shared" ca="1" si="45"/>
        <v>55877</v>
      </c>
      <c r="C357" s="31">
        <f t="shared" ca="1" si="52"/>
        <v>40092.593208340521</v>
      </c>
      <c r="D357" s="31">
        <f t="shared" ca="1" si="53"/>
        <v>2018.0914072611586</v>
      </c>
      <c r="E357" s="32">
        <f t="shared" ca="1" si="46"/>
        <v>0</v>
      </c>
      <c r="F357" s="31">
        <f t="shared" ca="1" si="47"/>
        <v>2018.0914072611586</v>
      </c>
      <c r="G357" s="31">
        <f t="shared" ca="1" si="50"/>
        <v>1813.6191818986219</v>
      </c>
      <c r="H357" s="31">
        <f t="shared" ca="1" si="51"/>
        <v>204.47222536253665</v>
      </c>
      <c r="I357" s="31">
        <f t="shared" ca="1" si="48"/>
        <v>38278.974026441902</v>
      </c>
      <c r="J357" s="24"/>
      <c r="K357" s="24"/>
    </row>
    <row r="358" spans="1:11" x14ac:dyDescent="0.2">
      <c r="A358" s="27">
        <f t="shared" ca="1" si="49"/>
        <v>341</v>
      </c>
      <c r="B358" s="28">
        <f t="shared" ca="1" si="45"/>
        <v>55908</v>
      </c>
      <c r="C358" s="31">
        <f t="shared" ca="1" si="52"/>
        <v>38278.974026441902</v>
      </c>
      <c r="D358" s="31">
        <f t="shared" ca="1" si="53"/>
        <v>2018.0914072611586</v>
      </c>
      <c r="E358" s="32">
        <f t="shared" ca="1" si="46"/>
        <v>0</v>
      </c>
      <c r="F358" s="31">
        <f t="shared" ca="1" si="47"/>
        <v>2018.0914072611586</v>
      </c>
      <c r="G358" s="31">
        <f t="shared" ca="1" si="50"/>
        <v>1822.868639726305</v>
      </c>
      <c r="H358" s="31">
        <f t="shared" ca="1" si="51"/>
        <v>195.22276753485369</v>
      </c>
      <c r="I358" s="31">
        <f t="shared" ca="1" si="48"/>
        <v>36456.105386715593</v>
      </c>
      <c r="J358" s="24"/>
      <c r="K358" s="24"/>
    </row>
    <row r="359" spans="1:11" x14ac:dyDescent="0.2">
      <c r="A359" s="27">
        <f t="shared" ca="1" si="49"/>
        <v>342</v>
      </c>
      <c r="B359" s="28">
        <f t="shared" ca="1" si="45"/>
        <v>55939</v>
      </c>
      <c r="C359" s="31">
        <f t="shared" ca="1" si="52"/>
        <v>36456.105386715593</v>
      </c>
      <c r="D359" s="31">
        <f t="shared" ca="1" si="53"/>
        <v>2018.0914072611586</v>
      </c>
      <c r="E359" s="32">
        <f t="shared" ca="1" si="46"/>
        <v>0</v>
      </c>
      <c r="F359" s="31">
        <f t="shared" ca="1" si="47"/>
        <v>2018.0914072611586</v>
      </c>
      <c r="G359" s="31">
        <f t="shared" ca="1" si="50"/>
        <v>1832.165269788909</v>
      </c>
      <c r="H359" s="31">
        <f t="shared" ca="1" si="51"/>
        <v>185.92613747224951</v>
      </c>
      <c r="I359" s="31">
        <f t="shared" ca="1" si="48"/>
        <v>34623.940116926686</v>
      </c>
      <c r="J359" s="24"/>
      <c r="K359" s="24"/>
    </row>
    <row r="360" spans="1:11" x14ac:dyDescent="0.2">
      <c r="A360" s="27">
        <f t="shared" ca="1" si="49"/>
        <v>343</v>
      </c>
      <c r="B360" s="28">
        <f t="shared" ca="1" si="45"/>
        <v>55967</v>
      </c>
      <c r="C360" s="31">
        <f t="shared" ca="1" si="52"/>
        <v>34623.940116926686</v>
      </c>
      <c r="D360" s="31">
        <f t="shared" ca="1" si="53"/>
        <v>2018.0914072611586</v>
      </c>
      <c r="E360" s="32">
        <f t="shared" ca="1" si="46"/>
        <v>0</v>
      </c>
      <c r="F360" s="31">
        <f t="shared" ca="1" si="47"/>
        <v>2018.0914072611586</v>
      </c>
      <c r="G360" s="31">
        <f t="shared" ca="1" si="50"/>
        <v>1841.5093126648326</v>
      </c>
      <c r="H360" s="31">
        <f t="shared" ca="1" si="51"/>
        <v>176.5820945963261</v>
      </c>
      <c r="I360" s="31">
        <f t="shared" ca="1" si="48"/>
        <v>32782.43080426185</v>
      </c>
      <c r="J360" s="24"/>
      <c r="K360" s="24"/>
    </row>
    <row r="361" spans="1:11" x14ac:dyDescent="0.2">
      <c r="A361" s="27">
        <f t="shared" ca="1" si="49"/>
        <v>344</v>
      </c>
      <c r="B361" s="28">
        <f t="shared" ca="1" si="45"/>
        <v>55998</v>
      </c>
      <c r="C361" s="31">
        <f t="shared" ca="1" si="52"/>
        <v>32782.43080426185</v>
      </c>
      <c r="D361" s="31">
        <f t="shared" ca="1" si="53"/>
        <v>2018.0914072611586</v>
      </c>
      <c r="E361" s="32">
        <f t="shared" ca="1" si="46"/>
        <v>0</v>
      </c>
      <c r="F361" s="31">
        <f t="shared" ca="1" si="47"/>
        <v>2018.0914072611586</v>
      </c>
      <c r="G361" s="31">
        <f t="shared" ca="1" si="50"/>
        <v>1850.9010101594231</v>
      </c>
      <c r="H361" s="31">
        <f t="shared" ca="1" si="51"/>
        <v>167.19039710173544</v>
      </c>
      <c r="I361" s="31">
        <f t="shared" ca="1" si="48"/>
        <v>30931.529794102426</v>
      </c>
      <c r="J361" s="24"/>
      <c r="K361" s="24"/>
    </row>
    <row r="362" spans="1:11" x14ac:dyDescent="0.2">
      <c r="A362" s="27">
        <f t="shared" ca="1" si="49"/>
        <v>345</v>
      </c>
      <c r="B362" s="28">
        <f t="shared" ca="1" si="45"/>
        <v>56028</v>
      </c>
      <c r="C362" s="31">
        <f t="shared" ca="1" si="52"/>
        <v>30931.529794102426</v>
      </c>
      <c r="D362" s="31">
        <f t="shared" ca="1" si="53"/>
        <v>2018.0914072611586</v>
      </c>
      <c r="E362" s="32">
        <f t="shared" ca="1" si="46"/>
        <v>0</v>
      </c>
      <c r="F362" s="31">
        <f t="shared" ca="1" si="47"/>
        <v>2018.0914072611586</v>
      </c>
      <c r="G362" s="31">
        <f t="shared" ca="1" si="50"/>
        <v>1860.3406053112362</v>
      </c>
      <c r="H362" s="31">
        <f t="shared" ca="1" si="51"/>
        <v>157.75080194992236</v>
      </c>
      <c r="I362" s="31">
        <f t="shared" ca="1" si="48"/>
        <v>29071.189188791188</v>
      </c>
      <c r="J362" s="24"/>
      <c r="K362" s="24"/>
    </row>
    <row r="363" spans="1:11" x14ac:dyDescent="0.2">
      <c r="A363" s="27">
        <f t="shared" ca="1" si="49"/>
        <v>346</v>
      </c>
      <c r="B363" s="28">
        <f t="shared" ca="1" si="45"/>
        <v>56059</v>
      </c>
      <c r="C363" s="31">
        <f t="shared" ca="1" si="52"/>
        <v>29071.189188791188</v>
      </c>
      <c r="D363" s="31">
        <f t="shared" ca="1" si="53"/>
        <v>2018.0914072611586</v>
      </c>
      <c r="E363" s="32">
        <f t="shared" ca="1" si="46"/>
        <v>0</v>
      </c>
      <c r="F363" s="31">
        <f t="shared" ca="1" si="47"/>
        <v>2018.0914072611586</v>
      </c>
      <c r="G363" s="31">
        <f t="shared" ca="1" si="50"/>
        <v>1869.8283423983235</v>
      </c>
      <c r="H363" s="31">
        <f t="shared" ca="1" si="51"/>
        <v>148.26306486283505</v>
      </c>
      <c r="I363" s="31">
        <f t="shared" ca="1" si="48"/>
        <v>27201.360846392865</v>
      </c>
      <c r="J363" s="24"/>
      <c r="K363" s="24"/>
    </row>
    <row r="364" spans="1:11" x14ac:dyDescent="0.2">
      <c r="A364" s="27">
        <f t="shared" ca="1" si="49"/>
        <v>347</v>
      </c>
      <c r="B364" s="28">
        <f t="shared" ca="1" si="45"/>
        <v>56089</v>
      </c>
      <c r="C364" s="31">
        <f t="shared" ca="1" si="52"/>
        <v>27201.360846392865</v>
      </c>
      <c r="D364" s="31">
        <f t="shared" ca="1" si="53"/>
        <v>2018.0914072611586</v>
      </c>
      <c r="E364" s="32">
        <f t="shared" ca="1" si="46"/>
        <v>0</v>
      </c>
      <c r="F364" s="31">
        <f t="shared" ca="1" si="47"/>
        <v>2018.0914072611586</v>
      </c>
      <c r="G364" s="31">
        <f t="shared" ca="1" si="50"/>
        <v>1879.364466944555</v>
      </c>
      <c r="H364" s="31">
        <f t="shared" ca="1" si="51"/>
        <v>138.72694031660362</v>
      </c>
      <c r="I364" s="31">
        <f t="shared" ca="1" si="48"/>
        <v>25321.996379448308</v>
      </c>
      <c r="J364" s="24"/>
      <c r="K364" s="24"/>
    </row>
    <row r="365" spans="1:11" x14ac:dyDescent="0.2">
      <c r="A365" s="27">
        <f t="shared" ca="1" si="49"/>
        <v>348</v>
      </c>
      <c r="B365" s="28">
        <f t="shared" ca="1" si="45"/>
        <v>56120</v>
      </c>
      <c r="C365" s="31">
        <f t="shared" ca="1" si="52"/>
        <v>25321.996379448308</v>
      </c>
      <c r="D365" s="31">
        <f t="shared" ca="1" si="53"/>
        <v>2018.0914072611586</v>
      </c>
      <c r="E365" s="32">
        <f t="shared" ca="1" si="46"/>
        <v>0</v>
      </c>
      <c r="F365" s="31">
        <f t="shared" ca="1" si="47"/>
        <v>2018.0914072611586</v>
      </c>
      <c r="G365" s="31">
        <f t="shared" ca="1" si="50"/>
        <v>1888.9492257259722</v>
      </c>
      <c r="H365" s="31">
        <f t="shared" ca="1" si="51"/>
        <v>129.14218153518638</v>
      </c>
      <c r="I365" s="31">
        <f t="shared" ca="1" si="48"/>
        <v>23433.047153722335</v>
      </c>
      <c r="J365" s="24"/>
      <c r="K365" s="24"/>
    </row>
    <row r="366" spans="1:11" x14ac:dyDescent="0.2">
      <c r="A366" s="27">
        <f t="shared" ca="1" si="49"/>
        <v>349</v>
      </c>
      <c r="B366" s="28">
        <f t="shared" ca="1" si="45"/>
        <v>56151</v>
      </c>
      <c r="C366" s="31">
        <f t="shared" ca="1" si="52"/>
        <v>23433.047153722335</v>
      </c>
      <c r="D366" s="31">
        <f t="shared" ca="1" si="53"/>
        <v>2018.0914072611586</v>
      </c>
      <c r="E366" s="32">
        <f t="shared" ca="1" si="46"/>
        <v>0</v>
      </c>
      <c r="F366" s="31">
        <f t="shared" ca="1" si="47"/>
        <v>2018.0914072611586</v>
      </c>
      <c r="G366" s="31">
        <f t="shared" ca="1" si="50"/>
        <v>1898.5828667771748</v>
      </c>
      <c r="H366" s="31">
        <f t="shared" ca="1" si="51"/>
        <v>119.50854048398389</v>
      </c>
      <c r="I366" s="31">
        <f t="shared" ca="1" si="48"/>
        <v>21534.46428694516</v>
      </c>
      <c r="J366" s="24"/>
      <c r="K366" s="24"/>
    </row>
    <row r="367" spans="1:11" x14ac:dyDescent="0.2">
      <c r="A367" s="27">
        <f t="shared" ca="1" si="49"/>
        <v>350</v>
      </c>
      <c r="B367" s="28">
        <f t="shared" ca="1" si="45"/>
        <v>56181</v>
      </c>
      <c r="C367" s="31">
        <f t="shared" ca="1" si="52"/>
        <v>21534.46428694516</v>
      </c>
      <c r="D367" s="31">
        <f t="shared" ca="1" si="53"/>
        <v>2018.0914072611586</v>
      </c>
      <c r="E367" s="32">
        <f t="shared" ca="1" si="46"/>
        <v>0</v>
      </c>
      <c r="F367" s="31">
        <f t="shared" ca="1" si="47"/>
        <v>2018.0914072611586</v>
      </c>
      <c r="G367" s="31">
        <f t="shared" ca="1" si="50"/>
        <v>1908.2656393977381</v>
      </c>
      <c r="H367" s="31">
        <f t="shared" ca="1" si="51"/>
        <v>109.82576786342031</v>
      </c>
      <c r="I367" s="31">
        <f t="shared" ca="1" si="48"/>
        <v>19626.198647547422</v>
      </c>
      <c r="J367" s="24"/>
      <c r="K367" s="24"/>
    </row>
    <row r="368" spans="1:11" x14ac:dyDescent="0.2">
      <c r="A368" s="27">
        <f t="shared" ca="1" si="49"/>
        <v>351</v>
      </c>
      <c r="B368" s="28">
        <f t="shared" ca="1" si="45"/>
        <v>56212</v>
      </c>
      <c r="C368" s="31">
        <f t="shared" ca="1" si="52"/>
        <v>19626.198647547422</v>
      </c>
      <c r="D368" s="31">
        <f t="shared" ca="1" si="53"/>
        <v>2018.0914072611586</v>
      </c>
      <c r="E368" s="32">
        <f t="shared" ca="1" si="46"/>
        <v>0</v>
      </c>
      <c r="F368" s="31">
        <f t="shared" ca="1" si="47"/>
        <v>2018.0914072611586</v>
      </c>
      <c r="G368" s="31">
        <f t="shared" ca="1" si="50"/>
        <v>1917.9977941586667</v>
      </c>
      <c r="H368" s="31">
        <f t="shared" ca="1" si="51"/>
        <v>100.09361310249186</v>
      </c>
      <c r="I368" s="31">
        <f t="shared" ca="1" si="48"/>
        <v>17708.200853388757</v>
      </c>
      <c r="J368" s="24"/>
      <c r="K368" s="24"/>
    </row>
    <row r="369" spans="1:11" x14ac:dyDescent="0.2">
      <c r="A369" s="27">
        <f t="shared" ca="1" si="49"/>
        <v>352</v>
      </c>
      <c r="B369" s="28">
        <f t="shared" ca="1" si="45"/>
        <v>56242</v>
      </c>
      <c r="C369" s="31">
        <f t="shared" ca="1" si="52"/>
        <v>17708.200853388757</v>
      </c>
      <c r="D369" s="31">
        <f t="shared" ca="1" si="53"/>
        <v>2018.0914072611586</v>
      </c>
      <c r="E369" s="32">
        <f t="shared" ca="1" si="46"/>
        <v>0</v>
      </c>
      <c r="F369" s="31">
        <f t="shared" ca="1" si="47"/>
        <v>2018.0914072611586</v>
      </c>
      <c r="G369" s="31">
        <f t="shared" ca="1" si="50"/>
        <v>1927.7795829088759</v>
      </c>
      <c r="H369" s="31">
        <f t="shared" ca="1" si="51"/>
        <v>90.311824352282656</v>
      </c>
      <c r="I369" s="31">
        <f t="shared" ca="1" si="48"/>
        <v>15780.421270479881</v>
      </c>
      <c r="J369" s="24"/>
      <c r="K369" s="24"/>
    </row>
    <row r="370" spans="1:11" x14ac:dyDescent="0.2">
      <c r="A370" s="27">
        <f t="shared" ca="1" si="49"/>
        <v>353</v>
      </c>
      <c r="B370" s="28">
        <f t="shared" ca="1" si="45"/>
        <v>56273</v>
      </c>
      <c r="C370" s="31">
        <f t="shared" ca="1" si="52"/>
        <v>15780.421270479881</v>
      </c>
      <c r="D370" s="31">
        <f t="shared" ca="1" si="53"/>
        <v>2018.0914072611586</v>
      </c>
      <c r="E370" s="32">
        <f t="shared" ca="1" si="46"/>
        <v>0</v>
      </c>
      <c r="F370" s="31">
        <f t="shared" ca="1" si="47"/>
        <v>2018.0914072611586</v>
      </c>
      <c r="G370" s="31">
        <f t="shared" ca="1" si="50"/>
        <v>1937.6112587817111</v>
      </c>
      <c r="H370" s="31">
        <f t="shared" ca="1" si="51"/>
        <v>80.480148479447394</v>
      </c>
      <c r="I370" s="31">
        <f t="shared" ca="1" si="48"/>
        <v>13842.81001169817</v>
      </c>
      <c r="J370" s="24"/>
      <c r="K370" s="24"/>
    </row>
    <row r="371" spans="1:11" x14ac:dyDescent="0.2">
      <c r="A371" s="27">
        <f t="shared" ca="1" si="49"/>
        <v>354</v>
      </c>
      <c r="B371" s="28">
        <f t="shared" ca="1" si="45"/>
        <v>56304</v>
      </c>
      <c r="C371" s="31">
        <f t="shared" ca="1" si="52"/>
        <v>13842.81001169817</v>
      </c>
      <c r="D371" s="31">
        <f t="shared" ca="1" si="53"/>
        <v>2018.0914072611586</v>
      </c>
      <c r="E371" s="32">
        <f t="shared" ca="1" si="46"/>
        <v>0</v>
      </c>
      <c r="F371" s="31">
        <f t="shared" ca="1" si="47"/>
        <v>2018.0914072611586</v>
      </c>
      <c r="G371" s="31">
        <f t="shared" ca="1" si="50"/>
        <v>1947.4930762014978</v>
      </c>
      <c r="H371" s="31">
        <f t="shared" ca="1" si="51"/>
        <v>70.598331059660666</v>
      </c>
      <c r="I371" s="31">
        <f t="shared" ca="1" si="48"/>
        <v>11895.316935496672</v>
      </c>
      <c r="J371" s="24"/>
      <c r="K371" s="24"/>
    </row>
    <row r="372" spans="1:11" x14ac:dyDescent="0.2">
      <c r="A372" s="27">
        <f t="shared" ca="1" si="49"/>
        <v>355</v>
      </c>
      <c r="B372" s="28">
        <f t="shared" ca="1" si="45"/>
        <v>56332</v>
      </c>
      <c r="C372" s="31">
        <f t="shared" ca="1" si="52"/>
        <v>11895.316935496672</v>
      </c>
      <c r="D372" s="31">
        <f t="shared" ca="1" si="53"/>
        <v>2018.0914072611586</v>
      </c>
      <c r="E372" s="32">
        <f t="shared" ca="1" si="46"/>
        <v>0</v>
      </c>
      <c r="F372" s="31">
        <f t="shared" ca="1" si="47"/>
        <v>2018.0914072611586</v>
      </c>
      <c r="G372" s="31">
        <f t="shared" ca="1" si="50"/>
        <v>1957.4252908901256</v>
      </c>
      <c r="H372" s="31">
        <f t="shared" ca="1" si="51"/>
        <v>60.66611637103302</v>
      </c>
      <c r="I372" s="31">
        <f t="shared" ca="1" si="48"/>
        <v>9937.8916446065468</v>
      </c>
      <c r="J372" s="24"/>
      <c r="K372" s="24"/>
    </row>
    <row r="373" spans="1:11" x14ac:dyDescent="0.2">
      <c r="A373" s="27">
        <f t="shared" ca="1" si="49"/>
        <v>356</v>
      </c>
      <c r="B373" s="28">
        <f t="shared" ca="1" si="45"/>
        <v>56363</v>
      </c>
      <c r="C373" s="31">
        <f t="shared" ca="1" si="52"/>
        <v>9937.8916446065468</v>
      </c>
      <c r="D373" s="31">
        <f t="shared" ca="1" si="53"/>
        <v>2018.0914072611586</v>
      </c>
      <c r="E373" s="32">
        <f t="shared" ca="1" si="46"/>
        <v>0</v>
      </c>
      <c r="F373" s="31">
        <f t="shared" ca="1" si="47"/>
        <v>2018.0914072611586</v>
      </c>
      <c r="G373" s="31">
        <f t="shared" ca="1" si="50"/>
        <v>1967.4081598736652</v>
      </c>
      <c r="H373" s="31">
        <f t="shared" ca="1" si="51"/>
        <v>50.683247387493388</v>
      </c>
      <c r="I373" s="31">
        <f t="shared" ca="1" si="48"/>
        <v>7970.4834847328821</v>
      </c>
      <c r="J373" s="24"/>
      <c r="K373" s="24"/>
    </row>
    <row r="374" spans="1:11" x14ac:dyDescent="0.2">
      <c r="A374" s="27">
        <f t="shared" ca="1" si="49"/>
        <v>357</v>
      </c>
      <c r="B374" s="28">
        <f t="shared" ca="1" si="45"/>
        <v>56393</v>
      </c>
      <c r="C374" s="31">
        <f t="shared" ca="1" si="52"/>
        <v>7970.4834847328821</v>
      </c>
      <c r="D374" s="31">
        <f t="shared" ca="1" si="53"/>
        <v>2018.0914072611586</v>
      </c>
      <c r="E374" s="32">
        <f t="shared" ca="1" si="46"/>
        <v>0</v>
      </c>
      <c r="F374" s="31">
        <f t="shared" ca="1" si="47"/>
        <v>2018.0914072611586</v>
      </c>
      <c r="G374" s="31">
        <f t="shared" ca="1" si="50"/>
        <v>1977.4419414890208</v>
      </c>
      <c r="H374" s="31">
        <f t="shared" ca="1" si="51"/>
        <v>40.649465772137695</v>
      </c>
      <c r="I374" s="31">
        <f t="shared" ca="1" si="48"/>
        <v>5993.0415432438613</v>
      </c>
      <c r="J374" s="24"/>
      <c r="K374" s="24"/>
    </row>
    <row r="375" spans="1:11" x14ac:dyDescent="0.2">
      <c r="A375" s="27">
        <f t="shared" ca="1" si="49"/>
        <v>358</v>
      </c>
      <c r="B375" s="28">
        <f t="shared" ca="1" si="45"/>
        <v>56424</v>
      </c>
      <c r="C375" s="31">
        <f t="shared" ca="1" si="52"/>
        <v>5993.0415432438613</v>
      </c>
      <c r="D375" s="31">
        <f t="shared" ca="1" si="53"/>
        <v>2018.0914072611586</v>
      </c>
      <c r="E375" s="32">
        <f t="shared" ca="1" si="46"/>
        <v>0</v>
      </c>
      <c r="F375" s="31">
        <f t="shared" ca="1" si="47"/>
        <v>2018.0914072611586</v>
      </c>
      <c r="G375" s="31">
        <f t="shared" ca="1" si="50"/>
        <v>1987.526895390615</v>
      </c>
      <c r="H375" s="31">
        <f t="shared" ca="1" si="51"/>
        <v>30.564511870543694</v>
      </c>
      <c r="I375" s="31">
        <f t="shared" ca="1" si="48"/>
        <v>4005.5146478532461</v>
      </c>
      <c r="J375" s="24"/>
      <c r="K375" s="24"/>
    </row>
    <row r="376" spans="1:11" x14ac:dyDescent="0.2">
      <c r="A376" s="27">
        <f t="shared" ca="1" si="49"/>
        <v>359</v>
      </c>
      <c r="B376" s="28">
        <f t="shared" ca="1" si="45"/>
        <v>56454</v>
      </c>
      <c r="C376" s="31">
        <f t="shared" ca="1" si="52"/>
        <v>4005.5146478532461</v>
      </c>
      <c r="D376" s="31">
        <f t="shared" ca="1" si="53"/>
        <v>2018.0914072611586</v>
      </c>
      <c r="E376" s="32">
        <f t="shared" ca="1" si="46"/>
        <v>0</v>
      </c>
      <c r="F376" s="31">
        <f t="shared" ca="1" si="47"/>
        <v>2018.0914072611586</v>
      </c>
      <c r="G376" s="31">
        <f t="shared" ca="1" si="50"/>
        <v>1997.6632825571071</v>
      </c>
      <c r="H376" s="31">
        <f t="shared" ca="1" si="51"/>
        <v>20.428124704051555</v>
      </c>
      <c r="I376" s="31">
        <f t="shared" ca="1" si="48"/>
        <v>2007.851365296139</v>
      </c>
      <c r="J376" s="24"/>
      <c r="K376" s="24"/>
    </row>
    <row r="377" spans="1:11" x14ac:dyDescent="0.2">
      <c r="A377" s="27">
        <f t="shared" ca="1" si="49"/>
        <v>360</v>
      </c>
      <c r="B377" s="28">
        <f t="shared" ca="1" si="45"/>
        <v>56485</v>
      </c>
      <c r="C377" s="31">
        <f t="shared" ca="1" si="52"/>
        <v>2007.851365296139</v>
      </c>
      <c r="D377" s="31">
        <f t="shared" ca="1" si="53"/>
        <v>2018.0914072611586</v>
      </c>
      <c r="E377" s="32">
        <f t="shared" ca="1" si="46"/>
        <v>0</v>
      </c>
      <c r="F377" s="31">
        <f t="shared" ca="1" si="47"/>
        <v>2007.851365296139</v>
      </c>
      <c r="G377" s="31">
        <f t="shared" ca="1" si="50"/>
        <v>1997.6113233331287</v>
      </c>
      <c r="H377" s="31">
        <f t="shared" ca="1" si="51"/>
        <v>10.240041963010308</v>
      </c>
      <c r="I377" s="31">
        <f t="shared" ca="1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heet="1" objects="1" scenarios="1" selectLockedCells="1"/>
  <mergeCells count="3">
    <mergeCell ref="B5:D5"/>
    <mergeCell ref="F5:H5"/>
    <mergeCell ref="C13:D13"/>
  </mergeCells>
  <conditionalFormatting sqref="A18:D377">
    <cfRule type="expression" dxfId="11" priority="2" stopIfTrue="1">
      <formula>IF(ROW(A18)=Last_Row,TRUE, FALSE)</formula>
    </cfRule>
    <cfRule type="expression" dxfId="10" priority="3" stopIfTrue="1">
      <formula>IF(ROW(A18)&lt;Last_Row,TRUE, FALSE)</formula>
    </cfRule>
  </conditionalFormatting>
  <conditionalFormatting sqref="A18:I377">
    <cfRule type="expression" dxfId="9" priority="1" stopIfTrue="1">
      <formula>IF(ROW(A18)&gt;Last_Row,TRUE, FALSE)</formula>
    </cfRule>
  </conditionalFormatting>
  <conditionalFormatting sqref="E18:E377">
    <cfRule type="expression" dxfId="8" priority="8" stopIfTrue="1">
      <formula>IF(ROW(E18)=Last_Row,TRUE, FALSE)</formula>
    </cfRule>
  </conditionalFormatting>
  <conditionalFormatting sqref="F18:I377"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977B1CE9-DFB7-4CE2-9EF2-C0DDE7F961B2}"/>
    <dataValidation type="date" operator="greaterThanOrEqual" allowBlank="1" showInputMessage="1" showErrorMessage="1" errorTitle="Date" error="Please enter a valid date greater than or equal to January 1, 1900." sqref="D9:D10" xr:uid="{958594B6-375F-4A20-ACE2-209DC50E56B2}">
      <formula1>1</formula1>
    </dataValidation>
    <dataValidation type="whole" allowBlank="1" showInputMessage="1" showErrorMessage="1" errorTitle="Years" error="Please enter a whole number of years from 1 to 30." sqref="D8" xr:uid="{718D5365-46D8-4E44-B10E-5D63715B3A24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3DC6-E053-446D-8AE5-4E83332CD580}">
  <sheetPr codeName="Sheet8"/>
  <dimension ref="A1:K30"/>
  <sheetViews>
    <sheetView tabSelected="1" zoomScale="154" zoomScaleNormal="154" workbookViewId="0">
      <selection activeCell="C12" sqref="C12"/>
    </sheetView>
  </sheetViews>
  <sheetFormatPr defaultRowHeight="12.75" x14ac:dyDescent="0.2"/>
  <cols>
    <col min="1" max="1" width="27.5703125" customWidth="1"/>
    <col min="2" max="2" width="18.42578125" customWidth="1"/>
    <col min="3" max="3" width="19.7109375" customWidth="1"/>
    <col min="4" max="4" width="16.7109375" customWidth="1"/>
    <col min="5" max="5" width="25.140625" bestFit="1" customWidth="1"/>
    <col min="6" max="6" width="11.85546875" customWidth="1"/>
    <col min="7" max="7" width="17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11" x14ac:dyDescent="0.2">
      <c r="D1" s="278" t="s">
        <v>35</v>
      </c>
      <c r="E1" s="279"/>
      <c r="F1" s="280"/>
      <c r="G1" s="166" t="s">
        <v>74</v>
      </c>
      <c r="H1" s="281" t="s">
        <v>67</v>
      </c>
      <c r="I1" s="283"/>
      <c r="J1" s="281" t="s">
        <v>46</v>
      </c>
      <c r="K1" s="282"/>
    </row>
    <row r="2" spans="1:11" x14ac:dyDescent="0.2">
      <c r="A2" s="170" t="s">
        <v>25</v>
      </c>
      <c r="B2" s="186">
        <v>325000</v>
      </c>
      <c r="C2" s="170" t="s">
        <v>30</v>
      </c>
      <c r="D2" s="167">
        <f ca="1">VA!H6</f>
        <v>2018.0914072611586</v>
      </c>
      <c r="E2" s="170" t="s">
        <v>24</v>
      </c>
      <c r="F2" s="179">
        <f>B2*0.01</f>
        <v>3250</v>
      </c>
      <c r="G2" s="170" t="s">
        <v>39</v>
      </c>
      <c r="H2" s="182">
        <v>6.1199999999999997E-2</v>
      </c>
    </row>
    <row r="3" spans="1:11" x14ac:dyDescent="0.2">
      <c r="A3" s="170" t="s">
        <v>27</v>
      </c>
      <c r="B3" s="187">
        <v>0</v>
      </c>
      <c r="C3" s="170" t="s">
        <v>37</v>
      </c>
      <c r="D3" s="167">
        <f>H4/12</f>
        <v>116.66666666666667</v>
      </c>
      <c r="E3" s="170" t="s">
        <v>43</v>
      </c>
      <c r="F3" s="180">
        <v>450</v>
      </c>
      <c r="G3" s="170" t="s">
        <v>40</v>
      </c>
      <c r="H3" s="183">
        <v>30</v>
      </c>
    </row>
    <row r="4" spans="1:11" x14ac:dyDescent="0.2">
      <c r="A4" s="265" t="s">
        <v>111</v>
      </c>
      <c r="B4" s="186">
        <f>B2-(B2*B3)</f>
        <v>325000</v>
      </c>
      <c r="C4" s="170" t="s">
        <v>38</v>
      </c>
      <c r="D4" s="167">
        <f>H5/12</f>
        <v>416.66666666666669</v>
      </c>
      <c r="E4" s="170" t="s">
        <v>44</v>
      </c>
      <c r="F4" s="180">
        <v>600</v>
      </c>
      <c r="G4" s="170" t="s">
        <v>36</v>
      </c>
      <c r="H4" s="184">
        <v>1400</v>
      </c>
    </row>
    <row r="5" spans="1:11" x14ac:dyDescent="0.2">
      <c r="A5" s="265" t="s">
        <v>110</v>
      </c>
      <c r="B5" s="187">
        <v>2.2499999999999999E-2</v>
      </c>
      <c r="C5" s="119"/>
      <c r="D5" s="185"/>
      <c r="E5" s="170" t="s">
        <v>76</v>
      </c>
      <c r="F5" s="180">
        <v>0</v>
      </c>
      <c r="G5" s="170" t="s">
        <v>28</v>
      </c>
      <c r="H5" s="184">
        <v>5000</v>
      </c>
    </row>
    <row r="6" spans="1:11" x14ac:dyDescent="0.2">
      <c r="A6" s="301" t="s">
        <v>114</v>
      </c>
      <c r="B6" s="134">
        <f>IF(A6="VA Funding Fee?",0,IF(A6="No Funding fee", 0, B4*B5))</f>
        <v>7312.5</v>
      </c>
      <c r="C6" s="258" t="s">
        <v>102</v>
      </c>
      <c r="D6" s="175">
        <f ca="1">IF(C6="Est Ttl Pmt_Escrows",SUM(D1:D5),IF(C6="Est Ttl Pmt_No_Escrows",(G1+D5)))</f>
        <v>2551.4247405944916</v>
      </c>
      <c r="E6" s="174" t="s">
        <v>45</v>
      </c>
      <c r="F6" s="181">
        <f>SUM(F2:F5)</f>
        <v>4300</v>
      </c>
      <c r="G6" s="244" t="s">
        <v>104</v>
      </c>
      <c r="H6" s="245">
        <v>2.5000000000000001E-2</v>
      </c>
    </row>
    <row r="7" spans="1:11" ht="15.75" customHeight="1" x14ac:dyDescent="0.2">
      <c r="A7" s="170" t="s">
        <v>3</v>
      </c>
      <c r="B7" s="266">
        <f>B4+B6</f>
        <v>332312.5</v>
      </c>
      <c r="C7" s="136"/>
      <c r="G7" s="152" t="s">
        <v>105</v>
      </c>
      <c r="H7" s="245">
        <v>2.5000000000000001E-2</v>
      </c>
    </row>
    <row r="8" spans="1:11" x14ac:dyDescent="0.2">
      <c r="A8" s="119"/>
      <c r="B8" s="119"/>
      <c r="D8" s="33"/>
      <c r="G8" s="241" t="s">
        <v>106</v>
      </c>
    </row>
    <row r="9" spans="1:11" x14ac:dyDescent="0.2">
      <c r="G9" s="152" t="s">
        <v>104</v>
      </c>
    </row>
    <row r="10" spans="1:11" ht="15.75" x14ac:dyDescent="0.25">
      <c r="A10" s="155" t="s">
        <v>64</v>
      </c>
      <c r="G10" s="152" t="s">
        <v>105</v>
      </c>
    </row>
    <row r="12" spans="1:11" x14ac:dyDescent="0.2">
      <c r="A12" s="135" t="s">
        <v>65</v>
      </c>
      <c r="E12" s="56"/>
    </row>
    <row r="13" spans="1:11" x14ac:dyDescent="0.2">
      <c r="A13" s="129" t="s">
        <v>23</v>
      </c>
      <c r="B13" s="121">
        <f>B2*B3</f>
        <v>0</v>
      </c>
    </row>
    <row r="14" spans="1:11" x14ac:dyDescent="0.2">
      <c r="A14" s="129" t="s">
        <v>24</v>
      </c>
      <c r="B14" s="130">
        <f>-B2*0.01</f>
        <v>-3250</v>
      </c>
      <c r="E14" s="56"/>
    </row>
    <row r="15" spans="1:11" x14ac:dyDescent="0.2">
      <c r="A15" s="132" t="s">
        <v>61</v>
      </c>
      <c r="B15" s="134">
        <f>SUM(B13:B14)</f>
        <v>-3250</v>
      </c>
      <c r="E15" s="56"/>
    </row>
    <row r="16" spans="1:11" x14ac:dyDescent="0.2">
      <c r="C16" s="136"/>
    </row>
    <row r="17" spans="1:4" x14ac:dyDescent="0.2">
      <c r="A17" s="135" t="s">
        <v>66</v>
      </c>
    </row>
    <row r="18" spans="1:4" x14ac:dyDescent="0.2">
      <c r="A18" s="131" t="s">
        <v>56</v>
      </c>
      <c r="B18" s="121">
        <f>IF(B2&lt;200000,B7*0.04,B7*0.035)</f>
        <v>11630.937500000002</v>
      </c>
    </row>
    <row r="19" spans="1:4" x14ac:dyDescent="0.2">
      <c r="A19" s="131" t="str">
        <f>'FHA Buyer'!A18</f>
        <v>Seller Paid Closing Costs If Any</v>
      </c>
      <c r="B19" s="234">
        <v>3799</v>
      </c>
      <c r="C19" s="136"/>
    </row>
    <row r="20" spans="1:4" x14ac:dyDescent="0.2">
      <c r="A20" s="132" t="s">
        <v>62</v>
      </c>
      <c r="B20" s="121">
        <f>B18-B19</f>
        <v>7831.9375000000018</v>
      </c>
      <c r="C20" s="276"/>
      <c r="D20" s="277"/>
    </row>
    <row r="21" spans="1:4" x14ac:dyDescent="0.2">
      <c r="A21" s="169"/>
      <c r="C21" s="276"/>
      <c r="D21" s="277"/>
    </row>
    <row r="22" spans="1:4" x14ac:dyDescent="0.2">
      <c r="A22" s="169" t="s">
        <v>77</v>
      </c>
      <c r="B22" s="121">
        <f>IF(B2=0,0,(B2*H6))</f>
        <v>8125</v>
      </c>
    </row>
    <row r="23" spans="1:4" x14ac:dyDescent="0.2">
      <c r="A23" s="169" t="s">
        <v>84</v>
      </c>
      <c r="B23" s="246">
        <f>B2*H7</f>
        <v>8125</v>
      </c>
    </row>
    <row r="24" spans="1:4" x14ac:dyDescent="0.2">
      <c r="A24" s="169" t="s">
        <v>79</v>
      </c>
      <c r="B24" s="66">
        <f>B22-B23</f>
        <v>0</v>
      </c>
    </row>
    <row r="26" spans="1:4" ht="13.5" thickBot="1" x14ac:dyDescent="0.25">
      <c r="A26" s="152" t="s">
        <v>73</v>
      </c>
      <c r="B26" s="162">
        <v>0</v>
      </c>
      <c r="D26" s="136"/>
    </row>
    <row r="27" spans="1:4" ht="13.5" thickTop="1" x14ac:dyDescent="0.2">
      <c r="A27" s="152"/>
    </row>
    <row r="28" spans="1:4" ht="13.5" thickBot="1" x14ac:dyDescent="0.25">
      <c r="A28" s="137" t="s">
        <v>63</v>
      </c>
      <c r="B28" s="138">
        <f>IF(B13=0,B20+B24+B26,0)</f>
        <v>7831.9375000000018</v>
      </c>
    </row>
    <row r="29" spans="1:4" ht="13.5" thickTop="1" x14ac:dyDescent="0.2"/>
    <row r="30" spans="1:4" x14ac:dyDescent="0.2">
      <c r="A30" s="152" t="s">
        <v>80</v>
      </c>
      <c r="B30" s="33">
        <f ca="1">2*D6</f>
        <v>5102.8494811889832</v>
      </c>
    </row>
  </sheetData>
  <mergeCells count="4">
    <mergeCell ref="D1:F1"/>
    <mergeCell ref="H1:I1"/>
    <mergeCell ref="J1:K1"/>
    <mergeCell ref="C20:D21"/>
  </mergeCells>
  <dataValidations count="2">
    <dataValidation type="list" allowBlank="1" showInputMessage="1" showErrorMessage="1" sqref="A6" xr:uid="{78AE3D41-3E40-41EA-86FA-634241083070}">
      <formula1>"VA Funding Fee?, No Funding Fee, Funding Fee"</formula1>
    </dataValidation>
    <dataValidation type="list" allowBlank="1" showInputMessage="1" showErrorMessage="1" sqref="C6" xr:uid="{F7F41FD6-E9F0-4665-900B-C6296F740A47}">
      <formula1>"Est Ttl Pmt_Escrows,Est Ttl Pmt_No_Escrows"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6399-3B9C-4E15-AF19-C6885A280073}">
  <sheetPr codeName="Sheet5"/>
  <dimension ref="A1:K378"/>
  <sheetViews>
    <sheetView showGridLines="0" zoomScaleNormal="100" workbookViewId="0">
      <selection activeCell="D7" sqref="D7"/>
    </sheetView>
  </sheetViews>
  <sheetFormatPr defaultRowHeight="12.75" x14ac:dyDescent="0.2"/>
  <cols>
    <col min="1" max="1" width="4.7109375" style="4" customWidth="1"/>
    <col min="2" max="2" width="13.28515625" style="4" customWidth="1"/>
    <col min="3" max="3" width="15.42578125" style="4" customWidth="1"/>
    <col min="4" max="4" width="14" style="4" customWidth="1"/>
    <col min="5" max="5" width="13" style="4" customWidth="1"/>
    <col min="6" max="6" width="13.7109375" style="4" customWidth="1"/>
    <col min="7" max="7" width="13" style="4" customWidth="1"/>
    <col min="8" max="8" width="13.5703125" style="4" customWidth="1"/>
    <col min="9" max="9" width="15.42578125" style="4" customWidth="1"/>
    <col min="10" max="10" width="6.140625" style="4" customWidth="1"/>
    <col min="11" max="11" width="9.140625" style="5"/>
    <col min="12" max="12" width="15.28515625" style="5" customWidth="1"/>
    <col min="13" max="16384" width="9.140625" style="5"/>
  </cols>
  <sheetData>
    <row r="1" spans="1:10" ht="24" customHeigh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10" ht="12.75" customHeight="1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ht="3" customHeight="1" thickTop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0" ht="6.75" customHeight="1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ht="14.25" customHeight="1" x14ac:dyDescent="0.2">
      <c r="A5" s="1"/>
      <c r="B5" s="267" t="s">
        <v>1</v>
      </c>
      <c r="C5" s="268"/>
      <c r="D5" s="269"/>
      <c r="E5" s="3"/>
      <c r="F5" s="267" t="s">
        <v>2</v>
      </c>
      <c r="G5" s="268"/>
      <c r="H5" s="269"/>
      <c r="I5" s="3"/>
      <c r="J5" s="7"/>
    </row>
    <row r="6" spans="1:10" x14ac:dyDescent="0.2">
      <c r="A6" s="8"/>
      <c r="B6" s="9"/>
      <c r="C6" s="10" t="s">
        <v>3</v>
      </c>
      <c r="D6" s="11">
        <f>'USDA Buyer'!B7</f>
        <v>252500</v>
      </c>
      <c r="E6" s="3"/>
      <c r="F6" s="9"/>
      <c r="G6" s="10" t="s">
        <v>4</v>
      </c>
      <c r="H6" s="12">
        <f>IF(Values_Entered,-PMT(Interest_Rate/Num_Pmt_Per_Year,Loan_Years*Num_Pmt_Per_Year,Loan_Amount),"")</f>
        <v>1513.8650760106996</v>
      </c>
      <c r="I6" s="3"/>
      <c r="J6" s="7"/>
    </row>
    <row r="7" spans="1:10" x14ac:dyDescent="0.2">
      <c r="A7" s="8"/>
      <c r="B7" s="9"/>
      <c r="C7" s="10" t="s">
        <v>5</v>
      </c>
      <c r="D7" s="13">
        <f>'USDA Buyer'!H2</f>
        <v>0.06</v>
      </c>
      <c r="E7" s="3"/>
      <c r="F7" s="9"/>
      <c r="G7" s="10" t="s">
        <v>6</v>
      </c>
      <c r="H7" s="14">
        <f>IF(Values_Entered,Loan_Years*Num_Pmt_Per_Year,"")</f>
        <v>360</v>
      </c>
      <c r="I7" s="3"/>
      <c r="J7" s="7"/>
    </row>
    <row r="8" spans="1:10" x14ac:dyDescent="0.2">
      <c r="A8" s="8"/>
      <c r="B8" s="9"/>
      <c r="C8" s="10" t="s">
        <v>7</v>
      </c>
      <c r="D8" s="15">
        <f>'Buyer Estimated Costs'!J10</f>
        <v>30</v>
      </c>
      <c r="E8" s="3"/>
      <c r="F8" s="9"/>
      <c r="G8" s="10" t="s">
        <v>8</v>
      </c>
      <c r="H8" s="14">
        <f>IF(Values_Entered,Number_of_Payments,"")</f>
        <v>360</v>
      </c>
      <c r="I8" s="3"/>
      <c r="J8" s="7"/>
    </row>
    <row r="9" spans="1:10" x14ac:dyDescent="0.2">
      <c r="A9" s="8"/>
      <c r="B9" s="9"/>
      <c r="C9" s="10" t="s">
        <v>9</v>
      </c>
      <c r="D9" s="15">
        <v>12</v>
      </c>
      <c r="E9" s="3"/>
      <c r="F9" s="9"/>
      <c r="G9" s="10" t="s">
        <v>10</v>
      </c>
      <c r="H9" s="12">
        <f>IF(Values_Entered,SUMIF(Beg_Bal,"&gt;0",Extra_Pay),"")</f>
        <v>0</v>
      </c>
      <c r="I9" s="3"/>
      <c r="J9" s="7"/>
    </row>
    <row r="10" spans="1:10" x14ac:dyDescent="0.2">
      <c r="A10" s="8"/>
      <c r="B10" s="9"/>
      <c r="C10" s="10" t="s">
        <v>11</v>
      </c>
      <c r="D10" s="16">
        <v>42309</v>
      </c>
      <c r="E10" s="3"/>
      <c r="F10" s="17"/>
      <c r="G10" s="18" t="s">
        <v>12</v>
      </c>
      <c r="H10" s="12">
        <f>IF(Values_Entered,SUMIF(Beg_Bal,"&gt;0",Int),"")</f>
        <v>292491.42736385186</v>
      </c>
      <c r="I10" s="3"/>
      <c r="J10" s="7"/>
    </row>
    <row r="11" spans="1:10" x14ac:dyDescent="0.2">
      <c r="A11" s="8"/>
      <c r="B11" s="17"/>
      <c r="C11" s="18" t="s">
        <v>13</v>
      </c>
      <c r="D11" s="19">
        <v>0</v>
      </c>
      <c r="E11" s="3"/>
      <c r="F11" s="1"/>
      <c r="G11" s="1"/>
      <c r="H11" s="1"/>
      <c r="I11" s="3"/>
      <c r="J11" s="7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7"/>
    </row>
    <row r="13" spans="1:10" x14ac:dyDescent="0.2">
      <c r="A13" s="1"/>
      <c r="B13" s="20" t="s">
        <v>14</v>
      </c>
      <c r="C13" s="270"/>
      <c r="D13" s="271"/>
      <c r="E13" s="1"/>
      <c r="F13" s="1"/>
      <c r="G13" s="1"/>
      <c r="H13" s="1"/>
      <c r="I13" s="1"/>
      <c r="J13" s="7"/>
    </row>
    <row r="14" spans="1:10" ht="13.5" thickBot="1" x14ac:dyDescent="0.25">
      <c r="A14" s="1"/>
      <c r="B14" s="1"/>
      <c r="C14" s="1"/>
      <c r="D14" s="1"/>
      <c r="E14" s="1"/>
      <c r="F14" s="1"/>
      <c r="G14" s="1"/>
      <c r="H14" s="1"/>
      <c r="I14" s="1"/>
      <c r="J14" s="7"/>
    </row>
    <row r="15" spans="1:10" ht="3" customHeight="1" thickTop="1" x14ac:dyDescent="0.2">
      <c r="A15" s="6"/>
      <c r="B15" s="6"/>
      <c r="C15" s="6"/>
      <c r="D15" s="6"/>
      <c r="E15" s="6"/>
      <c r="F15" s="6"/>
      <c r="G15" s="6"/>
      <c r="H15" s="6"/>
      <c r="I15" s="6"/>
      <c r="J15" s="7"/>
    </row>
    <row r="16" spans="1:10" s="24" customFormat="1" ht="31.5" customHeight="1" thickBot="1" x14ac:dyDescent="0.25">
      <c r="A16" s="21" t="s">
        <v>15</v>
      </c>
      <c r="B16" s="22" t="s">
        <v>16</v>
      </c>
      <c r="C16" s="22" t="s">
        <v>17</v>
      </c>
      <c r="D16" s="22" t="s">
        <v>4</v>
      </c>
      <c r="E16" s="22" t="s">
        <v>18</v>
      </c>
      <c r="F16" s="22" t="s">
        <v>19</v>
      </c>
      <c r="G16" s="22" t="s">
        <v>20</v>
      </c>
      <c r="H16" s="22" t="s">
        <v>21</v>
      </c>
      <c r="I16" s="23" t="s">
        <v>22</v>
      </c>
    </row>
    <row r="17" spans="1:11" s="24" customFormat="1" ht="3" customHeight="1" thickTop="1" x14ac:dyDescent="0.2">
      <c r="A17" s="6"/>
      <c r="B17" s="25"/>
      <c r="C17" s="25"/>
      <c r="D17" s="25"/>
      <c r="E17" s="25"/>
      <c r="F17" s="25"/>
      <c r="G17" s="25"/>
      <c r="H17" s="25"/>
      <c r="I17" s="26"/>
    </row>
    <row r="18" spans="1:11" s="24" customFormat="1" x14ac:dyDescent="0.2">
      <c r="A18" s="27">
        <f>IF(Values_Entered,1,"")</f>
        <v>1</v>
      </c>
      <c r="B18" s="28">
        <f t="shared" ref="B18:B81" si="0">IF(Pay_Num&lt;&gt;"",DATE(YEAR(Loan_Start),MONTH(Loan_Start)+(Pay_Num)*12/Num_Pmt_Per_Year,DAY(Loan_Start)),"")</f>
        <v>42339</v>
      </c>
      <c r="C18" s="29">
        <f>IF(Values_Entered,Loan_Amount,"")</f>
        <v>252500</v>
      </c>
      <c r="D18" s="29">
        <f>IF(Pay_Num&lt;&gt;"",Scheduled_Monthly_Payment,"")</f>
        <v>1513.8650760106996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1513.8650760106996</v>
      </c>
      <c r="G18" s="29">
        <f>IF(Pay_Num&lt;&gt;"",Total_Pay-Int,"")</f>
        <v>251.36507601069957</v>
      </c>
      <c r="H18" s="29">
        <f>IF(Pay_Num&lt;&gt;"",Beg_Bal*(Interest_Rate/Num_Pmt_Per_Year),"")</f>
        <v>1262.5</v>
      </c>
      <c r="I18" s="29">
        <f t="shared" ref="I18:I81" si="3">IF(AND(Pay_Num&lt;&gt;"",Sched_Pay+Extra_Pay&lt;Beg_Bal),Beg_Bal-Princ,IF(Pay_Num&lt;&gt;"",0,""))</f>
        <v>252248.6349239893</v>
      </c>
    </row>
    <row r="19" spans="1:11" s="24" customFormat="1" ht="12.75" customHeight="1" x14ac:dyDescent="0.2">
      <c r="A19" s="27">
        <f t="shared" ref="A19:A82" si="4">IF(Values_Entered,A18+1,"")</f>
        <v>2</v>
      </c>
      <c r="B19" s="28">
        <f t="shared" si="0"/>
        <v>42370</v>
      </c>
      <c r="C19" s="31">
        <f>IF(Pay_Num&lt;&gt;"",I18,"")</f>
        <v>252248.6349239893</v>
      </c>
      <c r="D19" s="31">
        <f>IF(Pay_Num&lt;&gt;"",Scheduled_Monthly_Payment,"")</f>
        <v>1513.8650760106996</v>
      </c>
      <c r="E19" s="32">
        <f t="shared" si="1"/>
        <v>0</v>
      </c>
      <c r="F19" s="31">
        <f t="shared" si="2"/>
        <v>1513.8650760106996</v>
      </c>
      <c r="G19" s="31">
        <f t="shared" ref="G19:G82" si="5">IF(Pay_Num&lt;&gt;"",Total_Pay-Int,"")</f>
        <v>252.62190139075301</v>
      </c>
      <c r="H19" s="31">
        <f t="shared" ref="H19:H82" si="6">IF(Pay_Num&lt;&gt;"",Beg_Bal*Interest_Rate/Num_Pmt_Per_Year,"")</f>
        <v>1261.2431746199466</v>
      </c>
      <c r="I19" s="31">
        <f t="shared" si="3"/>
        <v>251996.01302259855</v>
      </c>
    </row>
    <row r="20" spans="1:11" s="24" customFormat="1" ht="12.75" customHeight="1" x14ac:dyDescent="0.2">
      <c r="A20" s="27">
        <f t="shared" si="4"/>
        <v>3</v>
      </c>
      <c r="B20" s="28">
        <f t="shared" si="0"/>
        <v>42401</v>
      </c>
      <c r="C20" s="31">
        <f t="shared" ref="C20:C83" si="7">IF(Pay_Num&lt;&gt;"",I19,"")</f>
        <v>251996.01302259855</v>
      </c>
      <c r="D20" s="31">
        <f t="shared" ref="D20:D83" si="8">IF(Pay_Num&lt;&gt;"",Scheduled_Monthly_Payment,"")</f>
        <v>1513.8650760106996</v>
      </c>
      <c r="E20" s="32">
        <f t="shared" si="1"/>
        <v>0</v>
      </c>
      <c r="F20" s="31">
        <f t="shared" si="2"/>
        <v>1513.8650760106996</v>
      </c>
      <c r="G20" s="31">
        <f t="shared" si="5"/>
        <v>253.88501089770693</v>
      </c>
      <c r="H20" s="31">
        <f t="shared" si="6"/>
        <v>1259.9800651129926</v>
      </c>
      <c r="I20" s="31">
        <f t="shared" si="3"/>
        <v>251742.12801170084</v>
      </c>
    </row>
    <row r="21" spans="1:11" s="24" customFormat="1" x14ac:dyDescent="0.2">
      <c r="A21" s="27">
        <f t="shared" si="4"/>
        <v>4</v>
      </c>
      <c r="B21" s="28">
        <f t="shared" si="0"/>
        <v>42430</v>
      </c>
      <c r="C21" s="31">
        <f t="shared" si="7"/>
        <v>251742.12801170084</v>
      </c>
      <c r="D21" s="31">
        <f t="shared" si="8"/>
        <v>1513.8650760106996</v>
      </c>
      <c r="E21" s="32">
        <f t="shared" si="1"/>
        <v>0</v>
      </c>
      <c r="F21" s="31">
        <f t="shared" si="2"/>
        <v>1513.8650760106996</v>
      </c>
      <c r="G21" s="31">
        <f t="shared" si="5"/>
        <v>255.1544359521954</v>
      </c>
      <c r="H21" s="31">
        <f t="shared" si="6"/>
        <v>1258.7106400585042</v>
      </c>
      <c r="I21" s="31">
        <f t="shared" si="3"/>
        <v>251486.97357574865</v>
      </c>
    </row>
    <row r="22" spans="1:11" s="24" customFormat="1" x14ac:dyDescent="0.2">
      <c r="A22" s="27">
        <f t="shared" si="4"/>
        <v>5</v>
      </c>
      <c r="B22" s="28">
        <f t="shared" si="0"/>
        <v>42461</v>
      </c>
      <c r="C22" s="31">
        <f t="shared" si="7"/>
        <v>251486.97357574865</v>
      </c>
      <c r="D22" s="31">
        <f t="shared" si="8"/>
        <v>1513.8650760106996</v>
      </c>
      <c r="E22" s="32">
        <f t="shared" si="1"/>
        <v>0</v>
      </c>
      <c r="F22" s="31">
        <f t="shared" si="2"/>
        <v>1513.8650760106996</v>
      </c>
      <c r="G22" s="31">
        <f t="shared" si="5"/>
        <v>256.43020813195631</v>
      </c>
      <c r="H22" s="31">
        <f t="shared" si="6"/>
        <v>1257.4348678787433</v>
      </c>
      <c r="I22" s="31">
        <f t="shared" si="3"/>
        <v>251230.54336761669</v>
      </c>
    </row>
    <row r="23" spans="1:11" x14ac:dyDescent="0.2">
      <c r="A23" s="27">
        <f t="shared" si="4"/>
        <v>6</v>
      </c>
      <c r="B23" s="28">
        <f t="shared" si="0"/>
        <v>42491</v>
      </c>
      <c r="C23" s="31">
        <f>IF(Pay_Num&lt;&gt;"",I22,"")</f>
        <v>251230.54336761669</v>
      </c>
      <c r="D23" s="31">
        <f t="shared" si="8"/>
        <v>1513.8650760106996</v>
      </c>
      <c r="E23" s="32">
        <f t="shared" si="1"/>
        <v>0</v>
      </c>
      <c r="F23" s="31">
        <f t="shared" si="2"/>
        <v>1513.8650760106996</v>
      </c>
      <c r="G23" s="31">
        <f t="shared" si="5"/>
        <v>257.71235917261629</v>
      </c>
      <c r="H23" s="31">
        <f t="shared" si="6"/>
        <v>1256.1527168380833</v>
      </c>
      <c r="I23" s="31">
        <f t="shared" si="3"/>
        <v>250972.83100844407</v>
      </c>
      <c r="J23" s="24"/>
      <c r="K23" s="24"/>
    </row>
    <row r="24" spans="1:11" x14ac:dyDescent="0.2">
      <c r="A24" s="27">
        <f t="shared" si="4"/>
        <v>7</v>
      </c>
      <c r="B24" s="28">
        <f t="shared" si="0"/>
        <v>42522</v>
      </c>
      <c r="C24" s="31">
        <f t="shared" si="7"/>
        <v>250972.83100844407</v>
      </c>
      <c r="D24" s="31">
        <f t="shared" si="8"/>
        <v>1513.8650760106996</v>
      </c>
      <c r="E24" s="32">
        <f t="shared" si="1"/>
        <v>0</v>
      </c>
      <c r="F24" s="31">
        <f t="shared" si="2"/>
        <v>1513.8650760106996</v>
      </c>
      <c r="G24" s="31">
        <f t="shared" si="5"/>
        <v>259.00092096847925</v>
      </c>
      <c r="H24" s="31">
        <f t="shared" si="6"/>
        <v>1254.8641550422203</v>
      </c>
      <c r="I24" s="31">
        <f t="shared" si="3"/>
        <v>250713.8300874756</v>
      </c>
      <c r="J24" s="24"/>
      <c r="K24" s="24"/>
    </row>
    <row r="25" spans="1:11" x14ac:dyDescent="0.2">
      <c r="A25" s="27">
        <f t="shared" si="4"/>
        <v>8</v>
      </c>
      <c r="B25" s="28">
        <f t="shared" si="0"/>
        <v>42552</v>
      </c>
      <c r="C25" s="31">
        <f>IF(Pay_Num&lt;&gt;"",I24,"")</f>
        <v>250713.8300874756</v>
      </c>
      <c r="D25" s="31">
        <f t="shared" si="8"/>
        <v>1513.8650760106996</v>
      </c>
      <c r="E25" s="32">
        <f t="shared" si="1"/>
        <v>0</v>
      </c>
      <c r="F25" s="31">
        <f t="shared" si="2"/>
        <v>1513.8650760106996</v>
      </c>
      <c r="G25" s="31">
        <f t="shared" si="5"/>
        <v>260.29592557332171</v>
      </c>
      <c r="H25" s="31">
        <f t="shared" si="6"/>
        <v>1253.5691504373779</v>
      </c>
      <c r="I25" s="31">
        <f t="shared" si="3"/>
        <v>250453.53416190227</v>
      </c>
      <c r="J25" s="24"/>
      <c r="K25" s="24"/>
    </row>
    <row r="26" spans="1:11" x14ac:dyDescent="0.2">
      <c r="A26" s="27">
        <f t="shared" si="4"/>
        <v>9</v>
      </c>
      <c r="B26" s="28">
        <f t="shared" si="0"/>
        <v>42583</v>
      </c>
      <c r="C26" s="31">
        <f t="shared" si="7"/>
        <v>250453.53416190227</v>
      </c>
      <c r="D26" s="31">
        <f t="shared" si="8"/>
        <v>1513.8650760106996</v>
      </c>
      <c r="E26" s="32">
        <f t="shared" si="1"/>
        <v>0</v>
      </c>
      <c r="F26" s="31">
        <f t="shared" si="2"/>
        <v>1513.8650760106996</v>
      </c>
      <c r="G26" s="31">
        <f t="shared" si="5"/>
        <v>261.59740520118839</v>
      </c>
      <c r="H26" s="31">
        <f t="shared" si="6"/>
        <v>1252.2676708095112</v>
      </c>
      <c r="I26" s="31">
        <f t="shared" si="3"/>
        <v>250191.93675670106</v>
      </c>
      <c r="J26" s="24"/>
      <c r="K26" s="24"/>
    </row>
    <row r="27" spans="1:11" x14ac:dyDescent="0.2">
      <c r="A27" s="27">
        <f t="shared" si="4"/>
        <v>10</v>
      </c>
      <c r="B27" s="28">
        <f t="shared" si="0"/>
        <v>42614</v>
      </c>
      <c r="C27" s="31">
        <f t="shared" si="7"/>
        <v>250191.93675670106</v>
      </c>
      <c r="D27" s="31">
        <f t="shared" si="8"/>
        <v>1513.8650760106996</v>
      </c>
      <c r="E27" s="32">
        <f t="shared" si="1"/>
        <v>0</v>
      </c>
      <c r="F27" s="31">
        <f t="shared" si="2"/>
        <v>1513.8650760106996</v>
      </c>
      <c r="G27" s="31">
        <f t="shared" si="5"/>
        <v>262.90539222719417</v>
      </c>
      <c r="H27" s="31">
        <f t="shared" si="6"/>
        <v>1250.9596837835054</v>
      </c>
      <c r="I27" s="31">
        <f t="shared" si="3"/>
        <v>249929.03136447386</v>
      </c>
      <c r="J27" s="24"/>
      <c r="K27" s="24"/>
    </row>
    <row r="28" spans="1:11" x14ac:dyDescent="0.2">
      <c r="A28" s="27">
        <f t="shared" si="4"/>
        <v>11</v>
      </c>
      <c r="B28" s="28">
        <f t="shared" si="0"/>
        <v>42644</v>
      </c>
      <c r="C28" s="31">
        <f t="shared" si="7"/>
        <v>249929.03136447386</v>
      </c>
      <c r="D28" s="31">
        <f t="shared" si="8"/>
        <v>1513.8650760106996</v>
      </c>
      <c r="E28" s="32">
        <f t="shared" si="1"/>
        <v>0</v>
      </c>
      <c r="F28" s="31">
        <f t="shared" si="2"/>
        <v>1513.8650760106996</v>
      </c>
      <c r="G28" s="31">
        <f t="shared" si="5"/>
        <v>264.21991918833032</v>
      </c>
      <c r="H28" s="31">
        <f t="shared" si="6"/>
        <v>1249.6451568223692</v>
      </c>
      <c r="I28" s="31">
        <f t="shared" si="3"/>
        <v>249664.81144528554</v>
      </c>
      <c r="J28" s="24"/>
      <c r="K28" s="24"/>
    </row>
    <row r="29" spans="1:11" x14ac:dyDescent="0.2">
      <c r="A29" s="27">
        <f t="shared" si="4"/>
        <v>12</v>
      </c>
      <c r="B29" s="28">
        <f t="shared" si="0"/>
        <v>42675</v>
      </c>
      <c r="C29" s="31">
        <f t="shared" si="7"/>
        <v>249664.81144528554</v>
      </c>
      <c r="D29" s="31">
        <f t="shared" si="8"/>
        <v>1513.8650760106996</v>
      </c>
      <c r="E29" s="32">
        <f t="shared" si="1"/>
        <v>0</v>
      </c>
      <c r="F29" s="31">
        <f t="shared" si="2"/>
        <v>1513.8650760106996</v>
      </c>
      <c r="G29" s="31">
        <f t="shared" si="5"/>
        <v>265.54101878427196</v>
      </c>
      <c r="H29" s="31">
        <f t="shared" si="6"/>
        <v>1248.3240572264276</v>
      </c>
      <c r="I29" s="31">
        <f t="shared" si="3"/>
        <v>249399.27042650126</v>
      </c>
      <c r="J29" s="24"/>
      <c r="K29" s="24"/>
    </row>
    <row r="30" spans="1:11" x14ac:dyDescent="0.2">
      <c r="A30" s="27">
        <f t="shared" si="4"/>
        <v>13</v>
      </c>
      <c r="B30" s="28">
        <f t="shared" si="0"/>
        <v>42705</v>
      </c>
      <c r="C30" s="31">
        <f t="shared" si="7"/>
        <v>249399.27042650126</v>
      </c>
      <c r="D30" s="31">
        <f t="shared" si="8"/>
        <v>1513.8650760106996</v>
      </c>
      <c r="E30" s="32">
        <f t="shared" si="1"/>
        <v>0</v>
      </c>
      <c r="F30" s="31">
        <f t="shared" si="2"/>
        <v>1513.8650760106996</v>
      </c>
      <c r="G30" s="31">
        <f t="shared" si="5"/>
        <v>266.86872387819335</v>
      </c>
      <c r="H30" s="31">
        <f t="shared" si="6"/>
        <v>1246.9963521325062</v>
      </c>
      <c r="I30" s="31">
        <f t="shared" si="3"/>
        <v>249132.40170262306</v>
      </c>
      <c r="J30" s="24"/>
      <c r="K30" s="24"/>
    </row>
    <row r="31" spans="1:11" x14ac:dyDescent="0.2">
      <c r="A31" s="27">
        <f t="shared" si="4"/>
        <v>14</v>
      </c>
      <c r="B31" s="28">
        <f t="shared" si="0"/>
        <v>42736</v>
      </c>
      <c r="C31" s="31">
        <f t="shared" si="7"/>
        <v>249132.40170262306</v>
      </c>
      <c r="D31" s="31">
        <f t="shared" si="8"/>
        <v>1513.8650760106996</v>
      </c>
      <c r="E31" s="32">
        <f t="shared" si="1"/>
        <v>0</v>
      </c>
      <c r="F31" s="31">
        <f t="shared" si="2"/>
        <v>1513.8650760106996</v>
      </c>
      <c r="G31" s="31">
        <f t="shared" si="5"/>
        <v>268.20306749758447</v>
      </c>
      <c r="H31" s="31">
        <f t="shared" si="6"/>
        <v>1245.6620085131151</v>
      </c>
      <c r="I31" s="31">
        <f t="shared" si="3"/>
        <v>248864.19863512547</v>
      </c>
      <c r="J31" s="24"/>
      <c r="K31" s="24"/>
    </row>
    <row r="32" spans="1:11" x14ac:dyDescent="0.2">
      <c r="A32" s="27">
        <f t="shared" si="4"/>
        <v>15</v>
      </c>
      <c r="B32" s="28">
        <f t="shared" si="0"/>
        <v>42767</v>
      </c>
      <c r="C32" s="31">
        <f t="shared" si="7"/>
        <v>248864.19863512547</v>
      </c>
      <c r="D32" s="31">
        <f t="shared" si="8"/>
        <v>1513.8650760106996</v>
      </c>
      <c r="E32" s="32">
        <f t="shared" si="1"/>
        <v>0</v>
      </c>
      <c r="F32" s="31">
        <f t="shared" si="2"/>
        <v>1513.8650760106996</v>
      </c>
      <c r="G32" s="31">
        <f t="shared" si="5"/>
        <v>269.54408283507223</v>
      </c>
      <c r="H32" s="31">
        <f t="shared" si="6"/>
        <v>1244.3209931756273</v>
      </c>
      <c r="I32" s="31">
        <f t="shared" si="3"/>
        <v>248594.65455229039</v>
      </c>
      <c r="J32" s="24"/>
      <c r="K32" s="24"/>
    </row>
    <row r="33" spans="1:11" x14ac:dyDescent="0.2">
      <c r="A33" s="27">
        <f t="shared" si="4"/>
        <v>16</v>
      </c>
      <c r="B33" s="28">
        <f t="shared" si="0"/>
        <v>42795</v>
      </c>
      <c r="C33" s="31">
        <f t="shared" si="7"/>
        <v>248594.65455229039</v>
      </c>
      <c r="D33" s="31">
        <f t="shared" si="8"/>
        <v>1513.8650760106996</v>
      </c>
      <c r="E33" s="32">
        <f t="shared" si="1"/>
        <v>0</v>
      </c>
      <c r="F33" s="31">
        <f t="shared" si="2"/>
        <v>1513.8650760106996</v>
      </c>
      <c r="G33" s="31">
        <f t="shared" si="5"/>
        <v>270.89180324924769</v>
      </c>
      <c r="H33" s="31">
        <f t="shared" si="6"/>
        <v>1242.9732727614519</v>
      </c>
      <c r="I33" s="31">
        <f t="shared" si="3"/>
        <v>248323.76274904114</v>
      </c>
      <c r="J33" s="24"/>
      <c r="K33" s="24"/>
    </row>
    <row r="34" spans="1:11" x14ac:dyDescent="0.2">
      <c r="A34" s="27">
        <f t="shared" si="4"/>
        <v>17</v>
      </c>
      <c r="B34" s="28">
        <f t="shared" si="0"/>
        <v>42826</v>
      </c>
      <c r="C34" s="31">
        <f t="shared" si="7"/>
        <v>248323.76274904114</v>
      </c>
      <c r="D34" s="31">
        <f t="shared" si="8"/>
        <v>1513.8650760106996</v>
      </c>
      <c r="E34" s="32">
        <f t="shared" si="1"/>
        <v>0</v>
      </c>
      <c r="F34" s="31">
        <f t="shared" si="2"/>
        <v>1513.8650760106996</v>
      </c>
      <c r="G34" s="31">
        <f t="shared" si="5"/>
        <v>272.2462622654939</v>
      </c>
      <c r="H34" s="31">
        <f t="shared" si="6"/>
        <v>1241.6188137452057</v>
      </c>
      <c r="I34" s="31">
        <f t="shared" si="3"/>
        <v>248051.51648677565</v>
      </c>
      <c r="J34" s="24"/>
      <c r="K34" s="24"/>
    </row>
    <row r="35" spans="1:11" x14ac:dyDescent="0.2">
      <c r="A35" s="27">
        <f t="shared" si="4"/>
        <v>18</v>
      </c>
      <c r="B35" s="28">
        <f t="shared" si="0"/>
        <v>42856</v>
      </c>
      <c r="C35" s="31">
        <f t="shared" si="7"/>
        <v>248051.51648677565</v>
      </c>
      <c r="D35" s="31">
        <f t="shared" si="8"/>
        <v>1513.8650760106996</v>
      </c>
      <c r="E35" s="32">
        <f t="shared" si="1"/>
        <v>0</v>
      </c>
      <c r="F35" s="31">
        <f t="shared" si="2"/>
        <v>1513.8650760106996</v>
      </c>
      <c r="G35" s="31">
        <f t="shared" si="5"/>
        <v>273.6074935768213</v>
      </c>
      <c r="H35" s="31">
        <f t="shared" si="6"/>
        <v>1240.2575824338783</v>
      </c>
      <c r="I35" s="31">
        <f t="shared" si="3"/>
        <v>247777.90899319883</v>
      </c>
      <c r="J35" s="24"/>
      <c r="K35" s="24"/>
    </row>
    <row r="36" spans="1:11" x14ac:dyDescent="0.2">
      <c r="A36" s="27">
        <f t="shared" si="4"/>
        <v>19</v>
      </c>
      <c r="B36" s="28">
        <f t="shared" si="0"/>
        <v>42887</v>
      </c>
      <c r="C36" s="31">
        <f t="shared" si="7"/>
        <v>247777.90899319883</v>
      </c>
      <c r="D36" s="31">
        <f t="shared" si="8"/>
        <v>1513.8650760106996</v>
      </c>
      <c r="E36" s="32">
        <f t="shared" si="1"/>
        <v>0</v>
      </c>
      <c r="F36" s="31">
        <f t="shared" si="2"/>
        <v>1513.8650760106996</v>
      </c>
      <c r="G36" s="31">
        <f t="shared" si="5"/>
        <v>274.97553104470535</v>
      </c>
      <c r="H36" s="31">
        <f t="shared" si="6"/>
        <v>1238.8895449659942</v>
      </c>
      <c r="I36" s="31">
        <f t="shared" si="3"/>
        <v>247502.93346215412</v>
      </c>
      <c r="J36" s="24"/>
      <c r="K36" s="24"/>
    </row>
    <row r="37" spans="1:11" x14ac:dyDescent="0.2">
      <c r="A37" s="27">
        <f t="shared" si="4"/>
        <v>20</v>
      </c>
      <c r="B37" s="28">
        <f t="shared" si="0"/>
        <v>42917</v>
      </c>
      <c r="C37" s="31">
        <f t="shared" si="7"/>
        <v>247502.93346215412</v>
      </c>
      <c r="D37" s="31">
        <f t="shared" si="8"/>
        <v>1513.8650760106996</v>
      </c>
      <c r="E37" s="32">
        <f t="shared" si="1"/>
        <v>0</v>
      </c>
      <c r="F37" s="31">
        <f t="shared" si="2"/>
        <v>1513.8650760106996</v>
      </c>
      <c r="G37" s="31">
        <f t="shared" si="5"/>
        <v>276.35040869992895</v>
      </c>
      <c r="H37" s="31">
        <f t="shared" si="6"/>
        <v>1237.5146673107706</v>
      </c>
      <c r="I37" s="31">
        <f t="shared" si="3"/>
        <v>247226.5830534542</v>
      </c>
      <c r="J37" s="24"/>
      <c r="K37" s="24"/>
    </row>
    <row r="38" spans="1:11" x14ac:dyDescent="0.2">
      <c r="A38" s="27">
        <f t="shared" si="4"/>
        <v>21</v>
      </c>
      <c r="B38" s="28">
        <f t="shared" si="0"/>
        <v>42948</v>
      </c>
      <c r="C38" s="31">
        <f t="shared" si="7"/>
        <v>247226.5830534542</v>
      </c>
      <c r="D38" s="31">
        <f t="shared" si="8"/>
        <v>1513.8650760106996</v>
      </c>
      <c r="E38" s="32">
        <f t="shared" si="1"/>
        <v>0</v>
      </c>
      <c r="F38" s="31">
        <f t="shared" si="2"/>
        <v>1513.8650760106996</v>
      </c>
      <c r="G38" s="31">
        <f t="shared" si="5"/>
        <v>277.73216074342872</v>
      </c>
      <c r="H38" s="31">
        <f t="shared" si="6"/>
        <v>1236.1329152672708</v>
      </c>
      <c r="I38" s="31">
        <f t="shared" si="3"/>
        <v>246948.85089271076</v>
      </c>
      <c r="J38" s="24"/>
      <c r="K38" s="24"/>
    </row>
    <row r="39" spans="1:11" x14ac:dyDescent="0.2">
      <c r="A39" s="27">
        <f t="shared" si="4"/>
        <v>22</v>
      </c>
      <c r="B39" s="28">
        <f t="shared" si="0"/>
        <v>42979</v>
      </c>
      <c r="C39" s="31">
        <f t="shared" si="7"/>
        <v>246948.85089271076</v>
      </c>
      <c r="D39" s="31">
        <f t="shared" si="8"/>
        <v>1513.8650760106996</v>
      </c>
      <c r="E39" s="32">
        <f t="shared" si="1"/>
        <v>0</v>
      </c>
      <c r="F39" s="31">
        <f t="shared" si="2"/>
        <v>1513.8650760106996</v>
      </c>
      <c r="G39" s="31">
        <f t="shared" si="5"/>
        <v>279.12082154714585</v>
      </c>
      <c r="H39" s="31">
        <f t="shared" si="6"/>
        <v>1234.7442544635537</v>
      </c>
      <c r="I39" s="31">
        <f t="shared" si="3"/>
        <v>246669.73007116362</v>
      </c>
      <c r="J39" s="24"/>
      <c r="K39" s="24"/>
    </row>
    <row r="40" spans="1:11" x14ac:dyDescent="0.2">
      <c r="A40" s="27">
        <f t="shared" si="4"/>
        <v>23</v>
      </c>
      <c r="B40" s="28">
        <f t="shared" si="0"/>
        <v>43009</v>
      </c>
      <c r="C40" s="31">
        <f t="shared" si="7"/>
        <v>246669.73007116362</v>
      </c>
      <c r="D40" s="31">
        <f t="shared" si="8"/>
        <v>1513.8650760106996</v>
      </c>
      <c r="E40" s="32">
        <f t="shared" si="1"/>
        <v>0</v>
      </c>
      <c r="F40" s="31">
        <f t="shared" si="2"/>
        <v>1513.8650760106996</v>
      </c>
      <c r="G40" s="31">
        <f t="shared" si="5"/>
        <v>280.51642565488146</v>
      </c>
      <c r="H40" s="31">
        <f t="shared" si="6"/>
        <v>1233.3486503558181</v>
      </c>
      <c r="I40" s="31">
        <f t="shared" si="3"/>
        <v>246389.21364550875</v>
      </c>
      <c r="J40" s="24"/>
      <c r="K40" s="24"/>
    </row>
    <row r="41" spans="1:11" x14ac:dyDescent="0.2">
      <c r="A41" s="27">
        <f t="shared" si="4"/>
        <v>24</v>
      </c>
      <c r="B41" s="28">
        <f t="shared" si="0"/>
        <v>43040</v>
      </c>
      <c r="C41" s="31">
        <f t="shared" si="7"/>
        <v>246389.21364550875</v>
      </c>
      <c r="D41" s="31">
        <f t="shared" si="8"/>
        <v>1513.8650760106996</v>
      </c>
      <c r="E41" s="32">
        <f t="shared" si="1"/>
        <v>0</v>
      </c>
      <c r="F41" s="31">
        <f t="shared" si="2"/>
        <v>1513.8650760106996</v>
      </c>
      <c r="G41" s="31">
        <f t="shared" si="5"/>
        <v>281.91900778315585</v>
      </c>
      <c r="H41" s="31">
        <f t="shared" si="6"/>
        <v>1231.9460682275437</v>
      </c>
      <c r="I41" s="31">
        <f t="shared" si="3"/>
        <v>246107.2946377256</v>
      </c>
      <c r="J41" s="24"/>
      <c r="K41" s="24"/>
    </row>
    <row r="42" spans="1:11" x14ac:dyDescent="0.2">
      <c r="A42" s="27">
        <f t="shared" si="4"/>
        <v>25</v>
      </c>
      <c r="B42" s="28">
        <f t="shared" si="0"/>
        <v>43070</v>
      </c>
      <c r="C42" s="31">
        <f t="shared" si="7"/>
        <v>246107.2946377256</v>
      </c>
      <c r="D42" s="31">
        <f t="shared" si="8"/>
        <v>1513.8650760106996</v>
      </c>
      <c r="E42" s="32">
        <f t="shared" si="1"/>
        <v>0</v>
      </c>
      <c r="F42" s="31">
        <f t="shared" si="2"/>
        <v>1513.8650760106996</v>
      </c>
      <c r="G42" s="31">
        <f t="shared" si="5"/>
        <v>283.32860282207162</v>
      </c>
      <c r="H42" s="31">
        <f t="shared" si="6"/>
        <v>1230.536473188628</v>
      </c>
      <c r="I42" s="31">
        <f t="shared" si="3"/>
        <v>245823.96603490354</v>
      </c>
      <c r="J42" s="24"/>
      <c r="K42" s="24"/>
    </row>
    <row r="43" spans="1:11" x14ac:dyDescent="0.2">
      <c r="A43" s="27">
        <f t="shared" si="4"/>
        <v>26</v>
      </c>
      <c r="B43" s="28">
        <f t="shared" si="0"/>
        <v>43101</v>
      </c>
      <c r="C43" s="31">
        <f t="shared" si="7"/>
        <v>245823.96603490354</v>
      </c>
      <c r="D43" s="31">
        <f t="shared" si="8"/>
        <v>1513.8650760106996</v>
      </c>
      <c r="E43" s="32">
        <f t="shared" si="1"/>
        <v>0</v>
      </c>
      <c r="F43" s="31">
        <f t="shared" si="2"/>
        <v>1513.8650760106996</v>
      </c>
      <c r="G43" s="31">
        <f t="shared" si="5"/>
        <v>284.74524583618177</v>
      </c>
      <c r="H43" s="31">
        <f t="shared" si="6"/>
        <v>1229.1198301745178</v>
      </c>
      <c r="I43" s="31">
        <f t="shared" si="3"/>
        <v>245539.22078906736</v>
      </c>
      <c r="J43" s="24"/>
      <c r="K43" s="24"/>
    </row>
    <row r="44" spans="1:11" x14ac:dyDescent="0.2">
      <c r="A44" s="27">
        <f t="shared" si="4"/>
        <v>27</v>
      </c>
      <c r="B44" s="28">
        <f t="shared" si="0"/>
        <v>43132</v>
      </c>
      <c r="C44" s="31">
        <f t="shared" si="7"/>
        <v>245539.22078906736</v>
      </c>
      <c r="D44" s="31">
        <f t="shared" si="8"/>
        <v>1513.8650760106996</v>
      </c>
      <c r="E44" s="32">
        <f t="shared" si="1"/>
        <v>0</v>
      </c>
      <c r="F44" s="31">
        <f t="shared" si="2"/>
        <v>1513.8650760106996</v>
      </c>
      <c r="G44" s="31">
        <f t="shared" si="5"/>
        <v>286.16897206536282</v>
      </c>
      <c r="H44" s="31">
        <f t="shared" si="6"/>
        <v>1227.6961039453367</v>
      </c>
      <c r="I44" s="31">
        <f t="shared" si="3"/>
        <v>245253.05181700201</v>
      </c>
      <c r="J44" s="24"/>
      <c r="K44" s="24"/>
    </row>
    <row r="45" spans="1:11" x14ac:dyDescent="0.2">
      <c r="A45" s="27">
        <f t="shared" si="4"/>
        <v>28</v>
      </c>
      <c r="B45" s="28">
        <f t="shared" si="0"/>
        <v>43160</v>
      </c>
      <c r="C45" s="31">
        <f t="shared" si="7"/>
        <v>245253.05181700201</v>
      </c>
      <c r="D45" s="31">
        <f t="shared" si="8"/>
        <v>1513.8650760106996</v>
      </c>
      <c r="E45" s="32">
        <f t="shared" si="1"/>
        <v>0</v>
      </c>
      <c r="F45" s="31">
        <f t="shared" si="2"/>
        <v>1513.8650760106996</v>
      </c>
      <c r="G45" s="31">
        <f t="shared" si="5"/>
        <v>287.59981692568954</v>
      </c>
      <c r="H45" s="31">
        <f t="shared" si="6"/>
        <v>1226.26525908501</v>
      </c>
      <c r="I45" s="31">
        <f t="shared" si="3"/>
        <v>244965.45200007633</v>
      </c>
      <c r="J45" s="24"/>
      <c r="K45" s="24"/>
    </row>
    <row r="46" spans="1:11" x14ac:dyDescent="0.2">
      <c r="A46" s="27">
        <f t="shared" si="4"/>
        <v>29</v>
      </c>
      <c r="B46" s="28">
        <f t="shared" si="0"/>
        <v>43191</v>
      </c>
      <c r="C46" s="31">
        <f t="shared" si="7"/>
        <v>244965.45200007633</v>
      </c>
      <c r="D46" s="31">
        <f t="shared" si="8"/>
        <v>1513.8650760106996</v>
      </c>
      <c r="E46" s="32">
        <f t="shared" si="1"/>
        <v>0</v>
      </c>
      <c r="F46" s="31">
        <f t="shared" si="2"/>
        <v>1513.8650760106996</v>
      </c>
      <c r="G46" s="31">
        <f t="shared" si="5"/>
        <v>289.03781601031801</v>
      </c>
      <c r="H46" s="31">
        <f t="shared" si="6"/>
        <v>1224.8272600003816</v>
      </c>
      <c r="I46" s="31">
        <f t="shared" si="3"/>
        <v>244676.414184066</v>
      </c>
      <c r="J46" s="24"/>
      <c r="K46" s="24"/>
    </row>
    <row r="47" spans="1:11" x14ac:dyDescent="0.2">
      <c r="A47" s="27">
        <f t="shared" si="4"/>
        <v>30</v>
      </c>
      <c r="B47" s="28">
        <f t="shared" si="0"/>
        <v>43221</v>
      </c>
      <c r="C47" s="31">
        <f t="shared" si="7"/>
        <v>244676.414184066</v>
      </c>
      <c r="D47" s="31">
        <f t="shared" si="8"/>
        <v>1513.8650760106996</v>
      </c>
      <c r="E47" s="32">
        <f t="shared" si="1"/>
        <v>0</v>
      </c>
      <c r="F47" s="31">
        <f t="shared" si="2"/>
        <v>1513.8650760106996</v>
      </c>
      <c r="G47" s="31">
        <f t="shared" si="5"/>
        <v>290.48300509036972</v>
      </c>
      <c r="H47" s="31">
        <f t="shared" si="6"/>
        <v>1223.3820709203299</v>
      </c>
      <c r="I47" s="31">
        <f t="shared" si="3"/>
        <v>244385.93117897562</v>
      </c>
      <c r="J47" s="24"/>
      <c r="K47" s="24"/>
    </row>
    <row r="48" spans="1:11" x14ac:dyDescent="0.2">
      <c r="A48" s="27">
        <f t="shared" si="4"/>
        <v>31</v>
      </c>
      <c r="B48" s="28">
        <f t="shared" si="0"/>
        <v>43252</v>
      </c>
      <c r="C48" s="31">
        <f t="shared" si="7"/>
        <v>244385.93117897562</v>
      </c>
      <c r="D48" s="31">
        <f t="shared" si="8"/>
        <v>1513.8650760106996</v>
      </c>
      <c r="E48" s="32">
        <f t="shared" si="1"/>
        <v>0</v>
      </c>
      <c r="F48" s="31">
        <f t="shared" si="2"/>
        <v>1513.8650760106996</v>
      </c>
      <c r="G48" s="31">
        <f t="shared" si="5"/>
        <v>291.93542011582167</v>
      </c>
      <c r="H48" s="31">
        <f t="shared" si="6"/>
        <v>1221.9296558948779</v>
      </c>
      <c r="I48" s="31">
        <f t="shared" si="3"/>
        <v>244093.99575885979</v>
      </c>
      <c r="J48" s="24"/>
      <c r="K48" s="24"/>
    </row>
    <row r="49" spans="1:11" x14ac:dyDescent="0.2">
      <c r="A49" s="27">
        <f t="shared" si="4"/>
        <v>32</v>
      </c>
      <c r="B49" s="28">
        <f t="shared" si="0"/>
        <v>43282</v>
      </c>
      <c r="C49" s="31">
        <f t="shared" si="7"/>
        <v>244093.99575885979</v>
      </c>
      <c r="D49" s="31">
        <f t="shared" si="8"/>
        <v>1513.8650760106996</v>
      </c>
      <c r="E49" s="32">
        <f t="shared" si="1"/>
        <v>0</v>
      </c>
      <c r="F49" s="31">
        <f t="shared" si="2"/>
        <v>1513.8650760106996</v>
      </c>
      <c r="G49" s="31">
        <f t="shared" si="5"/>
        <v>293.3950972164007</v>
      </c>
      <c r="H49" s="31">
        <f t="shared" si="6"/>
        <v>1220.4699787942989</v>
      </c>
      <c r="I49" s="31">
        <f t="shared" si="3"/>
        <v>243800.6006616434</v>
      </c>
      <c r="J49" s="24"/>
      <c r="K49" s="24"/>
    </row>
    <row r="50" spans="1:11" x14ac:dyDescent="0.2">
      <c r="A50" s="27">
        <f t="shared" si="4"/>
        <v>33</v>
      </c>
      <c r="B50" s="28">
        <f t="shared" si="0"/>
        <v>43313</v>
      </c>
      <c r="C50" s="31">
        <f t="shared" si="7"/>
        <v>243800.6006616434</v>
      </c>
      <c r="D50" s="31">
        <f t="shared" si="8"/>
        <v>1513.8650760106996</v>
      </c>
      <c r="E50" s="32">
        <f t="shared" si="1"/>
        <v>0</v>
      </c>
      <c r="F50" s="31">
        <f t="shared" si="2"/>
        <v>1513.8650760106996</v>
      </c>
      <c r="G50" s="31">
        <f t="shared" si="5"/>
        <v>294.86207270248269</v>
      </c>
      <c r="H50" s="31">
        <f t="shared" si="6"/>
        <v>1219.0030033082169</v>
      </c>
      <c r="I50" s="31">
        <f t="shared" si="3"/>
        <v>243505.73858894093</v>
      </c>
      <c r="J50" s="24"/>
      <c r="K50" s="24"/>
    </row>
    <row r="51" spans="1:11" x14ac:dyDescent="0.2">
      <c r="A51" s="27">
        <f t="shared" si="4"/>
        <v>34</v>
      </c>
      <c r="B51" s="28">
        <f t="shared" si="0"/>
        <v>43344</v>
      </c>
      <c r="C51" s="31">
        <f t="shared" si="7"/>
        <v>243505.73858894093</v>
      </c>
      <c r="D51" s="31">
        <f t="shared" si="8"/>
        <v>1513.8650760106996</v>
      </c>
      <c r="E51" s="32">
        <f t="shared" si="1"/>
        <v>0</v>
      </c>
      <c r="F51" s="31">
        <f t="shared" si="2"/>
        <v>1513.8650760106996</v>
      </c>
      <c r="G51" s="31">
        <f t="shared" si="5"/>
        <v>296.33638306599505</v>
      </c>
      <c r="H51" s="31">
        <f t="shared" si="6"/>
        <v>1217.5286929447045</v>
      </c>
      <c r="I51" s="31">
        <f t="shared" si="3"/>
        <v>243209.40220587494</v>
      </c>
      <c r="J51" s="24"/>
      <c r="K51" s="24"/>
    </row>
    <row r="52" spans="1:11" x14ac:dyDescent="0.2">
      <c r="A52" s="27">
        <f t="shared" si="4"/>
        <v>35</v>
      </c>
      <c r="B52" s="28">
        <f t="shared" si="0"/>
        <v>43374</v>
      </c>
      <c r="C52" s="31">
        <f t="shared" si="7"/>
        <v>243209.40220587494</v>
      </c>
      <c r="D52" s="31">
        <f t="shared" si="8"/>
        <v>1513.8650760106996</v>
      </c>
      <c r="E52" s="32">
        <f t="shared" si="1"/>
        <v>0</v>
      </c>
      <c r="F52" s="31">
        <f t="shared" si="2"/>
        <v>1513.8650760106996</v>
      </c>
      <c r="G52" s="31">
        <f t="shared" si="5"/>
        <v>297.81806498132482</v>
      </c>
      <c r="H52" s="31">
        <f t="shared" si="6"/>
        <v>1216.0470110293747</v>
      </c>
      <c r="I52" s="31">
        <f t="shared" si="3"/>
        <v>242911.58414089362</v>
      </c>
      <c r="J52" s="24"/>
      <c r="K52" s="24"/>
    </row>
    <row r="53" spans="1:11" x14ac:dyDescent="0.2">
      <c r="A53" s="27">
        <f t="shared" si="4"/>
        <v>36</v>
      </c>
      <c r="B53" s="28">
        <f t="shared" si="0"/>
        <v>43405</v>
      </c>
      <c r="C53" s="31">
        <f t="shared" si="7"/>
        <v>242911.58414089362</v>
      </c>
      <c r="D53" s="31">
        <f t="shared" si="8"/>
        <v>1513.8650760106996</v>
      </c>
      <c r="E53" s="32">
        <f t="shared" si="1"/>
        <v>0</v>
      </c>
      <c r="F53" s="31">
        <f t="shared" si="2"/>
        <v>1513.8650760106996</v>
      </c>
      <c r="G53" s="31">
        <f t="shared" si="5"/>
        <v>299.30715530623138</v>
      </c>
      <c r="H53" s="31">
        <f t="shared" si="6"/>
        <v>1214.5579207044682</v>
      </c>
      <c r="I53" s="31">
        <f t="shared" si="3"/>
        <v>242612.27698558741</v>
      </c>
      <c r="J53" s="24"/>
      <c r="K53" s="24"/>
    </row>
    <row r="54" spans="1:11" x14ac:dyDescent="0.2">
      <c r="A54" s="27">
        <f t="shared" si="4"/>
        <v>37</v>
      </c>
      <c r="B54" s="28">
        <f t="shared" si="0"/>
        <v>43435</v>
      </c>
      <c r="C54" s="31">
        <f t="shared" si="7"/>
        <v>242612.27698558741</v>
      </c>
      <c r="D54" s="31">
        <f t="shared" si="8"/>
        <v>1513.8650760106996</v>
      </c>
      <c r="E54" s="32">
        <f t="shared" si="1"/>
        <v>0</v>
      </c>
      <c r="F54" s="31">
        <f t="shared" si="2"/>
        <v>1513.8650760106996</v>
      </c>
      <c r="G54" s="31">
        <f t="shared" si="5"/>
        <v>300.80369108276273</v>
      </c>
      <c r="H54" s="31">
        <f t="shared" si="6"/>
        <v>1213.0613849279368</v>
      </c>
      <c r="I54" s="31">
        <f t="shared" si="3"/>
        <v>242311.47329450466</v>
      </c>
      <c r="J54" s="24"/>
      <c r="K54" s="24"/>
    </row>
    <row r="55" spans="1:11" x14ac:dyDescent="0.2">
      <c r="A55" s="27">
        <f t="shared" si="4"/>
        <v>38</v>
      </c>
      <c r="B55" s="28">
        <f t="shared" si="0"/>
        <v>43466</v>
      </c>
      <c r="C55" s="31">
        <f t="shared" si="7"/>
        <v>242311.47329450466</v>
      </c>
      <c r="D55" s="31">
        <f t="shared" si="8"/>
        <v>1513.8650760106996</v>
      </c>
      <c r="E55" s="32">
        <f t="shared" si="1"/>
        <v>0</v>
      </c>
      <c r="F55" s="31">
        <f t="shared" si="2"/>
        <v>1513.8650760106996</v>
      </c>
      <c r="G55" s="31">
        <f t="shared" si="5"/>
        <v>302.30770953817637</v>
      </c>
      <c r="H55" s="31">
        <f t="shared" si="6"/>
        <v>1211.5573664725232</v>
      </c>
      <c r="I55" s="31">
        <f t="shared" si="3"/>
        <v>242009.16558496648</v>
      </c>
      <c r="J55" s="24"/>
      <c r="K55" s="24"/>
    </row>
    <row r="56" spans="1:11" x14ac:dyDescent="0.2">
      <c r="A56" s="27">
        <f t="shared" si="4"/>
        <v>39</v>
      </c>
      <c r="B56" s="28">
        <f t="shared" si="0"/>
        <v>43497</v>
      </c>
      <c r="C56" s="31">
        <f t="shared" si="7"/>
        <v>242009.16558496648</v>
      </c>
      <c r="D56" s="31">
        <f t="shared" si="8"/>
        <v>1513.8650760106996</v>
      </c>
      <c r="E56" s="32">
        <f t="shared" si="1"/>
        <v>0</v>
      </c>
      <c r="F56" s="31">
        <f t="shared" si="2"/>
        <v>1513.8650760106996</v>
      </c>
      <c r="G56" s="31">
        <f t="shared" si="5"/>
        <v>303.81924808586723</v>
      </c>
      <c r="H56" s="31">
        <f t="shared" si="6"/>
        <v>1210.0458279248323</v>
      </c>
      <c r="I56" s="31">
        <f t="shared" si="3"/>
        <v>241705.34633688061</v>
      </c>
      <c r="J56" s="24"/>
      <c r="K56" s="24"/>
    </row>
    <row r="57" spans="1:11" x14ac:dyDescent="0.2">
      <c r="A57" s="27">
        <f t="shared" si="4"/>
        <v>40</v>
      </c>
      <c r="B57" s="28">
        <f t="shared" si="0"/>
        <v>43525</v>
      </c>
      <c r="C57" s="31">
        <f t="shared" si="7"/>
        <v>241705.34633688061</v>
      </c>
      <c r="D57" s="31">
        <f t="shared" si="8"/>
        <v>1513.8650760106996</v>
      </c>
      <c r="E57" s="32">
        <f t="shared" si="1"/>
        <v>0</v>
      </c>
      <c r="F57" s="31">
        <f t="shared" si="2"/>
        <v>1513.8650760106996</v>
      </c>
      <c r="G57" s="31">
        <f t="shared" si="5"/>
        <v>305.33834432629646</v>
      </c>
      <c r="H57" s="31">
        <f t="shared" si="6"/>
        <v>1208.5267316844031</v>
      </c>
      <c r="I57" s="31">
        <f t="shared" si="3"/>
        <v>241400.00799255431</v>
      </c>
      <c r="J57" s="24"/>
      <c r="K57" s="24"/>
    </row>
    <row r="58" spans="1:11" x14ac:dyDescent="0.2">
      <c r="A58" s="27">
        <f t="shared" si="4"/>
        <v>41</v>
      </c>
      <c r="B58" s="28">
        <f t="shared" si="0"/>
        <v>43556</v>
      </c>
      <c r="C58" s="31">
        <f t="shared" si="7"/>
        <v>241400.00799255431</v>
      </c>
      <c r="D58" s="31">
        <f t="shared" si="8"/>
        <v>1513.8650760106996</v>
      </c>
      <c r="E58" s="32">
        <f t="shared" si="1"/>
        <v>0</v>
      </c>
      <c r="F58" s="31">
        <f t="shared" si="2"/>
        <v>1513.8650760106996</v>
      </c>
      <c r="G58" s="31">
        <f t="shared" si="5"/>
        <v>306.86503604792802</v>
      </c>
      <c r="H58" s="31">
        <f t="shared" si="6"/>
        <v>1207.0000399627716</v>
      </c>
      <c r="I58" s="31">
        <f t="shared" si="3"/>
        <v>241093.14295650637</v>
      </c>
      <c r="J58" s="24"/>
      <c r="K58" s="24"/>
    </row>
    <row r="59" spans="1:11" x14ac:dyDescent="0.2">
      <c r="A59" s="27">
        <f t="shared" si="4"/>
        <v>42</v>
      </c>
      <c r="B59" s="28">
        <f t="shared" si="0"/>
        <v>43586</v>
      </c>
      <c r="C59" s="31">
        <f t="shared" si="7"/>
        <v>241093.14295650637</v>
      </c>
      <c r="D59" s="31">
        <f t="shared" si="8"/>
        <v>1513.8650760106996</v>
      </c>
      <c r="E59" s="32">
        <f t="shared" si="1"/>
        <v>0</v>
      </c>
      <c r="F59" s="31">
        <f t="shared" si="2"/>
        <v>1513.8650760106996</v>
      </c>
      <c r="G59" s="31">
        <f t="shared" si="5"/>
        <v>308.39936122816789</v>
      </c>
      <c r="H59" s="31">
        <f t="shared" si="6"/>
        <v>1205.4657147825317</v>
      </c>
      <c r="I59" s="31">
        <f t="shared" si="3"/>
        <v>240784.74359527821</v>
      </c>
      <c r="J59" s="24"/>
      <c r="K59" s="24"/>
    </row>
    <row r="60" spans="1:11" x14ac:dyDescent="0.2">
      <c r="A60" s="27">
        <f t="shared" si="4"/>
        <v>43</v>
      </c>
      <c r="B60" s="28">
        <f t="shared" si="0"/>
        <v>43617</v>
      </c>
      <c r="C60" s="31">
        <f t="shared" si="7"/>
        <v>240784.74359527821</v>
      </c>
      <c r="D60" s="31">
        <f t="shared" si="8"/>
        <v>1513.8650760106996</v>
      </c>
      <c r="E60" s="32">
        <f t="shared" si="1"/>
        <v>0</v>
      </c>
      <c r="F60" s="31">
        <f t="shared" si="2"/>
        <v>1513.8650760106996</v>
      </c>
      <c r="G60" s="31">
        <f t="shared" si="5"/>
        <v>309.94135803430845</v>
      </c>
      <c r="H60" s="31">
        <f t="shared" si="6"/>
        <v>1203.9237179763911</v>
      </c>
      <c r="I60" s="31">
        <f t="shared" si="3"/>
        <v>240474.80223724392</v>
      </c>
      <c r="J60" s="24"/>
      <c r="K60" s="24"/>
    </row>
    <row r="61" spans="1:11" x14ac:dyDescent="0.2">
      <c r="A61" s="27">
        <f t="shared" si="4"/>
        <v>44</v>
      </c>
      <c r="B61" s="28">
        <f t="shared" si="0"/>
        <v>43647</v>
      </c>
      <c r="C61" s="31">
        <f t="shared" si="7"/>
        <v>240474.80223724392</v>
      </c>
      <c r="D61" s="31">
        <f t="shared" si="8"/>
        <v>1513.8650760106996</v>
      </c>
      <c r="E61" s="32">
        <f t="shared" si="1"/>
        <v>0</v>
      </c>
      <c r="F61" s="31">
        <f t="shared" si="2"/>
        <v>1513.8650760106996</v>
      </c>
      <c r="G61" s="31">
        <f t="shared" si="5"/>
        <v>311.49106482447996</v>
      </c>
      <c r="H61" s="31">
        <f t="shared" si="6"/>
        <v>1202.3740111862196</v>
      </c>
      <c r="I61" s="31">
        <f t="shared" si="3"/>
        <v>240163.31117241943</v>
      </c>
      <c r="J61" s="24"/>
      <c r="K61" s="24"/>
    </row>
    <row r="62" spans="1:11" x14ac:dyDescent="0.2">
      <c r="A62" s="27">
        <f t="shared" si="4"/>
        <v>45</v>
      </c>
      <c r="B62" s="28">
        <f t="shared" si="0"/>
        <v>43678</v>
      </c>
      <c r="C62" s="31">
        <f t="shared" si="7"/>
        <v>240163.31117241943</v>
      </c>
      <c r="D62" s="31">
        <f t="shared" si="8"/>
        <v>1513.8650760106996</v>
      </c>
      <c r="E62" s="32">
        <f t="shared" si="1"/>
        <v>0</v>
      </c>
      <c r="F62" s="31">
        <f t="shared" si="2"/>
        <v>1513.8650760106996</v>
      </c>
      <c r="G62" s="31">
        <f t="shared" si="5"/>
        <v>313.04852014860239</v>
      </c>
      <c r="H62" s="31">
        <f t="shared" si="6"/>
        <v>1200.8165558620972</v>
      </c>
      <c r="I62" s="31">
        <f t="shared" si="3"/>
        <v>239850.26265227082</v>
      </c>
      <c r="J62" s="24"/>
      <c r="K62" s="24"/>
    </row>
    <row r="63" spans="1:11" x14ac:dyDescent="0.2">
      <c r="A63" s="27">
        <f t="shared" si="4"/>
        <v>46</v>
      </c>
      <c r="B63" s="28">
        <f t="shared" si="0"/>
        <v>43709</v>
      </c>
      <c r="C63" s="31">
        <f t="shared" si="7"/>
        <v>239850.26265227082</v>
      </c>
      <c r="D63" s="31">
        <f t="shared" si="8"/>
        <v>1513.8650760106996</v>
      </c>
      <c r="E63" s="32">
        <f t="shared" si="1"/>
        <v>0</v>
      </c>
      <c r="F63" s="31">
        <f t="shared" si="2"/>
        <v>1513.8650760106996</v>
      </c>
      <c r="G63" s="31">
        <f t="shared" si="5"/>
        <v>314.6137627493456</v>
      </c>
      <c r="H63" s="31">
        <f t="shared" si="6"/>
        <v>1199.251313261354</v>
      </c>
      <c r="I63" s="31">
        <f t="shared" si="3"/>
        <v>239535.64888952146</v>
      </c>
      <c r="J63" s="24"/>
      <c r="K63" s="24"/>
    </row>
    <row r="64" spans="1:11" x14ac:dyDescent="0.2">
      <c r="A64" s="27">
        <f t="shared" si="4"/>
        <v>47</v>
      </c>
      <c r="B64" s="28">
        <f t="shared" si="0"/>
        <v>43739</v>
      </c>
      <c r="C64" s="31">
        <f t="shared" si="7"/>
        <v>239535.64888952146</v>
      </c>
      <c r="D64" s="31">
        <f t="shared" si="8"/>
        <v>1513.8650760106996</v>
      </c>
      <c r="E64" s="32">
        <f t="shared" si="1"/>
        <v>0</v>
      </c>
      <c r="F64" s="31">
        <f t="shared" si="2"/>
        <v>1513.8650760106996</v>
      </c>
      <c r="G64" s="31">
        <f t="shared" si="5"/>
        <v>316.18683156309226</v>
      </c>
      <c r="H64" s="31">
        <f t="shared" si="6"/>
        <v>1197.6782444476073</v>
      </c>
      <c r="I64" s="31">
        <f t="shared" si="3"/>
        <v>239219.46205795836</v>
      </c>
      <c r="J64" s="24"/>
      <c r="K64" s="24"/>
    </row>
    <row r="65" spans="1:11" x14ac:dyDescent="0.2">
      <c r="A65" s="27">
        <f t="shared" si="4"/>
        <v>48</v>
      </c>
      <c r="B65" s="28">
        <f t="shared" si="0"/>
        <v>43770</v>
      </c>
      <c r="C65" s="31">
        <f t="shared" si="7"/>
        <v>239219.46205795836</v>
      </c>
      <c r="D65" s="31">
        <f t="shared" si="8"/>
        <v>1513.8650760106996</v>
      </c>
      <c r="E65" s="32">
        <f t="shared" si="1"/>
        <v>0</v>
      </c>
      <c r="F65" s="31">
        <f t="shared" si="2"/>
        <v>1513.8650760106996</v>
      </c>
      <c r="G65" s="31">
        <f t="shared" si="5"/>
        <v>317.76776572090785</v>
      </c>
      <c r="H65" s="31">
        <f t="shared" si="6"/>
        <v>1196.0973102897917</v>
      </c>
      <c r="I65" s="31">
        <f t="shared" si="3"/>
        <v>238901.69429223746</v>
      </c>
      <c r="J65" s="24"/>
      <c r="K65" s="24"/>
    </row>
    <row r="66" spans="1:11" x14ac:dyDescent="0.2">
      <c r="A66" s="27">
        <f t="shared" si="4"/>
        <v>49</v>
      </c>
      <c r="B66" s="28">
        <f t="shared" si="0"/>
        <v>43800</v>
      </c>
      <c r="C66" s="31">
        <f t="shared" si="7"/>
        <v>238901.69429223746</v>
      </c>
      <c r="D66" s="31">
        <f t="shared" si="8"/>
        <v>1513.8650760106996</v>
      </c>
      <c r="E66" s="32">
        <f t="shared" si="1"/>
        <v>0</v>
      </c>
      <c r="F66" s="31">
        <f t="shared" si="2"/>
        <v>1513.8650760106996</v>
      </c>
      <c r="G66" s="31">
        <f t="shared" si="5"/>
        <v>319.35660454951221</v>
      </c>
      <c r="H66" s="31">
        <f t="shared" si="6"/>
        <v>1194.5084714611874</v>
      </c>
      <c r="I66" s="31">
        <f t="shared" si="3"/>
        <v>238582.33768768795</v>
      </c>
      <c r="J66" s="24"/>
      <c r="K66" s="24"/>
    </row>
    <row r="67" spans="1:11" x14ac:dyDescent="0.2">
      <c r="A67" s="27">
        <f t="shared" si="4"/>
        <v>50</v>
      </c>
      <c r="B67" s="28">
        <f t="shared" si="0"/>
        <v>43831</v>
      </c>
      <c r="C67" s="31">
        <f t="shared" si="7"/>
        <v>238582.33768768795</v>
      </c>
      <c r="D67" s="31">
        <f t="shared" si="8"/>
        <v>1513.8650760106996</v>
      </c>
      <c r="E67" s="32">
        <f t="shared" si="1"/>
        <v>0</v>
      </c>
      <c r="F67" s="31">
        <f t="shared" si="2"/>
        <v>1513.8650760106996</v>
      </c>
      <c r="G67" s="31">
        <f t="shared" si="5"/>
        <v>320.95338757226</v>
      </c>
      <c r="H67" s="31">
        <f t="shared" si="6"/>
        <v>1192.9116884384396</v>
      </c>
      <c r="I67" s="31">
        <f t="shared" si="3"/>
        <v>238261.38430011569</v>
      </c>
      <c r="J67" s="24"/>
      <c r="K67" s="24"/>
    </row>
    <row r="68" spans="1:11" x14ac:dyDescent="0.2">
      <c r="A68" s="27">
        <f t="shared" si="4"/>
        <v>51</v>
      </c>
      <c r="B68" s="28">
        <f t="shared" si="0"/>
        <v>43862</v>
      </c>
      <c r="C68" s="31">
        <f t="shared" si="7"/>
        <v>238261.38430011569</v>
      </c>
      <c r="D68" s="31">
        <f t="shared" si="8"/>
        <v>1513.8650760106996</v>
      </c>
      <c r="E68" s="32">
        <f t="shared" si="1"/>
        <v>0</v>
      </c>
      <c r="F68" s="31">
        <f t="shared" si="2"/>
        <v>1513.8650760106996</v>
      </c>
      <c r="G68" s="31">
        <f t="shared" si="5"/>
        <v>322.55815451012108</v>
      </c>
      <c r="H68" s="31">
        <f t="shared" si="6"/>
        <v>1191.3069215005785</v>
      </c>
      <c r="I68" s="31">
        <f t="shared" si="3"/>
        <v>237938.82614560556</v>
      </c>
      <c r="J68" s="24"/>
      <c r="K68" s="24"/>
    </row>
    <row r="69" spans="1:11" x14ac:dyDescent="0.2">
      <c r="A69" s="27">
        <f t="shared" si="4"/>
        <v>52</v>
      </c>
      <c r="B69" s="28">
        <f t="shared" si="0"/>
        <v>43891</v>
      </c>
      <c r="C69" s="31">
        <f t="shared" si="7"/>
        <v>237938.82614560556</v>
      </c>
      <c r="D69" s="31">
        <f t="shared" si="8"/>
        <v>1513.8650760106996</v>
      </c>
      <c r="E69" s="32">
        <f t="shared" si="1"/>
        <v>0</v>
      </c>
      <c r="F69" s="31">
        <f t="shared" si="2"/>
        <v>1513.8650760106996</v>
      </c>
      <c r="G69" s="31">
        <f t="shared" si="5"/>
        <v>324.17094528267171</v>
      </c>
      <c r="H69" s="31">
        <f t="shared" si="6"/>
        <v>1189.6941307280279</v>
      </c>
      <c r="I69" s="31">
        <f t="shared" si="3"/>
        <v>237614.65520032289</v>
      </c>
      <c r="J69" s="24"/>
      <c r="K69" s="24"/>
    </row>
    <row r="70" spans="1:11" x14ac:dyDescent="0.2">
      <c r="A70" s="27">
        <f t="shared" si="4"/>
        <v>53</v>
      </c>
      <c r="B70" s="28">
        <f t="shared" si="0"/>
        <v>43922</v>
      </c>
      <c r="C70" s="31">
        <f t="shared" si="7"/>
        <v>237614.65520032289</v>
      </c>
      <c r="D70" s="31">
        <f t="shared" si="8"/>
        <v>1513.8650760106996</v>
      </c>
      <c r="E70" s="32">
        <f t="shared" si="1"/>
        <v>0</v>
      </c>
      <c r="F70" s="31">
        <f t="shared" si="2"/>
        <v>1513.8650760106996</v>
      </c>
      <c r="G70" s="31">
        <f t="shared" si="5"/>
        <v>325.79180000908514</v>
      </c>
      <c r="H70" s="31">
        <f t="shared" si="6"/>
        <v>1188.0732760016144</v>
      </c>
      <c r="I70" s="31">
        <f t="shared" si="3"/>
        <v>237288.8634003138</v>
      </c>
      <c r="J70" s="24"/>
      <c r="K70" s="24"/>
    </row>
    <row r="71" spans="1:11" x14ac:dyDescent="0.2">
      <c r="A71" s="27">
        <f t="shared" si="4"/>
        <v>54</v>
      </c>
      <c r="B71" s="28">
        <f t="shared" si="0"/>
        <v>43952</v>
      </c>
      <c r="C71" s="31">
        <f t="shared" si="7"/>
        <v>237288.8634003138</v>
      </c>
      <c r="D71" s="31">
        <f t="shared" si="8"/>
        <v>1513.8650760106996</v>
      </c>
      <c r="E71" s="32">
        <f t="shared" si="1"/>
        <v>0</v>
      </c>
      <c r="F71" s="31">
        <f t="shared" si="2"/>
        <v>1513.8650760106996</v>
      </c>
      <c r="G71" s="31">
        <f t="shared" si="5"/>
        <v>327.42075900913051</v>
      </c>
      <c r="H71" s="31">
        <f t="shared" si="6"/>
        <v>1186.4443170015691</v>
      </c>
      <c r="I71" s="31">
        <f t="shared" si="3"/>
        <v>236961.44264130466</v>
      </c>
      <c r="J71" s="24"/>
      <c r="K71" s="24"/>
    </row>
    <row r="72" spans="1:11" x14ac:dyDescent="0.2">
      <c r="A72" s="27">
        <f t="shared" si="4"/>
        <v>55</v>
      </c>
      <c r="B72" s="28">
        <f t="shared" si="0"/>
        <v>43983</v>
      </c>
      <c r="C72" s="31">
        <f t="shared" si="7"/>
        <v>236961.44264130466</v>
      </c>
      <c r="D72" s="31">
        <f t="shared" si="8"/>
        <v>1513.8650760106996</v>
      </c>
      <c r="E72" s="32">
        <f t="shared" si="1"/>
        <v>0</v>
      </c>
      <c r="F72" s="31">
        <f t="shared" si="2"/>
        <v>1513.8650760106996</v>
      </c>
      <c r="G72" s="31">
        <f t="shared" si="5"/>
        <v>329.05786280417624</v>
      </c>
      <c r="H72" s="31">
        <f t="shared" si="6"/>
        <v>1184.8072132065233</v>
      </c>
      <c r="I72" s="31">
        <f t="shared" si="3"/>
        <v>236632.38477850048</v>
      </c>
      <c r="J72" s="24"/>
      <c r="K72" s="24"/>
    </row>
    <row r="73" spans="1:11" x14ac:dyDescent="0.2">
      <c r="A73" s="27">
        <f t="shared" si="4"/>
        <v>56</v>
      </c>
      <c r="B73" s="28">
        <f t="shared" si="0"/>
        <v>44013</v>
      </c>
      <c r="C73" s="31">
        <f t="shared" si="7"/>
        <v>236632.38477850048</v>
      </c>
      <c r="D73" s="31">
        <f t="shared" si="8"/>
        <v>1513.8650760106996</v>
      </c>
      <c r="E73" s="32">
        <f t="shared" si="1"/>
        <v>0</v>
      </c>
      <c r="F73" s="31">
        <f t="shared" si="2"/>
        <v>1513.8650760106996</v>
      </c>
      <c r="G73" s="31">
        <f t="shared" si="5"/>
        <v>330.70315211819729</v>
      </c>
      <c r="H73" s="31">
        <f t="shared" si="6"/>
        <v>1183.1619238925023</v>
      </c>
      <c r="I73" s="31">
        <f t="shared" si="3"/>
        <v>236301.68162638228</v>
      </c>
      <c r="J73" s="24"/>
      <c r="K73" s="24"/>
    </row>
    <row r="74" spans="1:11" x14ac:dyDescent="0.2">
      <c r="A74" s="27">
        <f t="shared" si="4"/>
        <v>57</v>
      </c>
      <c r="B74" s="28">
        <f t="shared" si="0"/>
        <v>44044</v>
      </c>
      <c r="C74" s="31">
        <f t="shared" si="7"/>
        <v>236301.68162638228</v>
      </c>
      <c r="D74" s="31">
        <f t="shared" si="8"/>
        <v>1513.8650760106996</v>
      </c>
      <c r="E74" s="32">
        <f t="shared" si="1"/>
        <v>0</v>
      </c>
      <c r="F74" s="31">
        <f t="shared" si="2"/>
        <v>1513.8650760106996</v>
      </c>
      <c r="G74" s="31">
        <f t="shared" si="5"/>
        <v>332.35666787878813</v>
      </c>
      <c r="H74" s="31">
        <f t="shared" si="6"/>
        <v>1181.5084081319114</v>
      </c>
      <c r="I74" s="31">
        <f t="shared" si="3"/>
        <v>235969.32495850351</v>
      </c>
      <c r="J74" s="24"/>
      <c r="K74" s="24"/>
    </row>
    <row r="75" spans="1:11" x14ac:dyDescent="0.2">
      <c r="A75" s="27">
        <f t="shared" si="4"/>
        <v>58</v>
      </c>
      <c r="B75" s="28">
        <f t="shared" si="0"/>
        <v>44075</v>
      </c>
      <c r="C75" s="31">
        <f t="shared" si="7"/>
        <v>235969.32495850351</v>
      </c>
      <c r="D75" s="31">
        <f t="shared" si="8"/>
        <v>1513.8650760106996</v>
      </c>
      <c r="E75" s="32">
        <f t="shared" si="1"/>
        <v>0</v>
      </c>
      <c r="F75" s="31">
        <f t="shared" si="2"/>
        <v>1513.8650760106996</v>
      </c>
      <c r="G75" s="31">
        <f t="shared" si="5"/>
        <v>334.01845121818201</v>
      </c>
      <c r="H75" s="31">
        <f t="shared" si="6"/>
        <v>1179.8466247925176</v>
      </c>
      <c r="I75" s="31">
        <f t="shared" si="3"/>
        <v>235635.30650728534</v>
      </c>
      <c r="J75" s="24"/>
      <c r="K75" s="24"/>
    </row>
    <row r="76" spans="1:11" x14ac:dyDescent="0.2">
      <c r="A76" s="27">
        <f t="shared" si="4"/>
        <v>59</v>
      </c>
      <c r="B76" s="28">
        <f t="shared" si="0"/>
        <v>44105</v>
      </c>
      <c r="C76" s="31">
        <f t="shared" si="7"/>
        <v>235635.30650728534</v>
      </c>
      <c r="D76" s="31">
        <f t="shared" si="8"/>
        <v>1513.8650760106996</v>
      </c>
      <c r="E76" s="32">
        <f t="shared" si="1"/>
        <v>0</v>
      </c>
      <c r="F76" s="31">
        <f t="shared" si="2"/>
        <v>1513.8650760106996</v>
      </c>
      <c r="G76" s="31">
        <f t="shared" si="5"/>
        <v>335.68854347427305</v>
      </c>
      <c r="H76" s="31">
        <f t="shared" si="6"/>
        <v>1178.1765325364265</v>
      </c>
      <c r="I76" s="31">
        <f t="shared" si="3"/>
        <v>235299.61796381106</v>
      </c>
      <c r="J76" s="24"/>
      <c r="K76" s="24"/>
    </row>
    <row r="77" spans="1:11" x14ac:dyDescent="0.2">
      <c r="A77" s="27">
        <f t="shared" si="4"/>
        <v>60</v>
      </c>
      <c r="B77" s="28">
        <f t="shared" si="0"/>
        <v>44136</v>
      </c>
      <c r="C77" s="31">
        <f t="shared" si="7"/>
        <v>235299.61796381106</v>
      </c>
      <c r="D77" s="31">
        <f t="shared" si="8"/>
        <v>1513.8650760106996</v>
      </c>
      <c r="E77" s="32">
        <f t="shared" si="1"/>
        <v>0</v>
      </c>
      <c r="F77" s="31">
        <f t="shared" si="2"/>
        <v>1513.8650760106996</v>
      </c>
      <c r="G77" s="31">
        <f t="shared" si="5"/>
        <v>337.36698619164417</v>
      </c>
      <c r="H77" s="31">
        <f t="shared" si="6"/>
        <v>1176.4980898190554</v>
      </c>
      <c r="I77" s="31">
        <f t="shared" si="3"/>
        <v>234962.25097761941</v>
      </c>
      <c r="J77" s="24"/>
      <c r="K77" s="24"/>
    </row>
    <row r="78" spans="1:11" x14ac:dyDescent="0.2">
      <c r="A78" s="27">
        <f t="shared" si="4"/>
        <v>61</v>
      </c>
      <c r="B78" s="28">
        <f t="shared" si="0"/>
        <v>44166</v>
      </c>
      <c r="C78" s="31">
        <f t="shared" si="7"/>
        <v>234962.25097761941</v>
      </c>
      <c r="D78" s="31">
        <f t="shared" si="8"/>
        <v>1513.8650760106996</v>
      </c>
      <c r="E78" s="32">
        <f t="shared" si="1"/>
        <v>0</v>
      </c>
      <c r="F78" s="31">
        <f t="shared" si="2"/>
        <v>1513.8650760106996</v>
      </c>
      <c r="G78" s="31">
        <f t="shared" si="5"/>
        <v>339.05382112260259</v>
      </c>
      <c r="H78" s="31">
        <f t="shared" si="6"/>
        <v>1174.811254888097</v>
      </c>
      <c r="I78" s="31">
        <f t="shared" si="3"/>
        <v>234623.19715649681</v>
      </c>
      <c r="J78" s="24"/>
      <c r="K78" s="24"/>
    </row>
    <row r="79" spans="1:11" x14ac:dyDescent="0.2">
      <c r="A79" s="27">
        <f t="shared" si="4"/>
        <v>62</v>
      </c>
      <c r="B79" s="28">
        <f t="shared" si="0"/>
        <v>44197</v>
      </c>
      <c r="C79" s="31">
        <f t="shared" si="7"/>
        <v>234623.19715649681</v>
      </c>
      <c r="D79" s="31">
        <f t="shared" si="8"/>
        <v>1513.8650760106996</v>
      </c>
      <c r="E79" s="32">
        <f t="shared" si="1"/>
        <v>0</v>
      </c>
      <c r="F79" s="31">
        <f t="shared" si="2"/>
        <v>1513.8650760106996</v>
      </c>
      <c r="G79" s="31">
        <f t="shared" si="5"/>
        <v>340.74909022821566</v>
      </c>
      <c r="H79" s="31">
        <f t="shared" si="6"/>
        <v>1173.1159857824839</v>
      </c>
      <c r="I79" s="31">
        <f t="shared" si="3"/>
        <v>234282.44806626858</v>
      </c>
      <c r="J79" s="24"/>
      <c r="K79" s="24"/>
    </row>
    <row r="80" spans="1:11" x14ac:dyDescent="0.2">
      <c r="A80" s="27">
        <f t="shared" si="4"/>
        <v>63</v>
      </c>
      <c r="B80" s="28">
        <f t="shared" si="0"/>
        <v>44228</v>
      </c>
      <c r="C80" s="31">
        <f t="shared" si="7"/>
        <v>234282.44806626858</v>
      </c>
      <c r="D80" s="31">
        <f t="shared" si="8"/>
        <v>1513.8650760106996</v>
      </c>
      <c r="E80" s="32">
        <f t="shared" si="1"/>
        <v>0</v>
      </c>
      <c r="F80" s="31">
        <f t="shared" si="2"/>
        <v>1513.8650760106996</v>
      </c>
      <c r="G80" s="31">
        <f t="shared" si="5"/>
        <v>342.45283567935667</v>
      </c>
      <c r="H80" s="31">
        <f t="shared" si="6"/>
        <v>1171.4122403313429</v>
      </c>
      <c r="I80" s="31">
        <f t="shared" si="3"/>
        <v>233939.99523058924</v>
      </c>
      <c r="J80" s="24"/>
      <c r="K80" s="24"/>
    </row>
    <row r="81" spans="1:11" x14ac:dyDescent="0.2">
      <c r="A81" s="27">
        <f t="shared" si="4"/>
        <v>64</v>
      </c>
      <c r="B81" s="28">
        <f t="shared" si="0"/>
        <v>44256</v>
      </c>
      <c r="C81" s="31">
        <f t="shared" si="7"/>
        <v>233939.99523058924</v>
      </c>
      <c r="D81" s="31">
        <f t="shared" si="8"/>
        <v>1513.8650760106996</v>
      </c>
      <c r="E81" s="32">
        <f t="shared" si="1"/>
        <v>0</v>
      </c>
      <c r="F81" s="31">
        <f t="shared" si="2"/>
        <v>1513.8650760106996</v>
      </c>
      <c r="G81" s="31">
        <f t="shared" si="5"/>
        <v>344.16509985775338</v>
      </c>
      <c r="H81" s="31">
        <f t="shared" si="6"/>
        <v>1169.6999761529462</v>
      </c>
      <c r="I81" s="31">
        <f t="shared" si="3"/>
        <v>233595.83013073148</v>
      </c>
      <c r="J81" s="24"/>
      <c r="K81" s="24"/>
    </row>
    <row r="82" spans="1:11" x14ac:dyDescent="0.2">
      <c r="A82" s="27">
        <f t="shared" si="4"/>
        <v>65</v>
      </c>
      <c r="B82" s="28">
        <f t="shared" ref="B82:B145" si="9">IF(Pay_Num&lt;&gt;"",DATE(YEAR(Loan_Start),MONTH(Loan_Start)+(Pay_Num)*12/Num_Pmt_Per_Year,DAY(Loan_Start)),"")</f>
        <v>44287</v>
      </c>
      <c r="C82" s="31">
        <f t="shared" si="7"/>
        <v>233595.83013073148</v>
      </c>
      <c r="D82" s="31">
        <f t="shared" si="8"/>
        <v>1513.8650760106996</v>
      </c>
      <c r="E82" s="3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1">
        <f t="shared" ref="F82:F145" si="11">IF(AND(Pay_Num&lt;&gt;"",Sched_Pay+Extra_Pay&lt;Beg_Bal),Sched_Pay+Extra_Pay,IF(Pay_Num&lt;&gt;"",Beg_Bal,""))</f>
        <v>1513.8650760106996</v>
      </c>
      <c r="G82" s="31">
        <f t="shared" si="5"/>
        <v>345.8859253570422</v>
      </c>
      <c r="H82" s="31">
        <f t="shared" si="6"/>
        <v>1167.9791506536574</v>
      </c>
      <c r="I82" s="31">
        <f t="shared" ref="I82:I145" si="12">IF(AND(Pay_Num&lt;&gt;"",Sched_Pay+Extra_Pay&lt;Beg_Bal),Beg_Bal-Princ,IF(Pay_Num&lt;&gt;"",0,""))</f>
        <v>233249.94420537443</v>
      </c>
      <c r="J82" s="24"/>
      <c r="K82" s="24"/>
    </row>
    <row r="83" spans="1:11" x14ac:dyDescent="0.2">
      <c r="A83" s="27">
        <f t="shared" ref="A83:A146" si="13">IF(Values_Entered,A82+1,"")</f>
        <v>66</v>
      </c>
      <c r="B83" s="28">
        <f t="shared" si="9"/>
        <v>44317</v>
      </c>
      <c r="C83" s="31">
        <f t="shared" si="7"/>
        <v>233249.94420537443</v>
      </c>
      <c r="D83" s="31">
        <f t="shared" si="8"/>
        <v>1513.8650760106996</v>
      </c>
      <c r="E83" s="32">
        <f t="shared" si="10"/>
        <v>0</v>
      </c>
      <c r="F83" s="31">
        <f t="shared" si="11"/>
        <v>1513.8650760106996</v>
      </c>
      <c r="G83" s="31">
        <f t="shared" ref="G83:G146" si="14">IF(Pay_Num&lt;&gt;"",Total_Pay-Int,"")</f>
        <v>347.6153549838275</v>
      </c>
      <c r="H83" s="31">
        <f t="shared" ref="H83:H146" si="15">IF(Pay_Num&lt;&gt;"",Beg_Bal*Interest_Rate/Num_Pmt_Per_Year,"")</f>
        <v>1166.2497210268721</v>
      </c>
      <c r="I83" s="31">
        <f t="shared" si="12"/>
        <v>232902.32885039059</v>
      </c>
      <c r="J83" s="24"/>
      <c r="K83" s="24"/>
    </row>
    <row r="84" spans="1:11" x14ac:dyDescent="0.2">
      <c r="A84" s="27">
        <f t="shared" si="13"/>
        <v>67</v>
      </c>
      <c r="B84" s="28">
        <f t="shared" si="9"/>
        <v>44348</v>
      </c>
      <c r="C84" s="31">
        <f t="shared" ref="C84:C147" si="16">IF(Pay_Num&lt;&gt;"",I83,"")</f>
        <v>232902.32885039059</v>
      </c>
      <c r="D84" s="31">
        <f t="shared" ref="D84:D147" si="17">IF(Pay_Num&lt;&gt;"",Scheduled_Monthly_Payment,"")</f>
        <v>1513.8650760106996</v>
      </c>
      <c r="E84" s="32">
        <f t="shared" si="10"/>
        <v>0</v>
      </c>
      <c r="F84" s="31">
        <f t="shared" si="11"/>
        <v>1513.8650760106996</v>
      </c>
      <c r="G84" s="31">
        <f t="shared" si="14"/>
        <v>349.35343175874664</v>
      </c>
      <c r="H84" s="31">
        <f t="shared" si="15"/>
        <v>1164.5116442519529</v>
      </c>
      <c r="I84" s="31">
        <f t="shared" si="12"/>
        <v>232552.97541863186</v>
      </c>
      <c r="J84" s="24"/>
      <c r="K84" s="24"/>
    </row>
    <row r="85" spans="1:11" x14ac:dyDescent="0.2">
      <c r="A85" s="27">
        <f t="shared" si="13"/>
        <v>68</v>
      </c>
      <c r="B85" s="28">
        <f t="shared" si="9"/>
        <v>44378</v>
      </c>
      <c r="C85" s="31">
        <f t="shared" si="16"/>
        <v>232552.97541863186</v>
      </c>
      <c r="D85" s="31">
        <f t="shared" si="17"/>
        <v>1513.8650760106996</v>
      </c>
      <c r="E85" s="32">
        <f t="shared" si="10"/>
        <v>0</v>
      </c>
      <c r="F85" s="31">
        <f t="shared" si="11"/>
        <v>1513.8650760106996</v>
      </c>
      <c r="G85" s="31">
        <f t="shared" si="14"/>
        <v>351.10019891754018</v>
      </c>
      <c r="H85" s="31">
        <f t="shared" si="15"/>
        <v>1162.7648770931594</v>
      </c>
      <c r="I85" s="31">
        <f t="shared" si="12"/>
        <v>232201.87521971433</v>
      </c>
      <c r="J85" s="24"/>
      <c r="K85" s="24"/>
    </row>
    <row r="86" spans="1:11" x14ac:dyDescent="0.2">
      <c r="A86" s="27">
        <f t="shared" si="13"/>
        <v>69</v>
      </c>
      <c r="B86" s="28">
        <f t="shared" si="9"/>
        <v>44409</v>
      </c>
      <c r="C86" s="31">
        <f t="shared" si="16"/>
        <v>232201.87521971433</v>
      </c>
      <c r="D86" s="31">
        <f t="shared" si="17"/>
        <v>1513.8650760106996</v>
      </c>
      <c r="E86" s="32">
        <f t="shared" si="10"/>
        <v>0</v>
      </c>
      <c r="F86" s="31">
        <f t="shared" si="11"/>
        <v>1513.8650760106996</v>
      </c>
      <c r="G86" s="31">
        <f t="shared" si="14"/>
        <v>352.85569991212787</v>
      </c>
      <c r="H86" s="31">
        <f t="shared" si="15"/>
        <v>1161.0093760985717</v>
      </c>
      <c r="I86" s="31">
        <f t="shared" si="12"/>
        <v>231849.01951980221</v>
      </c>
      <c r="J86" s="24"/>
      <c r="K86" s="24"/>
    </row>
    <row r="87" spans="1:11" x14ac:dyDescent="0.2">
      <c r="A87" s="27">
        <f t="shared" si="13"/>
        <v>70</v>
      </c>
      <c r="B87" s="28">
        <f t="shared" si="9"/>
        <v>44440</v>
      </c>
      <c r="C87" s="31">
        <f t="shared" si="16"/>
        <v>231849.01951980221</v>
      </c>
      <c r="D87" s="31">
        <f t="shared" si="17"/>
        <v>1513.8650760106996</v>
      </c>
      <c r="E87" s="32">
        <f t="shared" si="10"/>
        <v>0</v>
      </c>
      <c r="F87" s="31">
        <f t="shared" si="11"/>
        <v>1513.8650760106996</v>
      </c>
      <c r="G87" s="31">
        <f t="shared" si="14"/>
        <v>354.61997841168841</v>
      </c>
      <c r="H87" s="31">
        <f t="shared" si="15"/>
        <v>1159.2450975990112</v>
      </c>
      <c r="I87" s="31">
        <f t="shared" si="12"/>
        <v>231494.39954139054</v>
      </c>
      <c r="J87" s="24"/>
      <c r="K87" s="24"/>
    </row>
    <row r="88" spans="1:11" x14ac:dyDescent="0.2">
      <c r="A88" s="27">
        <f t="shared" si="13"/>
        <v>71</v>
      </c>
      <c r="B88" s="28">
        <f t="shared" si="9"/>
        <v>44470</v>
      </c>
      <c r="C88" s="31">
        <f t="shared" si="16"/>
        <v>231494.39954139054</v>
      </c>
      <c r="D88" s="31">
        <f t="shared" si="17"/>
        <v>1513.8650760106996</v>
      </c>
      <c r="E88" s="32">
        <f t="shared" si="10"/>
        <v>0</v>
      </c>
      <c r="F88" s="31">
        <f t="shared" si="11"/>
        <v>1513.8650760106996</v>
      </c>
      <c r="G88" s="31">
        <f t="shared" si="14"/>
        <v>356.39307830374696</v>
      </c>
      <c r="H88" s="31">
        <f t="shared" si="15"/>
        <v>1157.4719977069526</v>
      </c>
      <c r="I88" s="31">
        <f t="shared" si="12"/>
        <v>231138.00646308679</v>
      </c>
      <c r="J88" s="24"/>
      <c r="K88" s="24"/>
    </row>
    <row r="89" spans="1:11" x14ac:dyDescent="0.2">
      <c r="A89" s="27">
        <f t="shared" si="13"/>
        <v>72</v>
      </c>
      <c r="B89" s="28">
        <f t="shared" si="9"/>
        <v>44501</v>
      </c>
      <c r="C89" s="31">
        <f t="shared" si="16"/>
        <v>231138.00646308679</v>
      </c>
      <c r="D89" s="31">
        <f t="shared" si="17"/>
        <v>1513.8650760106996</v>
      </c>
      <c r="E89" s="32">
        <f t="shared" si="10"/>
        <v>0</v>
      </c>
      <c r="F89" s="31">
        <f t="shared" si="11"/>
        <v>1513.8650760106996</v>
      </c>
      <c r="G89" s="31">
        <f t="shared" si="14"/>
        <v>358.17504369526569</v>
      </c>
      <c r="H89" s="31">
        <f t="shared" si="15"/>
        <v>1155.6900323154339</v>
      </c>
      <c r="I89" s="31">
        <f t="shared" si="12"/>
        <v>230779.83141939153</v>
      </c>
      <c r="J89" s="24"/>
      <c r="K89" s="24"/>
    </row>
    <row r="90" spans="1:11" x14ac:dyDescent="0.2">
      <c r="A90" s="27">
        <f t="shared" si="13"/>
        <v>73</v>
      </c>
      <c r="B90" s="28">
        <f t="shared" si="9"/>
        <v>44531</v>
      </c>
      <c r="C90" s="31">
        <f t="shared" si="16"/>
        <v>230779.83141939153</v>
      </c>
      <c r="D90" s="31">
        <f t="shared" si="17"/>
        <v>1513.8650760106996</v>
      </c>
      <c r="E90" s="32">
        <f t="shared" si="10"/>
        <v>0</v>
      </c>
      <c r="F90" s="31">
        <f t="shared" si="11"/>
        <v>1513.8650760106996</v>
      </c>
      <c r="G90" s="31">
        <f t="shared" si="14"/>
        <v>359.96591891374192</v>
      </c>
      <c r="H90" s="31">
        <f t="shared" si="15"/>
        <v>1153.8991570969577</v>
      </c>
      <c r="I90" s="31">
        <f t="shared" si="12"/>
        <v>230419.86550047778</v>
      </c>
      <c r="J90" s="24"/>
      <c r="K90" s="24"/>
    </row>
    <row r="91" spans="1:11" x14ac:dyDescent="0.2">
      <c r="A91" s="27">
        <f t="shared" si="13"/>
        <v>74</v>
      </c>
      <c r="B91" s="28">
        <f t="shared" si="9"/>
        <v>44562</v>
      </c>
      <c r="C91" s="31">
        <f t="shared" si="16"/>
        <v>230419.86550047778</v>
      </c>
      <c r="D91" s="31">
        <f t="shared" si="17"/>
        <v>1513.8650760106996</v>
      </c>
      <c r="E91" s="32">
        <f t="shared" si="10"/>
        <v>0</v>
      </c>
      <c r="F91" s="31">
        <f t="shared" si="11"/>
        <v>1513.8650760106996</v>
      </c>
      <c r="G91" s="31">
        <f t="shared" si="14"/>
        <v>361.76574850831071</v>
      </c>
      <c r="H91" s="31">
        <f t="shared" si="15"/>
        <v>1152.0993275023889</v>
      </c>
      <c r="I91" s="31">
        <f t="shared" si="12"/>
        <v>230058.09975196948</v>
      </c>
      <c r="J91" s="24"/>
      <c r="K91" s="24"/>
    </row>
    <row r="92" spans="1:11" x14ac:dyDescent="0.2">
      <c r="A92" s="27">
        <f t="shared" si="13"/>
        <v>75</v>
      </c>
      <c r="B92" s="28">
        <f t="shared" si="9"/>
        <v>44593</v>
      </c>
      <c r="C92" s="31">
        <f t="shared" si="16"/>
        <v>230058.09975196948</v>
      </c>
      <c r="D92" s="31">
        <f t="shared" si="17"/>
        <v>1513.8650760106996</v>
      </c>
      <c r="E92" s="32">
        <f t="shared" si="10"/>
        <v>0</v>
      </c>
      <c r="F92" s="31">
        <f t="shared" si="11"/>
        <v>1513.8650760106996</v>
      </c>
      <c r="G92" s="31">
        <f t="shared" si="14"/>
        <v>363.57457725085214</v>
      </c>
      <c r="H92" s="31">
        <f t="shared" si="15"/>
        <v>1150.2904987598474</v>
      </c>
      <c r="I92" s="31">
        <f t="shared" si="12"/>
        <v>229694.52517471864</v>
      </c>
      <c r="J92" s="24"/>
      <c r="K92" s="24"/>
    </row>
    <row r="93" spans="1:11" x14ac:dyDescent="0.2">
      <c r="A93" s="27">
        <f t="shared" si="13"/>
        <v>76</v>
      </c>
      <c r="B93" s="28">
        <f t="shared" si="9"/>
        <v>44621</v>
      </c>
      <c r="C93" s="31">
        <f t="shared" si="16"/>
        <v>229694.52517471864</v>
      </c>
      <c r="D93" s="31">
        <f t="shared" si="17"/>
        <v>1513.8650760106996</v>
      </c>
      <c r="E93" s="32">
        <f t="shared" si="10"/>
        <v>0</v>
      </c>
      <c r="F93" s="31">
        <f t="shared" si="11"/>
        <v>1513.8650760106996</v>
      </c>
      <c r="G93" s="31">
        <f t="shared" si="14"/>
        <v>365.39245013710638</v>
      </c>
      <c r="H93" s="31">
        <f t="shared" si="15"/>
        <v>1148.4726258735932</v>
      </c>
      <c r="I93" s="31">
        <f t="shared" si="12"/>
        <v>229329.13272458155</v>
      </c>
      <c r="J93" s="24"/>
      <c r="K93" s="24"/>
    </row>
    <row r="94" spans="1:11" x14ac:dyDescent="0.2">
      <c r="A94" s="27">
        <f t="shared" si="13"/>
        <v>77</v>
      </c>
      <c r="B94" s="28">
        <f t="shared" si="9"/>
        <v>44652</v>
      </c>
      <c r="C94" s="31">
        <f t="shared" si="16"/>
        <v>229329.13272458155</v>
      </c>
      <c r="D94" s="31">
        <f t="shared" si="17"/>
        <v>1513.8650760106996</v>
      </c>
      <c r="E94" s="32">
        <f t="shared" si="10"/>
        <v>0</v>
      </c>
      <c r="F94" s="31">
        <f t="shared" si="11"/>
        <v>1513.8650760106996</v>
      </c>
      <c r="G94" s="31">
        <f t="shared" si="14"/>
        <v>367.21941238779186</v>
      </c>
      <c r="H94" s="31">
        <f t="shared" si="15"/>
        <v>1146.6456636229077</v>
      </c>
      <c r="I94" s="31">
        <f t="shared" si="12"/>
        <v>228961.91331219376</v>
      </c>
      <c r="J94" s="24"/>
      <c r="K94" s="24"/>
    </row>
    <row r="95" spans="1:11" x14ac:dyDescent="0.2">
      <c r="A95" s="27">
        <f t="shared" si="13"/>
        <v>78</v>
      </c>
      <c r="B95" s="28">
        <f t="shared" si="9"/>
        <v>44682</v>
      </c>
      <c r="C95" s="31">
        <f t="shared" si="16"/>
        <v>228961.91331219376</v>
      </c>
      <c r="D95" s="31">
        <f t="shared" si="17"/>
        <v>1513.8650760106996</v>
      </c>
      <c r="E95" s="32">
        <f t="shared" si="10"/>
        <v>0</v>
      </c>
      <c r="F95" s="31">
        <f t="shared" si="11"/>
        <v>1513.8650760106996</v>
      </c>
      <c r="G95" s="31">
        <f t="shared" si="14"/>
        <v>369.05550944973083</v>
      </c>
      <c r="H95" s="31">
        <f t="shared" si="15"/>
        <v>1144.8095665609687</v>
      </c>
      <c r="I95" s="31">
        <f t="shared" si="12"/>
        <v>228592.85780274402</v>
      </c>
      <c r="J95" s="24"/>
      <c r="K95" s="24"/>
    </row>
    <row r="96" spans="1:11" x14ac:dyDescent="0.2">
      <c r="A96" s="27">
        <f t="shared" si="13"/>
        <v>79</v>
      </c>
      <c r="B96" s="28">
        <f t="shared" si="9"/>
        <v>44713</v>
      </c>
      <c r="C96" s="31">
        <f t="shared" si="16"/>
        <v>228592.85780274402</v>
      </c>
      <c r="D96" s="31">
        <f t="shared" si="17"/>
        <v>1513.8650760106996</v>
      </c>
      <c r="E96" s="32">
        <f t="shared" si="10"/>
        <v>0</v>
      </c>
      <c r="F96" s="31">
        <f t="shared" si="11"/>
        <v>1513.8650760106996</v>
      </c>
      <c r="G96" s="31">
        <f t="shared" si="14"/>
        <v>370.9007869969796</v>
      </c>
      <c r="H96" s="31">
        <f t="shared" si="15"/>
        <v>1142.96428901372</v>
      </c>
      <c r="I96" s="31">
        <f t="shared" si="12"/>
        <v>228221.95701574703</v>
      </c>
      <c r="J96" s="24"/>
      <c r="K96" s="24"/>
    </row>
    <row r="97" spans="1:11" x14ac:dyDescent="0.2">
      <c r="A97" s="27">
        <f t="shared" si="13"/>
        <v>80</v>
      </c>
      <c r="B97" s="28">
        <f t="shared" si="9"/>
        <v>44743</v>
      </c>
      <c r="C97" s="31">
        <f t="shared" si="16"/>
        <v>228221.95701574703</v>
      </c>
      <c r="D97" s="31">
        <f t="shared" si="17"/>
        <v>1513.8650760106996</v>
      </c>
      <c r="E97" s="32">
        <f t="shared" si="10"/>
        <v>0</v>
      </c>
      <c r="F97" s="31">
        <f t="shared" si="11"/>
        <v>1513.8650760106996</v>
      </c>
      <c r="G97" s="31">
        <f t="shared" si="14"/>
        <v>372.75529093196451</v>
      </c>
      <c r="H97" s="31">
        <f t="shared" si="15"/>
        <v>1141.1097850787351</v>
      </c>
      <c r="I97" s="31">
        <f t="shared" si="12"/>
        <v>227849.20172481507</v>
      </c>
      <c r="J97" s="24"/>
      <c r="K97" s="24"/>
    </row>
    <row r="98" spans="1:11" x14ac:dyDescent="0.2">
      <c r="A98" s="27">
        <f t="shared" si="13"/>
        <v>81</v>
      </c>
      <c r="B98" s="28">
        <f t="shared" si="9"/>
        <v>44774</v>
      </c>
      <c r="C98" s="31">
        <f t="shared" si="16"/>
        <v>227849.20172481507</v>
      </c>
      <c r="D98" s="31">
        <f t="shared" si="17"/>
        <v>1513.8650760106996</v>
      </c>
      <c r="E98" s="32">
        <f t="shared" si="10"/>
        <v>0</v>
      </c>
      <c r="F98" s="31">
        <f t="shared" si="11"/>
        <v>1513.8650760106996</v>
      </c>
      <c r="G98" s="31">
        <f t="shared" si="14"/>
        <v>374.61906738662424</v>
      </c>
      <c r="H98" s="31">
        <f t="shared" si="15"/>
        <v>1139.2460086240753</v>
      </c>
      <c r="I98" s="31">
        <f t="shared" si="12"/>
        <v>227474.58265742843</v>
      </c>
      <c r="J98" s="24"/>
      <c r="K98" s="24"/>
    </row>
    <row r="99" spans="1:11" x14ac:dyDescent="0.2">
      <c r="A99" s="27">
        <f t="shared" si="13"/>
        <v>82</v>
      </c>
      <c r="B99" s="28">
        <f t="shared" si="9"/>
        <v>44805</v>
      </c>
      <c r="C99" s="31">
        <f t="shared" si="16"/>
        <v>227474.58265742843</v>
      </c>
      <c r="D99" s="31">
        <f t="shared" si="17"/>
        <v>1513.8650760106996</v>
      </c>
      <c r="E99" s="32">
        <f t="shared" si="10"/>
        <v>0</v>
      </c>
      <c r="F99" s="31">
        <f t="shared" si="11"/>
        <v>1513.8650760106996</v>
      </c>
      <c r="G99" s="31">
        <f t="shared" si="14"/>
        <v>376.49216272355761</v>
      </c>
      <c r="H99" s="31">
        <f t="shared" si="15"/>
        <v>1137.372913287142</v>
      </c>
      <c r="I99" s="31">
        <f t="shared" si="12"/>
        <v>227098.09049470487</v>
      </c>
      <c r="J99" s="24"/>
      <c r="K99" s="24"/>
    </row>
    <row r="100" spans="1:11" x14ac:dyDescent="0.2">
      <c r="A100" s="27">
        <f t="shared" si="13"/>
        <v>83</v>
      </c>
      <c r="B100" s="28">
        <f t="shared" si="9"/>
        <v>44835</v>
      </c>
      <c r="C100" s="31">
        <f t="shared" si="16"/>
        <v>227098.09049470487</v>
      </c>
      <c r="D100" s="31">
        <f t="shared" si="17"/>
        <v>1513.8650760106996</v>
      </c>
      <c r="E100" s="32">
        <f t="shared" si="10"/>
        <v>0</v>
      </c>
      <c r="F100" s="31">
        <f t="shared" si="11"/>
        <v>1513.8650760106996</v>
      </c>
      <c r="G100" s="31">
        <f t="shared" si="14"/>
        <v>378.37462353717524</v>
      </c>
      <c r="H100" s="31">
        <f t="shared" si="15"/>
        <v>1135.4904524735243</v>
      </c>
      <c r="I100" s="31">
        <f t="shared" si="12"/>
        <v>226719.71587116769</v>
      </c>
      <c r="J100" s="24"/>
      <c r="K100" s="24"/>
    </row>
    <row r="101" spans="1:11" x14ac:dyDescent="0.2">
      <c r="A101" s="27">
        <f t="shared" si="13"/>
        <v>84</v>
      </c>
      <c r="B101" s="28">
        <f t="shared" si="9"/>
        <v>44866</v>
      </c>
      <c r="C101" s="31">
        <f t="shared" si="16"/>
        <v>226719.71587116769</v>
      </c>
      <c r="D101" s="31">
        <f t="shared" si="17"/>
        <v>1513.8650760106996</v>
      </c>
      <c r="E101" s="32">
        <f t="shared" si="10"/>
        <v>0</v>
      </c>
      <c r="F101" s="31">
        <f t="shared" si="11"/>
        <v>1513.8650760106996</v>
      </c>
      <c r="G101" s="31">
        <f t="shared" si="14"/>
        <v>380.26649665486116</v>
      </c>
      <c r="H101" s="31">
        <f t="shared" si="15"/>
        <v>1133.5985793558384</v>
      </c>
      <c r="I101" s="31">
        <f t="shared" si="12"/>
        <v>226339.44937451283</v>
      </c>
      <c r="J101" s="24"/>
      <c r="K101" s="24"/>
    </row>
    <row r="102" spans="1:11" x14ac:dyDescent="0.2">
      <c r="A102" s="27">
        <f t="shared" si="13"/>
        <v>85</v>
      </c>
      <c r="B102" s="28">
        <f t="shared" si="9"/>
        <v>44896</v>
      </c>
      <c r="C102" s="31">
        <f t="shared" si="16"/>
        <v>226339.44937451283</v>
      </c>
      <c r="D102" s="31">
        <f t="shared" si="17"/>
        <v>1513.8650760106996</v>
      </c>
      <c r="E102" s="32">
        <f t="shared" si="10"/>
        <v>0</v>
      </c>
      <c r="F102" s="31">
        <f t="shared" si="11"/>
        <v>1513.8650760106996</v>
      </c>
      <c r="G102" s="31">
        <f t="shared" si="14"/>
        <v>382.1678291381354</v>
      </c>
      <c r="H102" s="31">
        <f t="shared" si="15"/>
        <v>1131.6972468725642</v>
      </c>
      <c r="I102" s="31">
        <f t="shared" si="12"/>
        <v>225957.28154537469</v>
      </c>
      <c r="J102" s="24"/>
      <c r="K102" s="24"/>
    </row>
    <row r="103" spans="1:11" x14ac:dyDescent="0.2">
      <c r="A103" s="27">
        <f t="shared" si="13"/>
        <v>86</v>
      </c>
      <c r="B103" s="28">
        <f t="shared" si="9"/>
        <v>44927</v>
      </c>
      <c r="C103" s="31">
        <f t="shared" si="16"/>
        <v>225957.28154537469</v>
      </c>
      <c r="D103" s="31">
        <f t="shared" si="17"/>
        <v>1513.8650760106996</v>
      </c>
      <c r="E103" s="32">
        <f t="shared" si="10"/>
        <v>0</v>
      </c>
      <c r="F103" s="31">
        <f t="shared" si="11"/>
        <v>1513.8650760106996</v>
      </c>
      <c r="G103" s="31">
        <f t="shared" si="14"/>
        <v>384.07866828382612</v>
      </c>
      <c r="H103" s="31">
        <f t="shared" si="15"/>
        <v>1129.7864077268734</v>
      </c>
      <c r="I103" s="31">
        <f t="shared" si="12"/>
        <v>225573.20287709087</v>
      </c>
      <c r="J103" s="24"/>
      <c r="K103" s="24"/>
    </row>
    <row r="104" spans="1:11" x14ac:dyDescent="0.2">
      <c r="A104" s="27">
        <f t="shared" si="13"/>
        <v>87</v>
      </c>
      <c r="B104" s="28">
        <f t="shared" si="9"/>
        <v>44958</v>
      </c>
      <c r="C104" s="31">
        <f t="shared" si="16"/>
        <v>225573.20287709087</v>
      </c>
      <c r="D104" s="31">
        <f t="shared" si="17"/>
        <v>1513.8650760106996</v>
      </c>
      <c r="E104" s="32">
        <f t="shared" si="10"/>
        <v>0</v>
      </c>
      <c r="F104" s="31">
        <f t="shared" si="11"/>
        <v>1513.8650760106996</v>
      </c>
      <c r="G104" s="31">
        <f t="shared" si="14"/>
        <v>385.9990616252453</v>
      </c>
      <c r="H104" s="31">
        <f t="shared" si="15"/>
        <v>1127.8660143854543</v>
      </c>
      <c r="I104" s="31">
        <f t="shared" si="12"/>
        <v>225187.20381546562</v>
      </c>
      <c r="J104" s="24"/>
      <c r="K104" s="24"/>
    </row>
    <row r="105" spans="1:11" x14ac:dyDescent="0.2">
      <c r="A105" s="27">
        <f t="shared" si="13"/>
        <v>88</v>
      </c>
      <c r="B105" s="28">
        <f t="shared" si="9"/>
        <v>44986</v>
      </c>
      <c r="C105" s="31">
        <f t="shared" si="16"/>
        <v>225187.20381546562</v>
      </c>
      <c r="D105" s="31">
        <f t="shared" si="17"/>
        <v>1513.8650760106996</v>
      </c>
      <c r="E105" s="32">
        <f t="shared" si="10"/>
        <v>0</v>
      </c>
      <c r="F105" s="31">
        <f t="shared" si="11"/>
        <v>1513.8650760106996</v>
      </c>
      <c r="G105" s="31">
        <f t="shared" si="14"/>
        <v>387.92905693337161</v>
      </c>
      <c r="H105" s="31">
        <f t="shared" si="15"/>
        <v>1125.936019077328</v>
      </c>
      <c r="I105" s="31">
        <f t="shared" si="12"/>
        <v>224799.27475853224</v>
      </c>
      <c r="J105" s="24"/>
      <c r="K105" s="24"/>
    </row>
    <row r="106" spans="1:11" x14ac:dyDescent="0.2">
      <c r="A106" s="27">
        <f t="shared" si="13"/>
        <v>89</v>
      </c>
      <c r="B106" s="28">
        <f t="shared" si="9"/>
        <v>45017</v>
      </c>
      <c r="C106" s="31">
        <f t="shared" si="16"/>
        <v>224799.27475853224</v>
      </c>
      <c r="D106" s="31">
        <f t="shared" si="17"/>
        <v>1513.8650760106996</v>
      </c>
      <c r="E106" s="32">
        <f t="shared" si="10"/>
        <v>0</v>
      </c>
      <c r="F106" s="31">
        <f t="shared" si="11"/>
        <v>1513.8650760106996</v>
      </c>
      <c r="G106" s="31">
        <f t="shared" si="14"/>
        <v>389.86870221803838</v>
      </c>
      <c r="H106" s="31">
        <f t="shared" si="15"/>
        <v>1123.9963737926612</v>
      </c>
      <c r="I106" s="31">
        <f t="shared" si="12"/>
        <v>224409.40605631418</v>
      </c>
      <c r="J106" s="24"/>
      <c r="K106" s="24"/>
    </row>
    <row r="107" spans="1:11" x14ac:dyDescent="0.2">
      <c r="A107" s="27">
        <f t="shared" si="13"/>
        <v>90</v>
      </c>
      <c r="B107" s="28">
        <f t="shared" si="9"/>
        <v>45047</v>
      </c>
      <c r="C107" s="31">
        <f t="shared" si="16"/>
        <v>224409.40605631418</v>
      </c>
      <c r="D107" s="31">
        <f t="shared" si="17"/>
        <v>1513.8650760106996</v>
      </c>
      <c r="E107" s="32">
        <f t="shared" si="10"/>
        <v>0</v>
      </c>
      <c r="F107" s="31">
        <f t="shared" si="11"/>
        <v>1513.8650760106996</v>
      </c>
      <c r="G107" s="31">
        <f t="shared" si="14"/>
        <v>391.8180457291287</v>
      </c>
      <c r="H107" s="31">
        <f t="shared" si="15"/>
        <v>1122.0470302815709</v>
      </c>
      <c r="I107" s="31">
        <f t="shared" si="12"/>
        <v>224017.58801058505</v>
      </c>
      <c r="J107" s="24"/>
      <c r="K107" s="24"/>
    </row>
    <row r="108" spans="1:11" x14ac:dyDescent="0.2">
      <c r="A108" s="27">
        <f t="shared" si="13"/>
        <v>91</v>
      </c>
      <c r="B108" s="28">
        <f t="shared" si="9"/>
        <v>45078</v>
      </c>
      <c r="C108" s="31">
        <f t="shared" si="16"/>
        <v>224017.58801058505</v>
      </c>
      <c r="D108" s="31">
        <f t="shared" si="17"/>
        <v>1513.8650760106996</v>
      </c>
      <c r="E108" s="32">
        <f t="shared" si="10"/>
        <v>0</v>
      </c>
      <c r="F108" s="31">
        <f t="shared" si="11"/>
        <v>1513.8650760106996</v>
      </c>
      <c r="G108" s="31">
        <f t="shared" si="14"/>
        <v>393.77713595777436</v>
      </c>
      <c r="H108" s="31">
        <f t="shared" si="15"/>
        <v>1120.0879400529252</v>
      </c>
      <c r="I108" s="31">
        <f t="shared" si="12"/>
        <v>223623.81087462729</v>
      </c>
      <c r="J108" s="24"/>
      <c r="K108" s="24"/>
    </row>
    <row r="109" spans="1:11" x14ac:dyDescent="0.2">
      <c r="A109" s="27">
        <f t="shared" si="13"/>
        <v>92</v>
      </c>
      <c r="B109" s="28">
        <f t="shared" si="9"/>
        <v>45108</v>
      </c>
      <c r="C109" s="31">
        <f t="shared" si="16"/>
        <v>223623.81087462729</v>
      </c>
      <c r="D109" s="31">
        <f t="shared" si="17"/>
        <v>1513.8650760106996</v>
      </c>
      <c r="E109" s="32">
        <f t="shared" si="10"/>
        <v>0</v>
      </c>
      <c r="F109" s="31">
        <f t="shared" si="11"/>
        <v>1513.8650760106996</v>
      </c>
      <c r="G109" s="31">
        <f t="shared" si="14"/>
        <v>395.74602163756322</v>
      </c>
      <c r="H109" s="31">
        <f t="shared" si="15"/>
        <v>1118.1190543731364</v>
      </c>
      <c r="I109" s="31">
        <f t="shared" si="12"/>
        <v>223228.06485298972</v>
      </c>
      <c r="J109" s="24"/>
      <c r="K109" s="24"/>
    </row>
    <row r="110" spans="1:11" x14ac:dyDescent="0.2">
      <c r="A110" s="27">
        <f t="shared" si="13"/>
        <v>93</v>
      </c>
      <c r="B110" s="28">
        <f t="shared" si="9"/>
        <v>45139</v>
      </c>
      <c r="C110" s="31">
        <f t="shared" si="16"/>
        <v>223228.06485298972</v>
      </c>
      <c r="D110" s="31">
        <f t="shared" si="17"/>
        <v>1513.8650760106996</v>
      </c>
      <c r="E110" s="32">
        <f t="shared" si="10"/>
        <v>0</v>
      </c>
      <c r="F110" s="31">
        <f t="shared" si="11"/>
        <v>1513.8650760106996</v>
      </c>
      <c r="G110" s="31">
        <f t="shared" si="14"/>
        <v>397.72475174575106</v>
      </c>
      <c r="H110" s="31">
        <f t="shared" si="15"/>
        <v>1116.1403242649485</v>
      </c>
      <c r="I110" s="31">
        <f t="shared" si="12"/>
        <v>222830.34010124396</v>
      </c>
      <c r="J110" s="24"/>
      <c r="K110" s="24"/>
    </row>
    <row r="111" spans="1:11" x14ac:dyDescent="0.2">
      <c r="A111" s="27">
        <f t="shared" si="13"/>
        <v>94</v>
      </c>
      <c r="B111" s="28">
        <f t="shared" si="9"/>
        <v>45170</v>
      </c>
      <c r="C111" s="31">
        <f t="shared" si="16"/>
        <v>222830.34010124396</v>
      </c>
      <c r="D111" s="31">
        <f t="shared" si="17"/>
        <v>1513.8650760106996</v>
      </c>
      <c r="E111" s="32">
        <f t="shared" si="10"/>
        <v>0</v>
      </c>
      <c r="F111" s="31">
        <f t="shared" si="11"/>
        <v>1513.8650760106996</v>
      </c>
      <c r="G111" s="31">
        <f t="shared" si="14"/>
        <v>399.7133755044797</v>
      </c>
      <c r="H111" s="31">
        <f t="shared" si="15"/>
        <v>1114.1517005062199</v>
      </c>
      <c r="I111" s="31">
        <f t="shared" si="12"/>
        <v>222430.62672573948</v>
      </c>
      <c r="J111" s="24"/>
      <c r="K111" s="24"/>
    </row>
    <row r="112" spans="1:11" x14ac:dyDescent="0.2">
      <c r="A112" s="27">
        <f t="shared" si="13"/>
        <v>95</v>
      </c>
      <c r="B112" s="28">
        <f t="shared" si="9"/>
        <v>45200</v>
      </c>
      <c r="C112" s="31">
        <f t="shared" si="16"/>
        <v>222430.62672573948</v>
      </c>
      <c r="D112" s="31">
        <f t="shared" si="17"/>
        <v>1513.8650760106996</v>
      </c>
      <c r="E112" s="32">
        <f t="shared" si="10"/>
        <v>0</v>
      </c>
      <c r="F112" s="31">
        <f t="shared" si="11"/>
        <v>1513.8650760106996</v>
      </c>
      <c r="G112" s="31">
        <f t="shared" si="14"/>
        <v>401.71194238200223</v>
      </c>
      <c r="H112" s="31">
        <f t="shared" si="15"/>
        <v>1112.1531336286973</v>
      </c>
      <c r="I112" s="31">
        <f t="shared" si="12"/>
        <v>222028.91478335747</v>
      </c>
      <c r="J112" s="24"/>
      <c r="K112" s="24"/>
    </row>
    <row r="113" spans="1:11" x14ac:dyDescent="0.2">
      <c r="A113" s="27">
        <f t="shared" si="13"/>
        <v>96</v>
      </c>
      <c r="B113" s="28">
        <f t="shared" si="9"/>
        <v>45231</v>
      </c>
      <c r="C113" s="31">
        <f t="shared" si="16"/>
        <v>222028.91478335747</v>
      </c>
      <c r="D113" s="31">
        <f t="shared" si="17"/>
        <v>1513.8650760106996</v>
      </c>
      <c r="E113" s="32">
        <f t="shared" si="10"/>
        <v>0</v>
      </c>
      <c r="F113" s="31">
        <f t="shared" si="11"/>
        <v>1513.8650760106996</v>
      </c>
      <c r="G113" s="31">
        <f t="shared" si="14"/>
        <v>403.72050209391227</v>
      </c>
      <c r="H113" s="31">
        <f t="shared" si="15"/>
        <v>1110.1445739167873</v>
      </c>
      <c r="I113" s="31">
        <f t="shared" si="12"/>
        <v>221625.19428126357</v>
      </c>
      <c r="J113" s="24"/>
      <c r="K113" s="24"/>
    </row>
    <row r="114" spans="1:11" x14ac:dyDescent="0.2">
      <c r="A114" s="27">
        <f t="shared" si="13"/>
        <v>97</v>
      </c>
      <c r="B114" s="28">
        <f t="shared" si="9"/>
        <v>45261</v>
      </c>
      <c r="C114" s="31">
        <f t="shared" si="16"/>
        <v>221625.19428126357</v>
      </c>
      <c r="D114" s="31">
        <f t="shared" si="17"/>
        <v>1513.8650760106996</v>
      </c>
      <c r="E114" s="32">
        <f t="shared" si="10"/>
        <v>0</v>
      </c>
      <c r="F114" s="31">
        <f t="shared" si="11"/>
        <v>1513.8650760106996</v>
      </c>
      <c r="G114" s="31">
        <f t="shared" si="14"/>
        <v>405.73910460438174</v>
      </c>
      <c r="H114" s="31">
        <f t="shared" si="15"/>
        <v>1108.1259714063178</v>
      </c>
      <c r="I114" s="31">
        <f t="shared" si="12"/>
        <v>221219.45517665919</v>
      </c>
      <c r="J114" s="24"/>
      <c r="K114" s="24"/>
    </row>
    <row r="115" spans="1:11" x14ac:dyDescent="0.2">
      <c r="A115" s="27">
        <f t="shared" si="13"/>
        <v>98</v>
      </c>
      <c r="B115" s="28">
        <f t="shared" si="9"/>
        <v>45292</v>
      </c>
      <c r="C115" s="31">
        <f t="shared" si="16"/>
        <v>221219.45517665919</v>
      </c>
      <c r="D115" s="31">
        <f t="shared" si="17"/>
        <v>1513.8650760106996</v>
      </c>
      <c r="E115" s="32">
        <f t="shared" si="10"/>
        <v>0</v>
      </c>
      <c r="F115" s="31">
        <f t="shared" si="11"/>
        <v>1513.8650760106996</v>
      </c>
      <c r="G115" s="31">
        <f t="shared" si="14"/>
        <v>407.76780012740369</v>
      </c>
      <c r="H115" s="31">
        <f t="shared" si="15"/>
        <v>1106.0972758832959</v>
      </c>
      <c r="I115" s="31">
        <f t="shared" si="12"/>
        <v>220811.68737653177</v>
      </c>
      <c r="J115" s="24"/>
      <c r="K115" s="24"/>
    </row>
    <row r="116" spans="1:11" x14ac:dyDescent="0.2">
      <c r="A116" s="27">
        <f t="shared" si="13"/>
        <v>99</v>
      </c>
      <c r="B116" s="28">
        <f t="shared" si="9"/>
        <v>45323</v>
      </c>
      <c r="C116" s="31">
        <f t="shared" si="16"/>
        <v>220811.68737653177</v>
      </c>
      <c r="D116" s="31">
        <f t="shared" si="17"/>
        <v>1513.8650760106996</v>
      </c>
      <c r="E116" s="32">
        <f t="shared" si="10"/>
        <v>0</v>
      </c>
      <c r="F116" s="31">
        <f t="shared" si="11"/>
        <v>1513.8650760106996</v>
      </c>
      <c r="G116" s="31">
        <f t="shared" si="14"/>
        <v>409.80663912804084</v>
      </c>
      <c r="H116" s="31">
        <f t="shared" si="15"/>
        <v>1104.0584368826587</v>
      </c>
      <c r="I116" s="31">
        <f t="shared" si="12"/>
        <v>220401.88073740373</v>
      </c>
      <c r="J116" s="24"/>
      <c r="K116" s="24"/>
    </row>
    <row r="117" spans="1:11" x14ac:dyDescent="0.2">
      <c r="A117" s="27">
        <f t="shared" si="13"/>
        <v>100</v>
      </c>
      <c r="B117" s="28">
        <f t="shared" si="9"/>
        <v>45352</v>
      </c>
      <c r="C117" s="31">
        <f t="shared" si="16"/>
        <v>220401.88073740373</v>
      </c>
      <c r="D117" s="31">
        <f t="shared" si="17"/>
        <v>1513.8650760106996</v>
      </c>
      <c r="E117" s="32">
        <f t="shared" si="10"/>
        <v>0</v>
      </c>
      <c r="F117" s="31">
        <f t="shared" si="11"/>
        <v>1513.8650760106996</v>
      </c>
      <c r="G117" s="31">
        <f t="shared" si="14"/>
        <v>411.85567232368112</v>
      </c>
      <c r="H117" s="31">
        <f t="shared" si="15"/>
        <v>1102.0094036870184</v>
      </c>
      <c r="I117" s="31">
        <f t="shared" si="12"/>
        <v>219990.02506508006</v>
      </c>
      <c r="J117" s="24"/>
      <c r="K117" s="24"/>
    </row>
    <row r="118" spans="1:11" x14ac:dyDescent="0.2">
      <c r="A118" s="27">
        <f t="shared" si="13"/>
        <v>101</v>
      </c>
      <c r="B118" s="28">
        <f t="shared" si="9"/>
        <v>45383</v>
      </c>
      <c r="C118" s="31">
        <f t="shared" si="16"/>
        <v>219990.02506508006</v>
      </c>
      <c r="D118" s="31">
        <f t="shared" si="17"/>
        <v>1513.8650760106996</v>
      </c>
      <c r="E118" s="32">
        <f t="shared" si="10"/>
        <v>0</v>
      </c>
      <c r="F118" s="31">
        <f t="shared" si="11"/>
        <v>1513.8650760106996</v>
      </c>
      <c r="G118" s="31">
        <f t="shared" si="14"/>
        <v>413.91495068529935</v>
      </c>
      <c r="H118" s="31">
        <f t="shared" si="15"/>
        <v>1099.9501253254002</v>
      </c>
      <c r="I118" s="31">
        <f t="shared" si="12"/>
        <v>219576.11011439475</v>
      </c>
      <c r="J118" s="24"/>
      <c r="K118" s="24"/>
    </row>
    <row r="119" spans="1:11" x14ac:dyDescent="0.2">
      <c r="A119" s="27">
        <f t="shared" si="13"/>
        <v>102</v>
      </c>
      <c r="B119" s="28">
        <f t="shared" si="9"/>
        <v>45413</v>
      </c>
      <c r="C119" s="31">
        <f t="shared" si="16"/>
        <v>219576.11011439475</v>
      </c>
      <c r="D119" s="31">
        <f t="shared" si="17"/>
        <v>1513.8650760106996</v>
      </c>
      <c r="E119" s="32">
        <f t="shared" si="10"/>
        <v>0</v>
      </c>
      <c r="F119" s="31">
        <f t="shared" si="11"/>
        <v>1513.8650760106996</v>
      </c>
      <c r="G119" s="31">
        <f t="shared" si="14"/>
        <v>415.984525438726</v>
      </c>
      <c r="H119" s="31">
        <f t="shared" si="15"/>
        <v>1097.8805505719736</v>
      </c>
      <c r="I119" s="31">
        <f t="shared" si="12"/>
        <v>219160.12558895603</v>
      </c>
      <c r="J119" s="24"/>
      <c r="K119" s="24"/>
    </row>
    <row r="120" spans="1:11" x14ac:dyDescent="0.2">
      <c r="A120" s="27">
        <f t="shared" si="13"/>
        <v>103</v>
      </c>
      <c r="B120" s="28">
        <f t="shared" si="9"/>
        <v>45444</v>
      </c>
      <c r="C120" s="31">
        <f t="shared" si="16"/>
        <v>219160.12558895603</v>
      </c>
      <c r="D120" s="31">
        <f t="shared" si="17"/>
        <v>1513.8650760106996</v>
      </c>
      <c r="E120" s="32">
        <f t="shared" si="10"/>
        <v>0</v>
      </c>
      <c r="F120" s="31">
        <f t="shared" si="11"/>
        <v>1513.8650760106996</v>
      </c>
      <c r="G120" s="31">
        <f t="shared" si="14"/>
        <v>418.06444806591935</v>
      </c>
      <c r="H120" s="31">
        <f t="shared" si="15"/>
        <v>1095.8006279447802</v>
      </c>
      <c r="I120" s="31">
        <f t="shared" si="12"/>
        <v>218742.06114089012</v>
      </c>
      <c r="J120" s="24"/>
      <c r="K120" s="24"/>
    </row>
    <row r="121" spans="1:11" x14ac:dyDescent="0.2">
      <c r="A121" s="27">
        <f t="shared" si="13"/>
        <v>104</v>
      </c>
      <c r="B121" s="28">
        <f t="shared" si="9"/>
        <v>45474</v>
      </c>
      <c r="C121" s="31">
        <f t="shared" si="16"/>
        <v>218742.06114089012</v>
      </c>
      <c r="D121" s="31">
        <f t="shared" si="17"/>
        <v>1513.8650760106996</v>
      </c>
      <c r="E121" s="32">
        <f t="shared" si="10"/>
        <v>0</v>
      </c>
      <c r="F121" s="31">
        <f t="shared" si="11"/>
        <v>1513.8650760106996</v>
      </c>
      <c r="G121" s="31">
        <f t="shared" si="14"/>
        <v>420.15477030624902</v>
      </c>
      <c r="H121" s="31">
        <f t="shared" si="15"/>
        <v>1093.7103057044505</v>
      </c>
      <c r="I121" s="31">
        <f t="shared" si="12"/>
        <v>218321.90637058386</v>
      </c>
      <c r="J121" s="24"/>
      <c r="K121" s="24"/>
    </row>
    <row r="122" spans="1:11" x14ac:dyDescent="0.2">
      <c r="A122" s="27">
        <f t="shared" si="13"/>
        <v>105</v>
      </c>
      <c r="B122" s="28">
        <f t="shared" si="9"/>
        <v>45505</v>
      </c>
      <c r="C122" s="31">
        <f t="shared" si="16"/>
        <v>218321.90637058386</v>
      </c>
      <c r="D122" s="31">
        <f t="shared" si="17"/>
        <v>1513.8650760106996</v>
      </c>
      <c r="E122" s="32">
        <f t="shared" si="10"/>
        <v>0</v>
      </c>
      <c r="F122" s="31">
        <f t="shared" si="11"/>
        <v>1513.8650760106996</v>
      </c>
      <c r="G122" s="31">
        <f t="shared" si="14"/>
        <v>422.25554415778015</v>
      </c>
      <c r="H122" s="31">
        <f t="shared" si="15"/>
        <v>1091.6095318529194</v>
      </c>
      <c r="I122" s="31">
        <f t="shared" si="12"/>
        <v>217899.65082642608</v>
      </c>
      <c r="J122" s="24"/>
      <c r="K122" s="24"/>
    </row>
    <row r="123" spans="1:11" x14ac:dyDescent="0.2">
      <c r="A123" s="27">
        <f t="shared" si="13"/>
        <v>106</v>
      </c>
      <c r="B123" s="28">
        <f t="shared" si="9"/>
        <v>45536</v>
      </c>
      <c r="C123" s="31">
        <f t="shared" si="16"/>
        <v>217899.65082642608</v>
      </c>
      <c r="D123" s="31">
        <f t="shared" si="17"/>
        <v>1513.8650760106996</v>
      </c>
      <c r="E123" s="32">
        <f t="shared" si="10"/>
        <v>0</v>
      </c>
      <c r="F123" s="31">
        <f t="shared" si="11"/>
        <v>1513.8650760106996</v>
      </c>
      <c r="G123" s="31">
        <f t="shared" si="14"/>
        <v>424.36682187856923</v>
      </c>
      <c r="H123" s="31">
        <f t="shared" si="15"/>
        <v>1089.4982541321303</v>
      </c>
      <c r="I123" s="31">
        <f t="shared" si="12"/>
        <v>217475.28400454752</v>
      </c>
      <c r="J123" s="24"/>
      <c r="K123" s="24"/>
    </row>
    <row r="124" spans="1:11" x14ac:dyDescent="0.2">
      <c r="A124" s="27">
        <f t="shared" si="13"/>
        <v>107</v>
      </c>
      <c r="B124" s="28">
        <f t="shared" si="9"/>
        <v>45566</v>
      </c>
      <c r="C124" s="31">
        <f t="shared" si="16"/>
        <v>217475.28400454752</v>
      </c>
      <c r="D124" s="31">
        <f t="shared" si="17"/>
        <v>1513.8650760106996</v>
      </c>
      <c r="E124" s="32">
        <f t="shared" si="10"/>
        <v>0</v>
      </c>
      <c r="F124" s="31">
        <f t="shared" si="11"/>
        <v>1513.8650760106996</v>
      </c>
      <c r="G124" s="31">
        <f t="shared" si="14"/>
        <v>426.48865598796192</v>
      </c>
      <c r="H124" s="31">
        <f t="shared" si="15"/>
        <v>1087.3764200227376</v>
      </c>
      <c r="I124" s="31">
        <f t="shared" si="12"/>
        <v>217048.79534855956</v>
      </c>
      <c r="J124" s="24"/>
      <c r="K124" s="24"/>
    </row>
    <row r="125" spans="1:11" x14ac:dyDescent="0.2">
      <c r="A125" s="27">
        <f t="shared" si="13"/>
        <v>108</v>
      </c>
      <c r="B125" s="28">
        <f t="shared" si="9"/>
        <v>45597</v>
      </c>
      <c r="C125" s="31">
        <f t="shared" si="16"/>
        <v>217048.79534855956</v>
      </c>
      <c r="D125" s="31">
        <f t="shared" si="17"/>
        <v>1513.8650760106996</v>
      </c>
      <c r="E125" s="32">
        <f t="shared" si="10"/>
        <v>0</v>
      </c>
      <c r="F125" s="31">
        <f t="shared" si="11"/>
        <v>1513.8650760106996</v>
      </c>
      <c r="G125" s="31">
        <f t="shared" si="14"/>
        <v>428.62109926790185</v>
      </c>
      <c r="H125" s="31">
        <f t="shared" si="15"/>
        <v>1085.2439767427977</v>
      </c>
      <c r="I125" s="31">
        <f t="shared" si="12"/>
        <v>216620.17424929165</v>
      </c>
      <c r="J125" s="24"/>
      <c r="K125" s="24"/>
    </row>
    <row r="126" spans="1:11" x14ac:dyDescent="0.2">
      <c r="A126" s="27">
        <f t="shared" si="13"/>
        <v>109</v>
      </c>
      <c r="B126" s="28">
        <f t="shared" si="9"/>
        <v>45627</v>
      </c>
      <c r="C126" s="31">
        <f t="shared" si="16"/>
        <v>216620.17424929165</v>
      </c>
      <c r="D126" s="31">
        <f t="shared" si="17"/>
        <v>1513.8650760106996</v>
      </c>
      <c r="E126" s="32">
        <f t="shared" si="10"/>
        <v>0</v>
      </c>
      <c r="F126" s="31">
        <f t="shared" si="11"/>
        <v>1513.8650760106996</v>
      </c>
      <c r="G126" s="31">
        <f t="shared" si="14"/>
        <v>430.76420476424141</v>
      </c>
      <c r="H126" s="31">
        <f t="shared" si="15"/>
        <v>1083.1008712464582</v>
      </c>
      <c r="I126" s="31">
        <f t="shared" si="12"/>
        <v>216189.41004452741</v>
      </c>
      <c r="J126" s="24"/>
      <c r="K126" s="24"/>
    </row>
    <row r="127" spans="1:11" x14ac:dyDescent="0.2">
      <c r="A127" s="27">
        <f t="shared" si="13"/>
        <v>110</v>
      </c>
      <c r="B127" s="28">
        <f t="shared" si="9"/>
        <v>45658</v>
      </c>
      <c r="C127" s="31">
        <f t="shared" si="16"/>
        <v>216189.41004452741</v>
      </c>
      <c r="D127" s="31">
        <f t="shared" si="17"/>
        <v>1513.8650760106996</v>
      </c>
      <c r="E127" s="32">
        <f t="shared" si="10"/>
        <v>0</v>
      </c>
      <c r="F127" s="31">
        <f t="shared" si="11"/>
        <v>1513.8650760106996</v>
      </c>
      <c r="G127" s="31">
        <f t="shared" si="14"/>
        <v>432.91802578806255</v>
      </c>
      <c r="H127" s="31">
        <f t="shared" si="15"/>
        <v>1080.947050222637</v>
      </c>
      <c r="I127" s="31">
        <f t="shared" si="12"/>
        <v>215756.49201873934</v>
      </c>
      <c r="J127" s="24"/>
      <c r="K127" s="24"/>
    </row>
    <row r="128" spans="1:11" x14ac:dyDescent="0.2">
      <c r="A128" s="27">
        <f t="shared" si="13"/>
        <v>111</v>
      </c>
      <c r="B128" s="28">
        <f t="shared" si="9"/>
        <v>45689</v>
      </c>
      <c r="C128" s="31">
        <f t="shared" si="16"/>
        <v>215756.49201873934</v>
      </c>
      <c r="D128" s="31">
        <f t="shared" si="17"/>
        <v>1513.8650760106996</v>
      </c>
      <c r="E128" s="32">
        <f t="shared" si="10"/>
        <v>0</v>
      </c>
      <c r="F128" s="31">
        <f t="shared" si="11"/>
        <v>1513.8650760106996</v>
      </c>
      <c r="G128" s="31">
        <f t="shared" si="14"/>
        <v>435.08261591700284</v>
      </c>
      <c r="H128" s="31">
        <f t="shared" si="15"/>
        <v>1078.7824600936967</v>
      </c>
      <c r="I128" s="31">
        <f t="shared" si="12"/>
        <v>215321.40940282235</v>
      </c>
      <c r="J128" s="24"/>
      <c r="K128" s="24"/>
    </row>
    <row r="129" spans="1:11" x14ac:dyDescent="0.2">
      <c r="A129" s="27">
        <f t="shared" si="13"/>
        <v>112</v>
      </c>
      <c r="B129" s="28">
        <f t="shared" si="9"/>
        <v>45717</v>
      </c>
      <c r="C129" s="31">
        <f t="shared" si="16"/>
        <v>215321.40940282235</v>
      </c>
      <c r="D129" s="31">
        <f t="shared" si="17"/>
        <v>1513.8650760106996</v>
      </c>
      <c r="E129" s="32">
        <f t="shared" si="10"/>
        <v>0</v>
      </c>
      <c r="F129" s="31">
        <f t="shared" si="11"/>
        <v>1513.8650760106996</v>
      </c>
      <c r="G129" s="31">
        <f t="shared" si="14"/>
        <v>437.25802899658788</v>
      </c>
      <c r="H129" s="31">
        <f t="shared" si="15"/>
        <v>1076.6070470141117</v>
      </c>
      <c r="I129" s="31">
        <f t="shared" si="12"/>
        <v>214884.15137382576</v>
      </c>
      <c r="J129" s="24"/>
      <c r="K129" s="24"/>
    </row>
    <row r="130" spans="1:11" x14ac:dyDescent="0.2">
      <c r="A130" s="27">
        <f t="shared" si="13"/>
        <v>113</v>
      </c>
      <c r="B130" s="28">
        <f t="shared" si="9"/>
        <v>45748</v>
      </c>
      <c r="C130" s="31">
        <f t="shared" si="16"/>
        <v>214884.15137382576</v>
      </c>
      <c r="D130" s="31">
        <f t="shared" si="17"/>
        <v>1513.8650760106996</v>
      </c>
      <c r="E130" s="32">
        <f t="shared" si="10"/>
        <v>0</v>
      </c>
      <c r="F130" s="31">
        <f t="shared" si="11"/>
        <v>1513.8650760106996</v>
      </c>
      <c r="G130" s="31">
        <f t="shared" si="14"/>
        <v>439.44431914157076</v>
      </c>
      <c r="H130" s="31">
        <f t="shared" si="15"/>
        <v>1074.4207568691288</v>
      </c>
      <c r="I130" s="31">
        <f t="shared" si="12"/>
        <v>214444.7070546842</v>
      </c>
      <c r="J130" s="24"/>
      <c r="K130" s="24"/>
    </row>
    <row r="131" spans="1:11" x14ac:dyDescent="0.2">
      <c r="A131" s="27">
        <f t="shared" si="13"/>
        <v>114</v>
      </c>
      <c r="B131" s="28">
        <f t="shared" si="9"/>
        <v>45778</v>
      </c>
      <c r="C131" s="31">
        <f t="shared" si="16"/>
        <v>214444.7070546842</v>
      </c>
      <c r="D131" s="31">
        <f t="shared" si="17"/>
        <v>1513.8650760106996</v>
      </c>
      <c r="E131" s="32">
        <f t="shared" si="10"/>
        <v>0</v>
      </c>
      <c r="F131" s="31">
        <f t="shared" si="11"/>
        <v>1513.8650760106996</v>
      </c>
      <c r="G131" s="31">
        <f t="shared" si="14"/>
        <v>441.64154073727855</v>
      </c>
      <c r="H131" s="31">
        <f t="shared" si="15"/>
        <v>1072.223535273421</v>
      </c>
      <c r="I131" s="31">
        <f t="shared" si="12"/>
        <v>214003.06551394693</v>
      </c>
      <c r="J131" s="24"/>
      <c r="K131" s="24"/>
    </row>
    <row r="132" spans="1:11" x14ac:dyDescent="0.2">
      <c r="A132" s="27">
        <f t="shared" si="13"/>
        <v>115</v>
      </c>
      <c r="B132" s="28">
        <f t="shared" si="9"/>
        <v>45809</v>
      </c>
      <c r="C132" s="31">
        <f t="shared" si="16"/>
        <v>214003.06551394693</v>
      </c>
      <c r="D132" s="31">
        <f t="shared" si="17"/>
        <v>1513.8650760106996</v>
      </c>
      <c r="E132" s="32">
        <f t="shared" si="10"/>
        <v>0</v>
      </c>
      <c r="F132" s="31">
        <f t="shared" si="11"/>
        <v>1513.8650760106996</v>
      </c>
      <c r="G132" s="31">
        <f t="shared" si="14"/>
        <v>443.84974844096496</v>
      </c>
      <c r="H132" s="31">
        <f t="shared" si="15"/>
        <v>1070.0153275697346</v>
      </c>
      <c r="I132" s="31">
        <f t="shared" si="12"/>
        <v>213559.21576550597</v>
      </c>
      <c r="J132" s="24"/>
      <c r="K132" s="24"/>
    </row>
    <row r="133" spans="1:11" x14ac:dyDescent="0.2">
      <c r="A133" s="27">
        <f t="shared" si="13"/>
        <v>116</v>
      </c>
      <c r="B133" s="28">
        <f t="shared" si="9"/>
        <v>45839</v>
      </c>
      <c r="C133" s="31">
        <f t="shared" si="16"/>
        <v>213559.21576550597</v>
      </c>
      <c r="D133" s="31">
        <f t="shared" si="17"/>
        <v>1513.8650760106996</v>
      </c>
      <c r="E133" s="32">
        <f t="shared" si="10"/>
        <v>0</v>
      </c>
      <c r="F133" s="31">
        <f t="shared" si="11"/>
        <v>1513.8650760106996</v>
      </c>
      <c r="G133" s="31">
        <f t="shared" si="14"/>
        <v>446.06899718316981</v>
      </c>
      <c r="H133" s="31">
        <f t="shared" si="15"/>
        <v>1067.7960788275298</v>
      </c>
      <c r="I133" s="31">
        <f t="shared" si="12"/>
        <v>213113.1467683228</v>
      </c>
      <c r="J133" s="24"/>
      <c r="K133" s="24"/>
    </row>
    <row r="134" spans="1:11" x14ac:dyDescent="0.2">
      <c r="A134" s="27">
        <f t="shared" si="13"/>
        <v>117</v>
      </c>
      <c r="B134" s="28">
        <f t="shared" si="9"/>
        <v>45870</v>
      </c>
      <c r="C134" s="31">
        <f t="shared" si="16"/>
        <v>213113.1467683228</v>
      </c>
      <c r="D134" s="31">
        <f t="shared" si="17"/>
        <v>1513.8650760106996</v>
      </c>
      <c r="E134" s="32">
        <f t="shared" si="10"/>
        <v>0</v>
      </c>
      <c r="F134" s="31">
        <f t="shared" si="11"/>
        <v>1513.8650760106996</v>
      </c>
      <c r="G134" s="31">
        <f t="shared" si="14"/>
        <v>448.29934216908555</v>
      </c>
      <c r="H134" s="31">
        <f t="shared" si="15"/>
        <v>1065.565733841614</v>
      </c>
      <c r="I134" s="31">
        <f t="shared" si="12"/>
        <v>212664.84742615372</v>
      </c>
      <c r="J134" s="24"/>
      <c r="K134" s="24"/>
    </row>
    <row r="135" spans="1:11" x14ac:dyDescent="0.2">
      <c r="A135" s="27">
        <f t="shared" si="13"/>
        <v>118</v>
      </c>
      <c r="B135" s="28">
        <f t="shared" si="9"/>
        <v>45901</v>
      </c>
      <c r="C135" s="31">
        <f t="shared" si="16"/>
        <v>212664.84742615372</v>
      </c>
      <c r="D135" s="31">
        <f t="shared" si="17"/>
        <v>1513.8650760106996</v>
      </c>
      <c r="E135" s="32">
        <f t="shared" si="10"/>
        <v>0</v>
      </c>
      <c r="F135" s="31">
        <f t="shared" si="11"/>
        <v>1513.8650760106996</v>
      </c>
      <c r="G135" s="31">
        <f t="shared" si="14"/>
        <v>450.54083887993102</v>
      </c>
      <c r="H135" s="31">
        <f t="shared" si="15"/>
        <v>1063.3242371307686</v>
      </c>
      <c r="I135" s="31">
        <f t="shared" si="12"/>
        <v>212214.30658727378</v>
      </c>
      <c r="J135" s="24"/>
      <c r="K135" s="24"/>
    </row>
    <row r="136" spans="1:11" x14ac:dyDescent="0.2">
      <c r="A136" s="27">
        <f t="shared" si="13"/>
        <v>119</v>
      </c>
      <c r="B136" s="28">
        <f t="shared" si="9"/>
        <v>45931</v>
      </c>
      <c r="C136" s="31">
        <f t="shared" si="16"/>
        <v>212214.30658727378</v>
      </c>
      <c r="D136" s="31">
        <f t="shared" si="17"/>
        <v>1513.8650760106996</v>
      </c>
      <c r="E136" s="32">
        <f t="shared" si="10"/>
        <v>0</v>
      </c>
      <c r="F136" s="31">
        <f t="shared" si="11"/>
        <v>1513.8650760106996</v>
      </c>
      <c r="G136" s="31">
        <f t="shared" si="14"/>
        <v>452.79354307433073</v>
      </c>
      <c r="H136" s="31">
        <f t="shared" si="15"/>
        <v>1061.0715329363688</v>
      </c>
      <c r="I136" s="31">
        <f t="shared" si="12"/>
        <v>211761.51304419944</v>
      </c>
      <c r="J136" s="24"/>
      <c r="K136" s="24"/>
    </row>
    <row r="137" spans="1:11" x14ac:dyDescent="0.2">
      <c r="A137" s="27">
        <f t="shared" si="13"/>
        <v>120</v>
      </c>
      <c r="B137" s="28">
        <f t="shared" si="9"/>
        <v>45962</v>
      </c>
      <c r="C137" s="31">
        <f t="shared" si="16"/>
        <v>211761.51304419944</v>
      </c>
      <c r="D137" s="31">
        <f t="shared" si="17"/>
        <v>1513.8650760106996</v>
      </c>
      <c r="E137" s="32">
        <f t="shared" si="10"/>
        <v>0</v>
      </c>
      <c r="F137" s="31">
        <f t="shared" si="11"/>
        <v>1513.8650760106996</v>
      </c>
      <c r="G137" s="31">
        <f t="shared" si="14"/>
        <v>455.05751078970252</v>
      </c>
      <c r="H137" s="31">
        <f t="shared" si="15"/>
        <v>1058.807565220997</v>
      </c>
      <c r="I137" s="31">
        <f t="shared" si="12"/>
        <v>211306.45553340972</v>
      </c>
      <c r="J137" s="24"/>
      <c r="K137" s="24"/>
    </row>
    <row r="138" spans="1:11" x14ac:dyDescent="0.2">
      <c r="A138" s="27">
        <f t="shared" si="13"/>
        <v>121</v>
      </c>
      <c r="B138" s="28">
        <f t="shared" si="9"/>
        <v>45992</v>
      </c>
      <c r="C138" s="31">
        <f t="shared" si="16"/>
        <v>211306.45553340972</v>
      </c>
      <c r="D138" s="31">
        <f t="shared" si="17"/>
        <v>1513.8650760106996</v>
      </c>
      <c r="E138" s="32">
        <f t="shared" si="10"/>
        <v>0</v>
      </c>
      <c r="F138" s="31">
        <f t="shared" si="11"/>
        <v>1513.8650760106996</v>
      </c>
      <c r="G138" s="31">
        <f t="shared" si="14"/>
        <v>457.33279834365112</v>
      </c>
      <c r="H138" s="31">
        <f t="shared" si="15"/>
        <v>1056.5322776670484</v>
      </c>
      <c r="I138" s="31">
        <f t="shared" si="12"/>
        <v>210849.12273506608</v>
      </c>
      <c r="J138" s="24"/>
      <c r="K138" s="24"/>
    </row>
    <row r="139" spans="1:11" x14ac:dyDescent="0.2">
      <c r="A139" s="27">
        <f t="shared" si="13"/>
        <v>122</v>
      </c>
      <c r="B139" s="28">
        <f t="shared" si="9"/>
        <v>46023</v>
      </c>
      <c r="C139" s="31">
        <f t="shared" si="16"/>
        <v>210849.12273506608</v>
      </c>
      <c r="D139" s="31">
        <f t="shared" si="17"/>
        <v>1513.8650760106996</v>
      </c>
      <c r="E139" s="32">
        <f t="shared" si="10"/>
        <v>0</v>
      </c>
      <c r="F139" s="31">
        <f t="shared" si="11"/>
        <v>1513.8650760106996</v>
      </c>
      <c r="G139" s="31">
        <f t="shared" si="14"/>
        <v>459.61946233536924</v>
      </c>
      <c r="H139" s="31">
        <f t="shared" si="15"/>
        <v>1054.2456136753303</v>
      </c>
      <c r="I139" s="31">
        <f t="shared" si="12"/>
        <v>210389.50327273071</v>
      </c>
      <c r="J139" s="24"/>
      <c r="K139" s="24"/>
    </row>
    <row r="140" spans="1:11" x14ac:dyDescent="0.2">
      <c r="A140" s="27">
        <f t="shared" si="13"/>
        <v>123</v>
      </c>
      <c r="B140" s="28">
        <f t="shared" si="9"/>
        <v>46054</v>
      </c>
      <c r="C140" s="31">
        <f t="shared" si="16"/>
        <v>210389.50327273071</v>
      </c>
      <c r="D140" s="31">
        <f t="shared" si="17"/>
        <v>1513.8650760106996</v>
      </c>
      <c r="E140" s="32">
        <f t="shared" si="10"/>
        <v>0</v>
      </c>
      <c r="F140" s="31">
        <f t="shared" si="11"/>
        <v>1513.8650760106996</v>
      </c>
      <c r="G140" s="31">
        <f t="shared" si="14"/>
        <v>461.91755964704612</v>
      </c>
      <c r="H140" s="31">
        <f t="shared" si="15"/>
        <v>1051.9475163636534</v>
      </c>
      <c r="I140" s="31">
        <f t="shared" si="12"/>
        <v>209927.58571308365</v>
      </c>
      <c r="J140" s="24"/>
      <c r="K140" s="24"/>
    </row>
    <row r="141" spans="1:11" x14ac:dyDescent="0.2">
      <c r="A141" s="27">
        <f t="shared" si="13"/>
        <v>124</v>
      </c>
      <c r="B141" s="28">
        <f t="shared" si="9"/>
        <v>46082</v>
      </c>
      <c r="C141" s="31">
        <f t="shared" si="16"/>
        <v>209927.58571308365</v>
      </c>
      <c r="D141" s="31">
        <f t="shared" si="17"/>
        <v>1513.8650760106996</v>
      </c>
      <c r="E141" s="32">
        <f t="shared" si="10"/>
        <v>0</v>
      </c>
      <c r="F141" s="31">
        <f t="shared" si="11"/>
        <v>1513.8650760106996</v>
      </c>
      <c r="G141" s="31">
        <f t="shared" si="14"/>
        <v>464.22714744528139</v>
      </c>
      <c r="H141" s="31">
        <f t="shared" si="15"/>
        <v>1049.6379285654182</v>
      </c>
      <c r="I141" s="31">
        <f t="shared" si="12"/>
        <v>209463.35856563837</v>
      </c>
      <c r="J141" s="24"/>
      <c r="K141" s="24"/>
    </row>
    <row r="142" spans="1:11" x14ac:dyDescent="0.2">
      <c r="A142" s="27">
        <f t="shared" si="13"/>
        <v>125</v>
      </c>
      <c r="B142" s="28">
        <f t="shared" si="9"/>
        <v>46113</v>
      </c>
      <c r="C142" s="31">
        <f t="shared" si="16"/>
        <v>209463.35856563837</v>
      </c>
      <c r="D142" s="31">
        <f t="shared" si="17"/>
        <v>1513.8650760106996</v>
      </c>
      <c r="E142" s="32">
        <f t="shared" si="10"/>
        <v>0</v>
      </c>
      <c r="F142" s="31">
        <f t="shared" si="11"/>
        <v>1513.8650760106996</v>
      </c>
      <c r="G142" s="31">
        <f t="shared" si="14"/>
        <v>466.5482831825077</v>
      </c>
      <c r="H142" s="31">
        <f t="shared" si="15"/>
        <v>1047.3167928281919</v>
      </c>
      <c r="I142" s="31">
        <f t="shared" si="12"/>
        <v>208996.81028245584</v>
      </c>
      <c r="J142" s="24"/>
      <c r="K142" s="24"/>
    </row>
    <row r="143" spans="1:11" x14ac:dyDescent="0.2">
      <c r="A143" s="27">
        <f t="shared" si="13"/>
        <v>126</v>
      </c>
      <c r="B143" s="28">
        <f t="shared" si="9"/>
        <v>46143</v>
      </c>
      <c r="C143" s="31">
        <f t="shared" si="16"/>
        <v>208996.81028245584</v>
      </c>
      <c r="D143" s="31">
        <f t="shared" si="17"/>
        <v>1513.8650760106996</v>
      </c>
      <c r="E143" s="32">
        <f t="shared" si="10"/>
        <v>0</v>
      </c>
      <c r="F143" s="31">
        <f t="shared" si="11"/>
        <v>1513.8650760106996</v>
      </c>
      <c r="G143" s="31">
        <f t="shared" si="14"/>
        <v>468.88102459842048</v>
      </c>
      <c r="H143" s="31">
        <f t="shared" si="15"/>
        <v>1044.9840514122791</v>
      </c>
      <c r="I143" s="31">
        <f t="shared" si="12"/>
        <v>208527.92925785744</v>
      </c>
      <c r="J143" s="24"/>
      <c r="K143" s="24"/>
    </row>
    <row r="144" spans="1:11" x14ac:dyDescent="0.2">
      <c r="A144" s="27">
        <f t="shared" si="13"/>
        <v>127</v>
      </c>
      <c r="B144" s="28">
        <f t="shared" si="9"/>
        <v>46174</v>
      </c>
      <c r="C144" s="31">
        <f t="shared" si="16"/>
        <v>208527.92925785744</v>
      </c>
      <c r="D144" s="31">
        <f t="shared" si="17"/>
        <v>1513.8650760106996</v>
      </c>
      <c r="E144" s="32">
        <f t="shared" si="10"/>
        <v>0</v>
      </c>
      <c r="F144" s="31">
        <f t="shared" si="11"/>
        <v>1513.8650760106996</v>
      </c>
      <c r="G144" s="31">
        <f t="shared" si="14"/>
        <v>471.22542972141241</v>
      </c>
      <c r="H144" s="31">
        <f t="shared" si="15"/>
        <v>1042.6396462892872</v>
      </c>
      <c r="I144" s="31">
        <f t="shared" si="12"/>
        <v>208056.70382813603</v>
      </c>
      <c r="J144" s="24"/>
      <c r="K144" s="24"/>
    </row>
    <row r="145" spans="1:11" x14ac:dyDescent="0.2">
      <c r="A145" s="27">
        <f t="shared" si="13"/>
        <v>128</v>
      </c>
      <c r="B145" s="28">
        <f t="shared" si="9"/>
        <v>46204</v>
      </c>
      <c r="C145" s="31">
        <f t="shared" si="16"/>
        <v>208056.70382813603</v>
      </c>
      <c r="D145" s="31">
        <f t="shared" si="17"/>
        <v>1513.8650760106996</v>
      </c>
      <c r="E145" s="32">
        <f t="shared" si="10"/>
        <v>0</v>
      </c>
      <c r="F145" s="31">
        <f t="shared" si="11"/>
        <v>1513.8650760106996</v>
      </c>
      <c r="G145" s="31">
        <f t="shared" si="14"/>
        <v>473.58155687001954</v>
      </c>
      <c r="H145" s="31">
        <f t="shared" si="15"/>
        <v>1040.28351914068</v>
      </c>
      <c r="I145" s="31">
        <f t="shared" si="12"/>
        <v>207583.12227126601</v>
      </c>
      <c r="J145" s="24"/>
      <c r="K145" s="24"/>
    </row>
    <row r="146" spans="1:11" x14ac:dyDescent="0.2">
      <c r="A146" s="27">
        <f t="shared" si="13"/>
        <v>129</v>
      </c>
      <c r="B146" s="28">
        <f t="shared" ref="B146:B209" si="18">IF(Pay_Num&lt;&gt;"",DATE(YEAR(Loan_Start),MONTH(Loan_Start)+(Pay_Num)*12/Num_Pmt_Per_Year,DAY(Loan_Start)),"")</f>
        <v>46235</v>
      </c>
      <c r="C146" s="31">
        <f t="shared" si="16"/>
        <v>207583.12227126601</v>
      </c>
      <c r="D146" s="31">
        <f t="shared" si="17"/>
        <v>1513.8650760106996</v>
      </c>
      <c r="E146" s="32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1">
        <f t="shared" ref="F146:F209" si="20">IF(AND(Pay_Num&lt;&gt;"",Sched_Pay+Extra_Pay&lt;Beg_Bal),Sched_Pay+Extra_Pay,IF(Pay_Num&lt;&gt;"",Beg_Bal,""))</f>
        <v>1513.8650760106996</v>
      </c>
      <c r="G146" s="31">
        <f t="shared" si="14"/>
        <v>475.94946465436942</v>
      </c>
      <c r="H146" s="31">
        <f t="shared" si="15"/>
        <v>1037.9156113563301</v>
      </c>
      <c r="I146" s="31">
        <f t="shared" ref="I146:I209" si="21">IF(AND(Pay_Num&lt;&gt;"",Sched_Pay+Extra_Pay&lt;Beg_Bal),Beg_Bal-Princ,IF(Pay_Num&lt;&gt;"",0,""))</f>
        <v>207107.17280661163</v>
      </c>
      <c r="J146" s="24"/>
      <c r="K146" s="24"/>
    </row>
    <row r="147" spans="1:11" x14ac:dyDescent="0.2">
      <c r="A147" s="27">
        <f t="shared" ref="A147:A210" si="22">IF(Values_Entered,A146+1,"")</f>
        <v>130</v>
      </c>
      <c r="B147" s="28">
        <f t="shared" si="18"/>
        <v>46266</v>
      </c>
      <c r="C147" s="31">
        <f t="shared" si="16"/>
        <v>207107.17280661163</v>
      </c>
      <c r="D147" s="31">
        <f t="shared" si="17"/>
        <v>1513.8650760106996</v>
      </c>
      <c r="E147" s="32">
        <f t="shared" si="19"/>
        <v>0</v>
      </c>
      <c r="F147" s="31">
        <f t="shared" si="20"/>
        <v>1513.8650760106996</v>
      </c>
      <c r="G147" s="31">
        <f t="shared" ref="G147:G210" si="23">IF(Pay_Num&lt;&gt;"",Total_Pay-Int,"")</f>
        <v>478.32921197764153</v>
      </c>
      <c r="H147" s="31">
        <f t="shared" ref="H147:H210" si="24">IF(Pay_Num&lt;&gt;"",Beg_Bal*Interest_Rate/Num_Pmt_Per_Year,"")</f>
        <v>1035.535864033058</v>
      </c>
      <c r="I147" s="31">
        <f t="shared" si="21"/>
        <v>206628.843594634</v>
      </c>
      <c r="J147" s="24"/>
      <c r="K147" s="24"/>
    </row>
    <row r="148" spans="1:11" x14ac:dyDescent="0.2">
      <c r="A148" s="27">
        <f t="shared" si="22"/>
        <v>131</v>
      </c>
      <c r="B148" s="28">
        <f t="shared" si="18"/>
        <v>46296</v>
      </c>
      <c r="C148" s="31">
        <f t="shared" ref="C148:C211" si="25">IF(Pay_Num&lt;&gt;"",I147,"")</f>
        <v>206628.843594634</v>
      </c>
      <c r="D148" s="31">
        <f t="shared" ref="D148:D211" si="26">IF(Pay_Num&lt;&gt;"",Scheduled_Monthly_Payment,"")</f>
        <v>1513.8650760106996</v>
      </c>
      <c r="E148" s="32">
        <f t="shared" si="19"/>
        <v>0</v>
      </c>
      <c r="F148" s="31">
        <f t="shared" si="20"/>
        <v>1513.8650760106996</v>
      </c>
      <c r="G148" s="31">
        <f t="shared" si="23"/>
        <v>480.72085803752952</v>
      </c>
      <c r="H148" s="31">
        <f t="shared" si="24"/>
        <v>1033.14421797317</v>
      </c>
      <c r="I148" s="31">
        <f t="shared" si="21"/>
        <v>206148.12273659647</v>
      </c>
      <c r="J148" s="24"/>
      <c r="K148" s="24"/>
    </row>
    <row r="149" spans="1:11" x14ac:dyDescent="0.2">
      <c r="A149" s="27">
        <f t="shared" si="22"/>
        <v>132</v>
      </c>
      <c r="B149" s="28">
        <f t="shared" si="18"/>
        <v>46327</v>
      </c>
      <c r="C149" s="31">
        <f t="shared" si="25"/>
        <v>206148.12273659647</v>
      </c>
      <c r="D149" s="31">
        <f t="shared" si="26"/>
        <v>1513.8650760106996</v>
      </c>
      <c r="E149" s="32">
        <f t="shared" si="19"/>
        <v>0</v>
      </c>
      <c r="F149" s="31">
        <f t="shared" si="20"/>
        <v>1513.8650760106996</v>
      </c>
      <c r="G149" s="31">
        <f t="shared" si="23"/>
        <v>483.12446232771731</v>
      </c>
      <c r="H149" s="31">
        <f t="shared" si="24"/>
        <v>1030.7406136829823</v>
      </c>
      <c r="I149" s="31">
        <f t="shared" si="21"/>
        <v>205664.99827426876</v>
      </c>
      <c r="J149" s="24"/>
      <c r="K149" s="24"/>
    </row>
    <row r="150" spans="1:11" x14ac:dyDescent="0.2">
      <c r="A150" s="27">
        <f t="shared" si="22"/>
        <v>133</v>
      </c>
      <c r="B150" s="28">
        <f t="shared" si="18"/>
        <v>46357</v>
      </c>
      <c r="C150" s="31">
        <f t="shared" si="25"/>
        <v>205664.99827426876</v>
      </c>
      <c r="D150" s="31">
        <f t="shared" si="26"/>
        <v>1513.8650760106996</v>
      </c>
      <c r="E150" s="32">
        <f t="shared" si="19"/>
        <v>0</v>
      </c>
      <c r="F150" s="31">
        <f t="shared" si="20"/>
        <v>1513.8650760106996</v>
      </c>
      <c r="G150" s="31">
        <f t="shared" si="23"/>
        <v>485.54008463935588</v>
      </c>
      <c r="H150" s="31">
        <f t="shared" si="24"/>
        <v>1028.3249913713437</v>
      </c>
      <c r="I150" s="31">
        <f t="shared" si="21"/>
        <v>205179.4581896294</v>
      </c>
      <c r="J150" s="24"/>
      <c r="K150" s="24"/>
    </row>
    <row r="151" spans="1:11" x14ac:dyDescent="0.2">
      <c r="A151" s="27">
        <f t="shared" si="22"/>
        <v>134</v>
      </c>
      <c r="B151" s="28">
        <f t="shared" si="18"/>
        <v>46388</v>
      </c>
      <c r="C151" s="31">
        <f t="shared" si="25"/>
        <v>205179.4581896294</v>
      </c>
      <c r="D151" s="31">
        <f t="shared" si="26"/>
        <v>1513.8650760106996</v>
      </c>
      <c r="E151" s="32">
        <f t="shared" si="19"/>
        <v>0</v>
      </c>
      <c r="F151" s="31">
        <f t="shared" si="20"/>
        <v>1513.8650760106996</v>
      </c>
      <c r="G151" s="31">
        <f t="shared" si="23"/>
        <v>487.96778506255259</v>
      </c>
      <c r="H151" s="31">
        <f t="shared" si="24"/>
        <v>1025.897290948147</v>
      </c>
      <c r="I151" s="31">
        <f t="shared" si="21"/>
        <v>204691.49040456684</v>
      </c>
      <c r="J151" s="24"/>
      <c r="K151" s="24"/>
    </row>
    <row r="152" spans="1:11" x14ac:dyDescent="0.2">
      <c r="A152" s="27">
        <f t="shared" si="22"/>
        <v>135</v>
      </c>
      <c r="B152" s="28">
        <f t="shared" si="18"/>
        <v>46419</v>
      </c>
      <c r="C152" s="31">
        <f t="shared" si="25"/>
        <v>204691.49040456684</v>
      </c>
      <c r="D152" s="31">
        <f t="shared" si="26"/>
        <v>1513.8650760106996</v>
      </c>
      <c r="E152" s="32">
        <f t="shared" si="19"/>
        <v>0</v>
      </c>
      <c r="F152" s="31">
        <f t="shared" si="20"/>
        <v>1513.8650760106996</v>
      </c>
      <c r="G152" s="31">
        <f t="shared" si="23"/>
        <v>490.40762398786535</v>
      </c>
      <c r="H152" s="31">
        <f t="shared" si="24"/>
        <v>1023.4574520228342</v>
      </c>
      <c r="I152" s="31">
        <f t="shared" si="21"/>
        <v>204201.08278057896</v>
      </c>
      <c r="J152" s="24"/>
      <c r="K152" s="24"/>
    </row>
    <row r="153" spans="1:11" x14ac:dyDescent="0.2">
      <c r="A153" s="27">
        <f t="shared" si="22"/>
        <v>136</v>
      </c>
      <c r="B153" s="28">
        <f t="shared" si="18"/>
        <v>46447</v>
      </c>
      <c r="C153" s="31">
        <f t="shared" si="25"/>
        <v>204201.08278057896</v>
      </c>
      <c r="D153" s="31">
        <f t="shared" si="26"/>
        <v>1513.8650760106996</v>
      </c>
      <c r="E153" s="32">
        <f t="shared" si="19"/>
        <v>0</v>
      </c>
      <c r="F153" s="31">
        <f t="shared" si="20"/>
        <v>1513.8650760106996</v>
      </c>
      <c r="G153" s="31">
        <f t="shared" si="23"/>
        <v>492.85966210780475</v>
      </c>
      <c r="H153" s="31">
        <f t="shared" si="24"/>
        <v>1021.0054139028948</v>
      </c>
      <c r="I153" s="31">
        <f t="shared" si="21"/>
        <v>203708.22311847116</v>
      </c>
      <c r="J153" s="24"/>
      <c r="K153" s="24"/>
    </row>
    <row r="154" spans="1:11" x14ac:dyDescent="0.2">
      <c r="A154" s="27">
        <f t="shared" si="22"/>
        <v>137</v>
      </c>
      <c r="B154" s="28">
        <f t="shared" si="18"/>
        <v>46478</v>
      </c>
      <c r="C154" s="31">
        <f t="shared" si="25"/>
        <v>203708.22311847116</v>
      </c>
      <c r="D154" s="31">
        <f t="shared" si="26"/>
        <v>1513.8650760106996</v>
      </c>
      <c r="E154" s="32">
        <f t="shared" si="19"/>
        <v>0</v>
      </c>
      <c r="F154" s="31">
        <f t="shared" si="20"/>
        <v>1513.8650760106996</v>
      </c>
      <c r="G154" s="31">
        <f t="shared" si="23"/>
        <v>495.32396041834386</v>
      </c>
      <c r="H154" s="31">
        <f t="shared" si="24"/>
        <v>1018.5411155923557</v>
      </c>
      <c r="I154" s="31">
        <f t="shared" si="21"/>
        <v>203212.89915805281</v>
      </c>
      <c r="J154" s="24"/>
      <c r="K154" s="24"/>
    </row>
    <row r="155" spans="1:11" x14ac:dyDescent="0.2">
      <c r="A155" s="27">
        <f t="shared" si="22"/>
        <v>138</v>
      </c>
      <c r="B155" s="28">
        <f t="shared" si="18"/>
        <v>46508</v>
      </c>
      <c r="C155" s="31">
        <f t="shared" si="25"/>
        <v>203212.89915805281</v>
      </c>
      <c r="D155" s="31">
        <f t="shared" si="26"/>
        <v>1513.8650760106996</v>
      </c>
      <c r="E155" s="32">
        <f t="shared" si="19"/>
        <v>0</v>
      </c>
      <c r="F155" s="31">
        <f t="shared" si="20"/>
        <v>1513.8650760106996</v>
      </c>
      <c r="G155" s="31">
        <f t="shared" si="23"/>
        <v>497.80058022043556</v>
      </c>
      <c r="H155" s="31">
        <f t="shared" si="24"/>
        <v>1016.064495790264</v>
      </c>
      <c r="I155" s="31">
        <f t="shared" si="21"/>
        <v>202715.09857783237</v>
      </c>
      <c r="J155" s="24"/>
      <c r="K155" s="24"/>
    </row>
    <row r="156" spans="1:11" x14ac:dyDescent="0.2">
      <c r="A156" s="27">
        <f t="shared" si="22"/>
        <v>139</v>
      </c>
      <c r="B156" s="28">
        <f t="shared" si="18"/>
        <v>46539</v>
      </c>
      <c r="C156" s="31">
        <f t="shared" si="25"/>
        <v>202715.09857783237</v>
      </c>
      <c r="D156" s="31">
        <f t="shared" si="26"/>
        <v>1513.8650760106996</v>
      </c>
      <c r="E156" s="32">
        <f t="shared" si="19"/>
        <v>0</v>
      </c>
      <c r="F156" s="31">
        <f t="shared" si="20"/>
        <v>1513.8650760106996</v>
      </c>
      <c r="G156" s="31">
        <f t="shared" si="23"/>
        <v>500.2895831215377</v>
      </c>
      <c r="H156" s="31">
        <f t="shared" si="24"/>
        <v>1013.5754928891619</v>
      </c>
      <c r="I156" s="31">
        <f t="shared" si="21"/>
        <v>202214.80899471082</v>
      </c>
      <c r="J156" s="24"/>
      <c r="K156" s="24"/>
    </row>
    <row r="157" spans="1:11" x14ac:dyDescent="0.2">
      <c r="A157" s="27">
        <f t="shared" si="22"/>
        <v>140</v>
      </c>
      <c r="B157" s="28">
        <f t="shared" si="18"/>
        <v>46569</v>
      </c>
      <c r="C157" s="31">
        <f t="shared" si="25"/>
        <v>202214.80899471082</v>
      </c>
      <c r="D157" s="31">
        <f t="shared" si="26"/>
        <v>1513.8650760106996</v>
      </c>
      <c r="E157" s="32">
        <f t="shared" si="19"/>
        <v>0</v>
      </c>
      <c r="F157" s="31">
        <f t="shared" si="20"/>
        <v>1513.8650760106996</v>
      </c>
      <c r="G157" s="31">
        <f t="shared" si="23"/>
        <v>502.79103103714556</v>
      </c>
      <c r="H157" s="31">
        <f t="shared" si="24"/>
        <v>1011.074044973554</v>
      </c>
      <c r="I157" s="31">
        <f t="shared" si="21"/>
        <v>201712.01796367369</v>
      </c>
      <c r="J157" s="24"/>
      <c r="K157" s="24"/>
    </row>
    <row r="158" spans="1:11" x14ac:dyDescent="0.2">
      <c r="A158" s="27">
        <f t="shared" si="22"/>
        <v>141</v>
      </c>
      <c r="B158" s="28">
        <f t="shared" si="18"/>
        <v>46600</v>
      </c>
      <c r="C158" s="31">
        <f t="shared" si="25"/>
        <v>201712.01796367369</v>
      </c>
      <c r="D158" s="31">
        <f t="shared" si="26"/>
        <v>1513.8650760106996</v>
      </c>
      <c r="E158" s="32">
        <f t="shared" si="19"/>
        <v>0</v>
      </c>
      <c r="F158" s="31">
        <f t="shared" si="20"/>
        <v>1513.8650760106996</v>
      </c>
      <c r="G158" s="31">
        <f t="shared" si="23"/>
        <v>505.30498619233117</v>
      </c>
      <c r="H158" s="31">
        <f t="shared" si="24"/>
        <v>1008.5600898183684</v>
      </c>
      <c r="I158" s="31">
        <f t="shared" si="21"/>
        <v>201206.71297748137</v>
      </c>
      <c r="J158" s="24"/>
      <c r="K158" s="24"/>
    </row>
    <row r="159" spans="1:11" x14ac:dyDescent="0.2">
      <c r="A159" s="27">
        <f t="shared" si="22"/>
        <v>142</v>
      </c>
      <c r="B159" s="28">
        <f t="shared" si="18"/>
        <v>46631</v>
      </c>
      <c r="C159" s="31">
        <f t="shared" si="25"/>
        <v>201206.71297748137</v>
      </c>
      <c r="D159" s="31">
        <f t="shared" si="26"/>
        <v>1513.8650760106996</v>
      </c>
      <c r="E159" s="32">
        <f t="shared" si="19"/>
        <v>0</v>
      </c>
      <c r="F159" s="31">
        <f t="shared" si="20"/>
        <v>1513.8650760106996</v>
      </c>
      <c r="G159" s="31">
        <f t="shared" si="23"/>
        <v>507.83151112329267</v>
      </c>
      <c r="H159" s="31">
        <f t="shared" si="24"/>
        <v>1006.0335648874069</v>
      </c>
      <c r="I159" s="31">
        <f t="shared" si="21"/>
        <v>200698.88146635809</v>
      </c>
      <c r="J159" s="24"/>
      <c r="K159" s="24"/>
    </row>
    <row r="160" spans="1:11" x14ac:dyDescent="0.2">
      <c r="A160" s="27">
        <f t="shared" si="22"/>
        <v>143</v>
      </c>
      <c r="B160" s="28">
        <f t="shared" si="18"/>
        <v>46661</v>
      </c>
      <c r="C160" s="31">
        <f t="shared" si="25"/>
        <v>200698.88146635809</v>
      </c>
      <c r="D160" s="31">
        <f t="shared" si="26"/>
        <v>1513.8650760106996</v>
      </c>
      <c r="E160" s="32">
        <f t="shared" si="19"/>
        <v>0</v>
      </c>
      <c r="F160" s="31">
        <f t="shared" si="20"/>
        <v>1513.8650760106996</v>
      </c>
      <c r="G160" s="31">
        <f t="shared" si="23"/>
        <v>510.37066867890928</v>
      </c>
      <c r="H160" s="31">
        <f t="shared" si="24"/>
        <v>1003.4944073317903</v>
      </c>
      <c r="I160" s="31">
        <f t="shared" si="21"/>
        <v>200188.51079767916</v>
      </c>
      <c r="J160" s="24"/>
      <c r="K160" s="24"/>
    </row>
    <row r="161" spans="1:11" x14ac:dyDescent="0.2">
      <c r="A161" s="27">
        <f t="shared" si="22"/>
        <v>144</v>
      </c>
      <c r="B161" s="28">
        <f t="shared" si="18"/>
        <v>46692</v>
      </c>
      <c r="C161" s="31">
        <f t="shared" si="25"/>
        <v>200188.51079767916</v>
      </c>
      <c r="D161" s="31">
        <f t="shared" si="26"/>
        <v>1513.8650760106996</v>
      </c>
      <c r="E161" s="32">
        <f t="shared" si="19"/>
        <v>0</v>
      </c>
      <c r="F161" s="31">
        <f t="shared" si="20"/>
        <v>1513.8650760106996</v>
      </c>
      <c r="G161" s="31">
        <f t="shared" si="23"/>
        <v>512.92252202230372</v>
      </c>
      <c r="H161" s="31">
        <f t="shared" si="24"/>
        <v>1000.9425539883958</v>
      </c>
      <c r="I161" s="31">
        <f t="shared" si="21"/>
        <v>199675.58827565686</v>
      </c>
      <c r="J161" s="24"/>
      <c r="K161" s="24"/>
    </row>
    <row r="162" spans="1:11" x14ac:dyDescent="0.2">
      <c r="A162" s="27">
        <f t="shared" si="22"/>
        <v>145</v>
      </c>
      <c r="B162" s="28">
        <f t="shared" si="18"/>
        <v>46722</v>
      </c>
      <c r="C162" s="31">
        <f t="shared" si="25"/>
        <v>199675.58827565686</v>
      </c>
      <c r="D162" s="31">
        <f t="shared" si="26"/>
        <v>1513.8650760106996</v>
      </c>
      <c r="E162" s="32">
        <f t="shared" si="19"/>
        <v>0</v>
      </c>
      <c r="F162" s="31">
        <f t="shared" si="20"/>
        <v>1513.8650760106996</v>
      </c>
      <c r="G162" s="31">
        <f t="shared" si="23"/>
        <v>515.4871346324154</v>
      </c>
      <c r="H162" s="31">
        <f t="shared" si="24"/>
        <v>998.37794137828416</v>
      </c>
      <c r="I162" s="31">
        <f t="shared" si="21"/>
        <v>199160.10114102444</v>
      </c>
      <c r="J162" s="24"/>
      <c r="K162" s="24"/>
    </row>
    <row r="163" spans="1:11" x14ac:dyDescent="0.2">
      <c r="A163" s="27">
        <f t="shared" si="22"/>
        <v>146</v>
      </c>
      <c r="B163" s="28">
        <f t="shared" si="18"/>
        <v>46753</v>
      </c>
      <c r="C163" s="31">
        <f t="shared" si="25"/>
        <v>199160.10114102444</v>
      </c>
      <c r="D163" s="31">
        <f t="shared" si="26"/>
        <v>1513.8650760106996</v>
      </c>
      <c r="E163" s="32">
        <f t="shared" si="19"/>
        <v>0</v>
      </c>
      <c r="F163" s="31">
        <f t="shared" si="20"/>
        <v>1513.8650760106996</v>
      </c>
      <c r="G163" s="31">
        <f t="shared" si="23"/>
        <v>518.06457030557738</v>
      </c>
      <c r="H163" s="31">
        <f t="shared" si="24"/>
        <v>995.80050570512219</v>
      </c>
      <c r="I163" s="31">
        <f t="shared" si="21"/>
        <v>198642.03657071886</v>
      </c>
      <c r="J163" s="24"/>
      <c r="K163" s="24"/>
    </row>
    <row r="164" spans="1:11" x14ac:dyDescent="0.2">
      <c r="A164" s="27">
        <f t="shared" si="22"/>
        <v>147</v>
      </c>
      <c r="B164" s="28">
        <f t="shared" si="18"/>
        <v>46784</v>
      </c>
      <c r="C164" s="31">
        <f t="shared" si="25"/>
        <v>198642.03657071886</v>
      </c>
      <c r="D164" s="31">
        <f t="shared" si="26"/>
        <v>1513.8650760106996</v>
      </c>
      <c r="E164" s="32">
        <f t="shared" si="19"/>
        <v>0</v>
      </c>
      <c r="F164" s="31">
        <f t="shared" si="20"/>
        <v>1513.8650760106996</v>
      </c>
      <c r="G164" s="31">
        <f t="shared" si="23"/>
        <v>520.65489315710533</v>
      </c>
      <c r="H164" s="31">
        <f t="shared" si="24"/>
        <v>993.21018285359423</v>
      </c>
      <c r="I164" s="31">
        <f t="shared" si="21"/>
        <v>198121.38167756176</v>
      </c>
      <c r="J164" s="24"/>
      <c r="K164" s="24"/>
    </row>
    <row r="165" spans="1:11" x14ac:dyDescent="0.2">
      <c r="A165" s="27">
        <f t="shared" si="22"/>
        <v>148</v>
      </c>
      <c r="B165" s="28">
        <f t="shared" si="18"/>
        <v>46813</v>
      </c>
      <c r="C165" s="31">
        <f t="shared" si="25"/>
        <v>198121.38167756176</v>
      </c>
      <c r="D165" s="31">
        <f t="shared" si="26"/>
        <v>1513.8650760106996</v>
      </c>
      <c r="E165" s="32">
        <f t="shared" si="19"/>
        <v>0</v>
      </c>
      <c r="F165" s="31">
        <f t="shared" si="20"/>
        <v>1513.8650760106996</v>
      </c>
      <c r="G165" s="31">
        <f t="shared" si="23"/>
        <v>523.25816762289082</v>
      </c>
      <c r="H165" s="31">
        <f t="shared" si="24"/>
        <v>990.60690838780874</v>
      </c>
      <c r="I165" s="31">
        <f t="shared" si="21"/>
        <v>197598.12350993886</v>
      </c>
      <c r="J165" s="24"/>
      <c r="K165" s="24"/>
    </row>
    <row r="166" spans="1:11" x14ac:dyDescent="0.2">
      <c r="A166" s="27">
        <f t="shared" si="22"/>
        <v>149</v>
      </c>
      <c r="B166" s="28">
        <f t="shared" si="18"/>
        <v>46844</v>
      </c>
      <c r="C166" s="31">
        <f t="shared" si="25"/>
        <v>197598.12350993886</v>
      </c>
      <c r="D166" s="31">
        <f t="shared" si="26"/>
        <v>1513.8650760106996</v>
      </c>
      <c r="E166" s="32">
        <f t="shared" si="19"/>
        <v>0</v>
      </c>
      <c r="F166" s="31">
        <f t="shared" si="20"/>
        <v>1513.8650760106996</v>
      </c>
      <c r="G166" s="31">
        <f t="shared" si="23"/>
        <v>525.87445846100525</v>
      </c>
      <c r="H166" s="31">
        <f t="shared" si="24"/>
        <v>987.99061754969432</v>
      </c>
      <c r="I166" s="31">
        <f t="shared" si="21"/>
        <v>197072.24905147785</v>
      </c>
      <c r="J166" s="24"/>
      <c r="K166" s="24"/>
    </row>
    <row r="167" spans="1:11" x14ac:dyDescent="0.2">
      <c r="A167" s="27">
        <f t="shared" si="22"/>
        <v>150</v>
      </c>
      <c r="B167" s="28">
        <f t="shared" si="18"/>
        <v>46874</v>
      </c>
      <c r="C167" s="31">
        <f t="shared" si="25"/>
        <v>197072.24905147785</v>
      </c>
      <c r="D167" s="31">
        <f t="shared" si="26"/>
        <v>1513.8650760106996</v>
      </c>
      <c r="E167" s="32">
        <f t="shared" si="19"/>
        <v>0</v>
      </c>
      <c r="F167" s="31">
        <f t="shared" si="20"/>
        <v>1513.8650760106996</v>
      </c>
      <c r="G167" s="31">
        <f t="shared" si="23"/>
        <v>528.50383075331035</v>
      </c>
      <c r="H167" s="31">
        <f t="shared" si="24"/>
        <v>985.36124525738921</v>
      </c>
      <c r="I167" s="31">
        <f t="shared" si="21"/>
        <v>196543.74522072455</v>
      </c>
      <c r="J167" s="24"/>
      <c r="K167" s="24"/>
    </row>
    <row r="168" spans="1:11" x14ac:dyDescent="0.2">
      <c r="A168" s="27">
        <f t="shared" si="22"/>
        <v>151</v>
      </c>
      <c r="B168" s="28">
        <f t="shared" si="18"/>
        <v>46905</v>
      </c>
      <c r="C168" s="31">
        <f t="shared" si="25"/>
        <v>196543.74522072455</v>
      </c>
      <c r="D168" s="31">
        <f t="shared" si="26"/>
        <v>1513.8650760106996</v>
      </c>
      <c r="E168" s="32">
        <f t="shared" si="19"/>
        <v>0</v>
      </c>
      <c r="F168" s="31">
        <f t="shared" si="20"/>
        <v>1513.8650760106996</v>
      </c>
      <c r="G168" s="31">
        <f t="shared" si="23"/>
        <v>531.1463499070768</v>
      </c>
      <c r="H168" s="31">
        <f t="shared" si="24"/>
        <v>982.71872610362277</v>
      </c>
      <c r="I168" s="31">
        <f t="shared" si="21"/>
        <v>196012.59887081748</v>
      </c>
      <c r="J168" s="24"/>
      <c r="K168" s="24"/>
    </row>
    <row r="169" spans="1:11" x14ac:dyDescent="0.2">
      <c r="A169" s="27">
        <f t="shared" si="22"/>
        <v>152</v>
      </c>
      <c r="B169" s="28">
        <f t="shared" si="18"/>
        <v>46935</v>
      </c>
      <c r="C169" s="31">
        <f t="shared" si="25"/>
        <v>196012.59887081748</v>
      </c>
      <c r="D169" s="31">
        <f t="shared" si="26"/>
        <v>1513.8650760106996</v>
      </c>
      <c r="E169" s="32">
        <f t="shared" si="19"/>
        <v>0</v>
      </c>
      <c r="F169" s="31">
        <f t="shared" si="20"/>
        <v>1513.8650760106996</v>
      </c>
      <c r="G169" s="31">
        <f t="shared" si="23"/>
        <v>533.80208165661213</v>
      </c>
      <c r="H169" s="31">
        <f t="shared" si="24"/>
        <v>980.06299435408744</v>
      </c>
      <c r="I169" s="31">
        <f t="shared" si="21"/>
        <v>195478.79678916087</v>
      </c>
      <c r="J169" s="24"/>
      <c r="K169" s="24"/>
    </row>
    <row r="170" spans="1:11" x14ac:dyDescent="0.2">
      <c r="A170" s="27">
        <f t="shared" si="22"/>
        <v>153</v>
      </c>
      <c r="B170" s="28">
        <f t="shared" si="18"/>
        <v>46966</v>
      </c>
      <c r="C170" s="31">
        <f t="shared" si="25"/>
        <v>195478.79678916087</v>
      </c>
      <c r="D170" s="31">
        <f t="shared" si="26"/>
        <v>1513.8650760106996</v>
      </c>
      <c r="E170" s="32">
        <f t="shared" si="19"/>
        <v>0</v>
      </c>
      <c r="F170" s="31">
        <f t="shared" si="20"/>
        <v>1513.8650760106996</v>
      </c>
      <c r="G170" s="31">
        <f t="shared" si="23"/>
        <v>536.47109206489517</v>
      </c>
      <c r="H170" s="31">
        <f t="shared" si="24"/>
        <v>977.39398394580439</v>
      </c>
      <c r="I170" s="31">
        <f t="shared" si="21"/>
        <v>194942.32569709598</v>
      </c>
      <c r="J170" s="24"/>
      <c r="K170" s="24"/>
    </row>
    <row r="171" spans="1:11" x14ac:dyDescent="0.2">
      <c r="A171" s="27">
        <f t="shared" si="22"/>
        <v>154</v>
      </c>
      <c r="B171" s="28">
        <f t="shared" si="18"/>
        <v>46997</v>
      </c>
      <c r="C171" s="31">
        <f t="shared" si="25"/>
        <v>194942.32569709598</v>
      </c>
      <c r="D171" s="31">
        <f t="shared" si="26"/>
        <v>1513.8650760106996</v>
      </c>
      <c r="E171" s="32">
        <f t="shared" si="19"/>
        <v>0</v>
      </c>
      <c r="F171" s="31">
        <f t="shared" si="20"/>
        <v>1513.8650760106996</v>
      </c>
      <c r="G171" s="31">
        <f t="shared" si="23"/>
        <v>539.1534475252198</v>
      </c>
      <c r="H171" s="31">
        <f t="shared" si="24"/>
        <v>974.71162848547976</v>
      </c>
      <c r="I171" s="31">
        <f t="shared" si="21"/>
        <v>194403.17224957075</v>
      </c>
      <c r="J171" s="24"/>
      <c r="K171" s="24"/>
    </row>
    <row r="172" spans="1:11" x14ac:dyDescent="0.2">
      <c r="A172" s="27">
        <f t="shared" si="22"/>
        <v>155</v>
      </c>
      <c r="B172" s="28">
        <f t="shared" si="18"/>
        <v>47027</v>
      </c>
      <c r="C172" s="31">
        <f t="shared" si="25"/>
        <v>194403.17224957075</v>
      </c>
      <c r="D172" s="31">
        <f t="shared" si="26"/>
        <v>1513.8650760106996</v>
      </c>
      <c r="E172" s="32">
        <f t="shared" si="19"/>
        <v>0</v>
      </c>
      <c r="F172" s="31">
        <f t="shared" si="20"/>
        <v>1513.8650760106996</v>
      </c>
      <c r="G172" s="31">
        <f t="shared" si="23"/>
        <v>541.84921476284592</v>
      </c>
      <c r="H172" s="31">
        <f t="shared" si="24"/>
        <v>972.01586124785365</v>
      </c>
      <c r="I172" s="31">
        <f t="shared" si="21"/>
        <v>193861.32303480789</v>
      </c>
      <c r="J172" s="24"/>
      <c r="K172" s="24"/>
    </row>
    <row r="173" spans="1:11" x14ac:dyDescent="0.2">
      <c r="A173" s="27">
        <f t="shared" si="22"/>
        <v>156</v>
      </c>
      <c r="B173" s="28">
        <f t="shared" si="18"/>
        <v>47058</v>
      </c>
      <c r="C173" s="31">
        <f t="shared" si="25"/>
        <v>193861.32303480789</v>
      </c>
      <c r="D173" s="31">
        <f t="shared" si="26"/>
        <v>1513.8650760106996</v>
      </c>
      <c r="E173" s="32">
        <f t="shared" si="19"/>
        <v>0</v>
      </c>
      <c r="F173" s="31">
        <f t="shared" si="20"/>
        <v>1513.8650760106996</v>
      </c>
      <c r="G173" s="31">
        <f t="shared" si="23"/>
        <v>544.55846083666006</v>
      </c>
      <c r="H173" s="31">
        <f t="shared" si="24"/>
        <v>969.30661517403951</v>
      </c>
      <c r="I173" s="31">
        <f t="shared" si="21"/>
        <v>193316.76457397125</v>
      </c>
      <c r="J173" s="24"/>
      <c r="K173" s="24"/>
    </row>
    <row r="174" spans="1:11" x14ac:dyDescent="0.2">
      <c r="A174" s="27">
        <f t="shared" si="22"/>
        <v>157</v>
      </c>
      <c r="B174" s="28">
        <f t="shared" si="18"/>
        <v>47088</v>
      </c>
      <c r="C174" s="31">
        <f t="shared" si="25"/>
        <v>193316.76457397125</v>
      </c>
      <c r="D174" s="31">
        <f t="shared" si="26"/>
        <v>1513.8650760106996</v>
      </c>
      <c r="E174" s="32">
        <f t="shared" si="19"/>
        <v>0</v>
      </c>
      <c r="F174" s="31">
        <f t="shared" si="20"/>
        <v>1513.8650760106996</v>
      </c>
      <c r="G174" s="31">
        <f t="shared" si="23"/>
        <v>547.28125314084332</v>
      </c>
      <c r="H174" s="31">
        <f t="shared" si="24"/>
        <v>966.58382286985625</v>
      </c>
      <c r="I174" s="31">
        <f t="shared" si="21"/>
        <v>192769.48332083039</v>
      </c>
      <c r="J174" s="24"/>
      <c r="K174" s="24"/>
    </row>
    <row r="175" spans="1:11" x14ac:dyDescent="0.2">
      <c r="A175" s="27">
        <f t="shared" si="22"/>
        <v>158</v>
      </c>
      <c r="B175" s="28">
        <f t="shared" si="18"/>
        <v>47119</v>
      </c>
      <c r="C175" s="31">
        <f t="shared" si="25"/>
        <v>192769.48332083039</v>
      </c>
      <c r="D175" s="31">
        <f t="shared" si="26"/>
        <v>1513.8650760106996</v>
      </c>
      <c r="E175" s="32">
        <f t="shared" si="19"/>
        <v>0</v>
      </c>
      <c r="F175" s="31">
        <f t="shared" si="20"/>
        <v>1513.8650760106996</v>
      </c>
      <c r="G175" s="31">
        <f t="shared" si="23"/>
        <v>550.01765940654764</v>
      </c>
      <c r="H175" s="31">
        <f t="shared" si="24"/>
        <v>963.84741660415193</v>
      </c>
      <c r="I175" s="31">
        <f t="shared" si="21"/>
        <v>192219.46566142383</v>
      </c>
      <c r="J175" s="24"/>
      <c r="K175" s="24"/>
    </row>
    <row r="176" spans="1:11" x14ac:dyDescent="0.2">
      <c r="A176" s="27">
        <f t="shared" si="22"/>
        <v>159</v>
      </c>
      <c r="B176" s="28">
        <f t="shared" si="18"/>
        <v>47150</v>
      </c>
      <c r="C176" s="31">
        <f t="shared" si="25"/>
        <v>192219.46566142383</v>
      </c>
      <c r="D176" s="31">
        <f t="shared" si="26"/>
        <v>1513.8650760106996</v>
      </c>
      <c r="E176" s="32">
        <f t="shared" si="19"/>
        <v>0</v>
      </c>
      <c r="F176" s="31">
        <f t="shared" si="20"/>
        <v>1513.8650760106996</v>
      </c>
      <c r="G176" s="31">
        <f t="shared" si="23"/>
        <v>552.76774770358054</v>
      </c>
      <c r="H176" s="31">
        <f t="shared" si="24"/>
        <v>961.09732830711903</v>
      </c>
      <c r="I176" s="31">
        <f t="shared" si="21"/>
        <v>191666.69791372024</v>
      </c>
      <c r="J176" s="24"/>
      <c r="K176" s="24"/>
    </row>
    <row r="177" spans="1:11" x14ac:dyDescent="0.2">
      <c r="A177" s="27">
        <f t="shared" si="22"/>
        <v>160</v>
      </c>
      <c r="B177" s="28">
        <f t="shared" si="18"/>
        <v>47178</v>
      </c>
      <c r="C177" s="31">
        <f t="shared" si="25"/>
        <v>191666.69791372024</v>
      </c>
      <c r="D177" s="31">
        <f t="shared" si="26"/>
        <v>1513.8650760106996</v>
      </c>
      <c r="E177" s="32">
        <f t="shared" si="19"/>
        <v>0</v>
      </c>
      <c r="F177" s="31">
        <f t="shared" si="20"/>
        <v>1513.8650760106996</v>
      </c>
      <c r="G177" s="31">
        <f t="shared" si="23"/>
        <v>555.53158644209839</v>
      </c>
      <c r="H177" s="31">
        <f t="shared" si="24"/>
        <v>958.33348956860118</v>
      </c>
      <c r="I177" s="31">
        <f t="shared" si="21"/>
        <v>191111.16632727816</v>
      </c>
      <c r="J177" s="24"/>
      <c r="K177" s="24"/>
    </row>
    <row r="178" spans="1:11" x14ac:dyDescent="0.2">
      <c r="A178" s="27">
        <f t="shared" si="22"/>
        <v>161</v>
      </c>
      <c r="B178" s="28">
        <f t="shared" si="18"/>
        <v>47209</v>
      </c>
      <c r="C178" s="31">
        <f t="shared" si="25"/>
        <v>191111.16632727816</v>
      </c>
      <c r="D178" s="31">
        <f t="shared" si="26"/>
        <v>1513.8650760106996</v>
      </c>
      <c r="E178" s="32">
        <f t="shared" si="19"/>
        <v>0</v>
      </c>
      <c r="F178" s="31">
        <f t="shared" si="20"/>
        <v>1513.8650760106996</v>
      </c>
      <c r="G178" s="31">
        <f t="shared" si="23"/>
        <v>558.30924437430883</v>
      </c>
      <c r="H178" s="31">
        <f t="shared" si="24"/>
        <v>955.55583163639074</v>
      </c>
      <c r="I178" s="31">
        <f t="shared" si="21"/>
        <v>190552.85708290385</v>
      </c>
      <c r="J178" s="24"/>
      <c r="K178" s="24"/>
    </row>
    <row r="179" spans="1:11" x14ac:dyDescent="0.2">
      <c r="A179" s="27">
        <f t="shared" si="22"/>
        <v>162</v>
      </c>
      <c r="B179" s="28">
        <f t="shared" si="18"/>
        <v>47239</v>
      </c>
      <c r="C179" s="31">
        <f t="shared" si="25"/>
        <v>190552.85708290385</v>
      </c>
      <c r="D179" s="31">
        <f t="shared" si="26"/>
        <v>1513.8650760106996</v>
      </c>
      <c r="E179" s="32">
        <f t="shared" si="19"/>
        <v>0</v>
      </c>
      <c r="F179" s="31">
        <f t="shared" si="20"/>
        <v>1513.8650760106996</v>
      </c>
      <c r="G179" s="31">
        <f t="shared" si="23"/>
        <v>561.10079059618033</v>
      </c>
      <c r="H179" s="31">
        <f t="shared" si="24"/>
        <v>952.76428541451924</v>
      </c>
      <c r="I179" s="31">
        <f t="shared" si="21"/>
        <v>189991.75629230766</v>
      </c>
      <c r="J179" s="24"/>
      <c r="K179" s="24"/>
    </row>
    <row r="180" spans="1:11" x14ac:dyDescent="0.2">
      <c r="A180" s="27">
        <f t="shared" si="22"/>
        <v>163</v>
      </c>
      <c r="B180" s="28">
        <f t="shared" si="18"/>
        <v>47270</v>
      </c>
      <c r="C180" s="31">
        <f t="shared" si="25"/>
        <v>189991.75629230766</v>
      </c>
      <c r="D180" s="31">
        <f t="shared" si="26"/>
        <v>1513.8650760106996</v>
      </c>
      <c r="E180" s="32">
        <f t="shared" si="19"/>
        <v>0</v>
      </c>
      <c r="F180" s="31">
        <f t="shared" si="20"/>
        <v>1513.8650760106996</v>
      </c>
      <c r="G180" s="31">
        <f t="shared" si="23"/>
        <v>563.90629454916132</v>
      </c>
      <c r="H180" s="31">
        <f t="shared" si="24"/>
        <v>949.95878146153825</v>
      </c>
      <c r="I180" s="31">
        <f t="shared" si="21"/>
        <v>189427.84999775849</v>
      </c>
      <c r="J180" s="24"/>
      <c r="K180" s="24"/>
    </row>
    <row r="181" spans="1:11" x14ac:dyDescent="0.2">
      <c r="A181" s="27">
        <f t="shared" si="22"/>
        <v>164</v>
      </c>
      <c r="B181" s="28">
        <f t="shared" si="18"/>
        <v>47300</v>
      </c>
      <c r="C181" s="31">
        <f t="shared" si="25"/>
        <v>189427.84999775849</v>
      </c>
      <c r="D181" s="31">
        <f t="shared" si="26"/>
        <v>1513.8650760106996</v>
      </c>
      <c r="E181" s="32">
        <f t="shared" si="19"/>
        <v>0</v>
      </c>
      <c r="F181" s="31">
        <f t="shared" si="20"/>
        <v>1513.8650760106996</v>
      </c>
      <c r="G181" s="31">
        <f t="shared" si="23"/>
        <v>566.7258260219071</v>
      </c>
      <c r="H181" s="31">
        <f t="shared" si="24"/>
        <v>947.13924998879247</v>
      </c>
      <c r="I181" s="31">
        <f t="shared" si="21"/>
        <v>188861.12417173659</v>
      </c>
      <c r="J181" s="24"/>
      <c r="K181" s="24"/>
    </row>
    <row r="182" spans="1:11" x14ac:dyDescent="0.2">
      <c r="A182" s="27">
        <f t="shared" si="22"/>
        <v>165</v>
      </c>
      <c r="B182" s="28">
        <f t="shared" si="18"/>
        <v>47331</v>
      </c>
      <c r="C182" s="31">
        <f t="shared" si="25"/>
        <v>188861.12417173659</v>
      </c>
      <c r="D182" s="31">
        <f t="shared" si="26"/>
        <v>1513.8650760106996</v>
      </c>
      <c r="E182" s="32">
        <f t="shared" si="19"/>
        <v>0</v>
      </c>
      <c r="F182" s="31">
        <f t="shared" si="20"/>
        <v>1513.8650760106996</v>
      </c>
      <c r="G182" s="31">
        <f t="shared" si="23"/>
        <v>569.55945515201654</v>
      </c>
      <c r="H182" s="31">
        <f t="shared" si="24"/>
        <v>944.30562085868303</v>
      </c>
      <c r="I182" s="31">
        <f t="shared" si="21"/>
        <v>188291.56471658457</v>
      </c>
      <c r="J182" s="24"/>
      <c r="K182" s="24"/>
    </row>
    <row r="183" spans="1:11" x14ac:dyDescent="0.2">
      <c r="A183" s="27">
        <f t="shared" si="22"/>
        <v>166</v>
      </c>
      <c r="B183" s="28">
        <f t="shared" si="18"/>
        <v>47362</v>
      </c>
      <c r="C183" s="31">
        <f t="shared" si="25"/>
        <v>188291.56471658457</v>
      </c>
      <c r="D183" s="31">
        <f t="shared" si="26"/>
        <v>1513.8650760106996</v>
      </c>
      <c r="E183" s="32">
        <f t="shared" si="19"/>
        <v>0</v>
      </c>
      <c r="F183" s="31">
        <f t="shared" si="20"/>
        <v>1513.8650760106996</v>
      </c>
      <c r="G183" s="31">
        <f t="shared" si="23"/>
        <v>572.40725242777683</v>
      </c>
      <c r="H183" s="31">
        <f t="shared" si="24"/>
        <v>941.45782358292274</v>
      </c>
      <c r="I183" s="31">
        <f t="shared" si="21"/>
        <v>187719.1574641568</v>
      </c>
      <c r="J183" s="24"/>
      <c r="K183" s="24"/>
    </row>
    <row r="184" spans="1:11" x14ac:dyDescent="0.2">
      <c r="A184" s="27">
        <f t="shared" si="22"/>
        <v>167</v>
      </c>
      <c r="B184" s="28">
        <f t="shared" si="18"/>
        <v>47392</v>
      </c>
      <c r="C184" s="31">
        <f t="shared" si="25"/>
        <v>187719.1574641568</v>
      </c>
      <c r="D184" s="31">
        <f t="shared" si="26"/>
        <v>1513.8650760106996</v>
      </c>
      <c r="E184" s="32">
        <f t="shared" si="19"/>
        <v>0</v>
      </c>
      <c r="F184" s="31">
        <f t="shared" si="20"/>
        <v>1513.8650760106996</v>
      </c>
      <c r="G184" s="31">
        <f t="shared" si="23"/>
        <v>575.26928868991558</v>
      </c>
      <c r="H184" s="31">
        <f t="shared" si="24"/>
        <v>938.59578732078398</v>
      </c>
      <c r="I184" s="31">
        <f t="shared" si="21"/>
        <v>187143.88817546688</v>
      </c>
      <c r="J184" s="24"/>
      <c r="K184" s="24"/>
    </row>
    <row r="185" spans="1:11" x14ac:dyDescent="0.2">
      <c r="A185" s="27">
        <f t="shared" si="22"/>
        <v>168</v>
      </c>
      <c r="B185" s="28">
        <f t="shared" si="18"/>
        <v>47423</v>
      </c>
      <c r="C185" s="31">
        <f t="shared" si="25"/>
        <v>187143.88817546688</v>
      </c>
      <c r="D185" s="31">
        <f t="shared" si="26"/>
        <v>1513.8650760106996</v>
      </c>
      <c r="E185" s="32">
        <f t="shared" si="19"/>
        <v>0</v>
      </c>
      <c r="F185" s="31">
        <f t="shared" si="20"/>
        <v>1513.8650760106996</v>
      </c>
      <c r="G185" s="31">
        <f t="shared" si="23"/>
        <v>578.1456351333652</v>
      </c>
      <c r="H185" s="31">
        <f t="shared" si="24"/>
        <v>935.71944087733436</v>
      </c>
      <c r="I185" s="31">
        <f t="shared" si="21"/>
        <v>186565.74254033351</v>
      </c>
      <c r="J185" s="24"/>
      <c r="K185" s="24"/>
    </row>
    <row r="186" spans="1:11" x14ac:dyDescent="0.2">
      <c r="A186" s="27">
        <f t="shared" si="22"/>
        <v>169</v>
      </c>
      <c r="B186" s="28">
        <f t="shared" si="18"/>
        <v>47453</v>
      </c>
      <c r="C186" s="31">
        <f t="shared" si="25"/>
        <v>186565.74254033351</v>
      </c>
      <c r="D186" s="31">
        <f t="shared" si="26"/>
        <v>1513.8650760106996</v>
      </c>
      <c r="E186" s="32">
        <f t="shared" si="19"/>
        <v>0</v>
      </c>
      <c r="F186" s="31">
        <f t="shared" si="20"/>
        <v>1513.8650760106996</v>
      </c>
      <c r="G186" s="31">
        <f t="shared" si="23"/>
        <v>581.03636330903214</v>
      </c>
      <c r="H186" s="31">
        <f t="shared" si="24"/>
        <v>932.82871270166743</v>
      </c>
      <c r="I186" s="31">
        <f t="shared" si="21"/>
        <v>185984.70617702446</v>
      </c>
      <c r="J186" s="24"/>
      <c r="K186" s="24"/>
    </row>
    <row r="187" spans="1:11" x14ac:dyDescent="0.2">
      <c r="A187" s="27">
        <f t="shared" si="22"/>
        <v>170</v>
      </c>
      <c r="B187" s="28">
        <f t="shared" si="18"/>
        <v>47484</v>
      </c>
      <c r="C187" s="31">
        <f t="shared" si="25"/>
        <v>185984.70617702446</v>
      </c>
      <c r="D187" s="31">
        <f t="shared" si="26"/>
        <v>1513.8650760106996</v>
      </c>
      <c r="E187" s="32">
        <f t="shared" si="19"/>
        <v>0</v>
      </c>
      <c r="F187" s="31">
        <f t="shared" si="20"/>
        <v>1513.8650760106996</v>
      </c>
      <c r="G187" s="31">
        <f t="shared" si="23"/>
        <v>583.94154512557736</v>
      </c>
      <c r="H187" s="31">
        <f t="shared" si="24"/>
        <v>929.9235308851222</v>
      </c>
      <c r="I187" s="31">
        <f t="shared" si="21"/>
        <v>185400.76463189887</v>
      </c>
      <c r="J187" s="24"/>
      <c r="K187" s="24"/>
    </row>
    <row r="188" spans="1:11" x14ac:dyDescent="0.2">
      <c r="A188" s="27">
        <f t="shared" si="22"/>
        <v>171</v>
      </c>
      <c r="B188" s="28">
        <f t="shared" si="18"/>
        <v>47515</v>
      </c>
      <c r="C188" s="31">
        <f t="shared" si="25"/>
        <v>185400.76463189887</v>
      </c>
      <c r="D188" s="31">
        <f t="shared" si="26"/>
        <v>1513.8650760106996</v>
      </c>
      <c r="E188" s="32">
        <f t="shared" si="19"/>
        <v>0</v>
      </c>
      <c r="F188" s="31">
        <f t="shared" si="20"/>
        <v>1513.8650760106996</v>
      </c>
      <c r="G188" s="31">
        <f t="shared" si="23"/>
        <v>586.86125285120522</v>
      </c>
      <c r="H188" s="31">
        <f t="shared" si="24"/>
        <v>927.00382315949435</v>
      </c>
      <c r="I188" s="31">
        <f t="shared" si="21"/>
        <v>184813.90337904767</v>
      </c>
      <c r="J188" s="24"/>
      <c r="K188" s="24"/>
    </row>
    <row r="189" spans="1:11" x14ac:dyDescent="0.2">
      <c r="A189" s="27">
        <f t="shared" si="22"/>
        <v>172</v>
      </c>
      <c r="B189" s="28">
        <f t="shared" si="18"/>
        <v>47543</v>
      </c>
      <c r="C189" s="31">
        <f t="shared" si="25"/>
        <v>184813.90337904767</v>
      </c>
      <c r="D189" s="31">
        <f t="shared" si="26"/>
        <v>1513.8650760106996</v>
      </c>
      <c r="E189" s="32">
        <f t="shared" si="19"/>
        <v>0</v>
      </c>
      <c r="F189" s="31">
        <f t="shared" si="20"/>
        <v>1513.8650760106996</v>
      </c>
      <c r="G189" s="31">
        <f t="shared" si="23"/>
        <v>589.79555911546129</v>
      </c>
      <c r="H189" s="31">
        <f t="shared" si="24"/>
        <v>924.06951689523828</v>
      </c>
      <c r="I189" s="31">
        <f t="shared" si="21"/>
        <v>184224.10781993219</v>
      </c>
      <c r="J189" s="24"/>
      <c r="K189" s="24"/>
    </row>
    <row r="190" spans="1:11" x14ac:dyDescent="0.2">
      <c r="A190" s="27">
        <f t="shared" si="22"/>
        <v>173</v>
      </c>
      <c r="B190" s="28">
        <f t="shared" si="18"/>
        <v>47574</v>
      </c>
      <c r="C190" s="31">
        <f t="shared" si="25"/>
        <v>184224.10781993219</v>
      </c>
      <c r="D190" s="31">
        <f t="shared" si="26"/>
        <v>1513.8650760106996</v>
      </c>
      <c r="E190" s="32">
        <f t="shared" si="19"/>
        <v>0</v>
      </c>
      <c r="F190" s="31">
        <f t="shared" si="20"/>
        <v>1513.8650760106996</v>
      </c>
      <c r="G190" s="31">
        <f t="shared" si="23"/>
        <v>592.74453691103861</v>
      </c>
      <c r="H190" s="31">
        <f t="shared" si="24"/>
        <v>921.12053909966096</v>
      </c>
      <c r="I190" s="31">
        <f t="shared" si="21"/>
        <v>183631.36328302114</v>
      </c>
      <c r="J190" s="24"/>
      <c r="K190" s="24"/>
    </row>
    <row r="191" spans="1:11" x14ac:dyDescent="0.2">
      <c r="A191" s="27">
        <f t="shared" si="22"/>
        <v>174</v>
      </c>
      <c r="B191" s="28">
        <f t="shared" si="18"/>
        <v>47604</v>
      </c>
      <c r="C191" s="31">
        <f t="shared" si="25"/>
        <v>183631.36328302114</v>
      </c>
      <c r="D191" s="31">
        <f t="shared" si="26"/>
        <v>1513.8650760106996</v>
      </c>
      <c r="E191" s="32">
        <f t="shared" si="19"/>
        <v>0</v>
      </c>
      <c r="F191" s="31">
        <f t="shared" si="20"/>
        <v>1513.8650760106996</v>
      </c>
      <c r="G191" s="31">
        <f t="shared" si="23"/>
        <v>595.70825959559386</v>
      </c>
      <c r="H191" s="31">
        <f t="shared" si="24"/>
        <v>918.15681641510571</v>
      </c>
      <c r="I191" s="31">
        <f t="shared" si="21"/>
        <v>183035.65502342556</v>
      </c>
      <c r="J191" s="24"/>
      <c r="K191" s="24"/>
    </row>
    <row r="192" spans="1:11" x14ac:dyDescent="0.2">
      <c r="A192" s="27">
        <f t="shared" si="22"/>
        <v>175</v>
      </c>
      <c r="B192" s="28">
        <f t="shared" si="18"/>
        <v>47635</v>
      </c>
      <c r="C192" s="31">
        <f t="shared" si="25"/>
        <v>183035.65502342556</v>
      </c>
      <c r="D192" s="31">
        <f t="shared" si="26"/>
        <v>1513.8650760106996</v>
      </c>
      <c r="E192" s="32">
        <f t="shared" si="19"/>
        <v>0</v>
      </c>
      <c r="F192" s="31">
        <f t="shared" si="20"/>
        <v>1513.8650760106996</v>
      </c>
      <c r="G192" s="31">
        <f t="shared" si="23"/>
        <v>598.6868008935719</v>
      </c>
      <c r="H192" s="31">
        <f t="shared" si="24"/>
        <v>915.17827511712767</v>
      </c>
      <c r="I192" s="31">
        <f t="shared" si="21"/>
        <v>182436.96822253198</v>
      </c>
      <c r="J192" s="24"/>
      <c r="K192" s="24"/>
    </row>
    <row r="193" spans="1:11" x14ac:dyDescent="0.2">
      <c r="A193" s="27">
        <f t="shared" si="22"/>
        <v>176</v>
      </c>
      <c r="B193" s="28">
        <f t="shared" si="18"/>
        <v>47665</v>
      </c>
      <c r="C193" s="31">
        <f t="shared" si="25"/>
        <v>182436.96822253198</v>
      </c>
      <c r="D193" s="31">
        <f t="shared" si="26"/>
        <v>1513.8650760106996</v>
      </c>
      <c r="E193" s="32">
        <f t="shared" si="19"/>
        <v>0</v>
      </c>
      <c r="F193" s="31">
        <f t="shared" si="20"/>
        <v>1513.8650760106996</v>
      </c>
      <c r="G193" s="31">
        <f t="shared" si="23"/>
        <v>601.68023489803966</v>
      </c>
      <c r="H193" s="31">
        <f t="shared" si="24"/>
        <v>912.18484111265991</v>
      </c>
      <c r="I193" s="31">
        <f t="shared" si="21"/>
        <v>181835.28798763396</v>
      </c>
      <c r="J193" s="24"/>
      <c r="K193" s="24"/>
    </row>
    <row r="194" spans="1:11" x14ac:dyDescent="0.2">
      <c r="A194" s="27">
        <f t="shared" si="22"/>
        <v>177</v>
      </c>
      <c r="B194" s="28">
        <f t="shared" si="18"/>
        <v>47696</v>
      </c>
      <c r="C194" s="31">
        <f t="shared" si="25"/>
        <v>181835.28798763396</v>
      </c>
      <c r="D194" s="31">
        <f t="shared" si="26"/>
        <v>1513.8650760106996</v>
      </c>
      <c r="E194" s="32">
        <f t="shared" si="19"/>
        <v>0</v>
      </c>
      <c r="F194" s="31">
        <f t="shared" si="20"/>
        <v>1513.8650760106996</v>
      </c>
      <c r="G194" s="31">
        <f t="shared" si="23"/>
        <v>604.6886360725299</v>
      </c>
      <c r="H194" s="31">
        <f t="shared" si="24"/>
        <v>909.17643993816966</v>
      </c>
      <c r="I194" s="31">
        <f t="shared" si="21"/>
        <v>181230.59935156142</v>
      </c>
      <c r="J194" s="24"/>
      <c r="K194" s="24"/>
    </row>
    <row r="195" spans="1:11" x14ac:dyDescent="0.2">
      <c r="A195" s="27">
        <f t="shared" si="22"/>
        <v>178</v>
      </c>
      <c r="B195" s="28">
        <f t="shared" si="18"/>
        <v>47727</v>
      </c>
      <c r="C195" s="31">
        <f t="shared" si="25"/>
        <v>181230.59935156142</v>
      </c>
      <c r="D195" s="31">
        <f t="shared" si="26"/>
        <v>1513.8650760106996</v>
      </c>
      <c r="E195" s="32">
        <f t="shared" si="19"/>
        <v>0</v>
      </c>
      <c r="F195" s="31">
        <f t="shared" si="20"/>
        <v>1513.8650760106996</v>
      </c>
      <c r="G195" s="31">
        <f t="shared" si="23"/>
        <v>607.71207925289241</v>
      </c>
      <c r="H195" s="31">
        <f t="shared" si="24"/>
        <v>906.15299675780716</v>
      </c>
      <c r="I195" s="31">
        <f t="shared" si="21"/>
        <v>180622.88727230852</v>
      </c>
      <c r="J195" s="24"/>
      <c r="K195" s="24"/>
    </row>
    <row r="196" spans="1:11" x14ac:dyDescent="0.2">
      <c r="A196" s="27">
        <f t="shared" si="22"/>
        <v>179</v>
      </c>
      <c r="B196" s="28">
        <f t="shared" si="18"/>
        <v>47757</v>
      </c>
      <c r="C196" s="31">
        <f t="shared" si="25"/>
        <v>180622.88727230852</v>
      </c>
      <c r="D196" s="31">
        <f t="shared" si="26"/>
        <v>1513.8650760106996</v>
      </c>
      <c r="E196" s="32">
        <f t="shared" si="19"/>
        <v>0</v>
      </c>
      <c r="F196" s="31">
        <f t="shared" si="20"/>
        <v>1513.8650760106996</v>
      </c>
      <c r="G196" s="31">
        <f t="shared" si="23"/>
        <v>610.75063964915694</v>
      </c>
      <c r="H196" s="31">
        <f t="shared" si="24"/>
        <v>903.11443636154263</v>
      </c>
      <c r="I196" s="31">
        <f t="shared" si="21"/>
        <v>180012.13663265936</v>
      </c>
      <c r="J196" s="24"/>
      <c r="K196" s="24"/>
    </row>
    <row r="197" spans="1:11" x14ac:dyDescent="0.2">
      <c r="A197" s="27">
        <f t="shared" si="22"/>
        <v>180</v>
      </c>
      <c r="B197" s="28">
        <f t="shared" si="18"/>
        <v>47788</v>
      </c>
      <c r="C197" s="31">
        <f t="shared" si="25"/>
        <v>180012.13663265936</v>
      </c>
      <c r="D197" s="31">
        <f t="shared" si="26"/>
        <v>1513.8650760106996</v>
      </c>
      <c r="E197" s="32">
        <f t="shared" si="19"/>
        <v>0</v>
      </c>
      <c r="F197" s="31">
        <f t="shared" si="20"/>
        <v>1513.8650760106996</v>
      </c>
      <c r="G197" s="31">
        <f t="shared" si="23"/>
        <v>613.80439284740282</v>
      </c>
      <c r="H197" s="31">
        <f t="shared" si="24"/>
        <v>900.06068316329674</v>
      </c>
      <c r="I197" s="31">
        <f t="shared" si="21"/>
        <v>179398.33223981195</v>
      </c>
      <c r="J197" s="24"/>
      <c r="K197" s="24"/>
    </row>
    <row r="198" spans="1:11" x14ac:dyDescent="0.2">
      <c r="A198" s="27">
        <f t="shared" si="22"/>
        <v>181</v>
      </c>
      <c r="B198" s="28">
        <f t="shared" si="18"/>
        <v>47818</v>
      </c>
      <c r="C198" s="31">
        <f t="shared" si="25"/>
        <v>179398.33223981195</v>
      </c>
      <c r="D198" s="31">
        <f t="shared" si="26"/>
        <v>1513.8650760106996</v>
      </c>
      <c r="E198" s="32">
        <f t="shared" si="19"/>
        <v>0</v>
      </c>
      <c r="F198" s="31">
        <f t="shared" si="20"/>
        <v>1513.8650760106996</v>
      </c>
      <c r="G198" s="31">
        <f t="shared" si="23"/>
        <v>616.8734148116398</v>
      </c>
      <c r="H198" s="31">
        <f t="shared" si="24"/>
        <v>896.99166119905976</v>
      </c>
      <c r="I198" s="31">
        <f t="shared" si="21"/>
        <v>178781.4588250003</v>
      </c>
      <c r="J198" s="24"/>
      <c r="K198" s="24"/>
    </row>
    <row r="199" spans="1:11" x14ac:dyDescent="0.2">
      <c r="A199" s="27">
        <f t="shared" si="22"/>
        <v>182</v>
      </c>
      <c r="B199" s="28">
        <f t="shared" si="18"/>
        <v>47849</v>
      </c>
      <c r="C199" s="31">
        <f t="shared" si="25"/>
        <v>178781.4588250003</v>
      </c>
      <c r="D199" s="31">
        <f t="shared" si="26"/>
        <v>1513.8650760106996</v>
      </c>
      <c r="E199" s="32">
        <f t="shared" si="19"/>
        <v>0</v>
      </c>
      <c r="F199" s="31">
        <f t="shared" si="20"/>
        <v>1513.8650760106996</v>
      </c>
      <c r="G199" s="31">
        <f t="shared" si="23"/>
        <v>619.95778188569807</v>
      </c>
      <c r="H199" s="31">
        <f t="shared" si="24"/>
        <v>893.9072941250015</v>
      </c>
      <c r="I199" s="31">
        <f t="shared" si="21"/>
        <v>178161.50104311461</v>
      </c>
      <c r="J199" s="24"/>
      <c r="K199" s="24"/>
    </row>
    <row r="200" spans="1:11" x14ac:dyDescent="0.2">
      <c r="A200" s="27">
        <f t="shared" si="22"/>
        <v>183</v>
      </c>
      <c r="B200" s="28">
        <f t="shared" si="18"/>
        <v>47880</v>
      </c>
      <c r="C200" s="31">
        <f t="shared" si="25"/>
        <v>178161.50104311461</v>
      </c>
      <c r="D200" s="31">
        <f t="shared" si="26"/>
        <v>1513.8650760106996</v>
      </c>
      <c r="E200" s="32">
        <f t="shared" si="19"/>
        <v>0</v>
      </c>
      <c r="F200" s="31">
        <f t="shared" si="20"/>
        <v>1513.8650760106996</v>
      </c>
      <c r="G200" s="31">
        <f t="shared" si="23"/>
        <v>623.05757079512648</v>
      </c>
      <c r="H200" s="31">
        <f t="shared" si="24"/>
        <v>890.80750521557309</v>
      </c>
      <c r="I200" s="31">
        <f t="shared" si="21"/>
        <v>177538.44347231949</v>
      </c>
      <c r="J200" s="24"/>
      <c r="K200" s="24"/>
    </row>
    <row r="201" spans="1:11" x14ac:dyDescent="0.2">
      <c r="A201" s="27">
        <f t="shared" si="22"/>
        <v>184</v>
      </c>
      <c r="B201" s="28">
        <f t="shared" si="18"/>
        <v>47908</v>
      </c>
      <c r="C201" s="31">
        <f t="shared" si="25"/>
        <v>177538.44347231949</v>
      </c>
      <c r="D201" s="31">
        <f t="shared" si="26"/>
        <v>1513.8650760106996</v>
      </c>
      <c r="E201" s="32">
        <f t="shared" si="19"/>
        <v>0</v>
      </c>
      <c r="F201" s="31">
        <f t="shared" si="20"/>
        <v>1513.8650760106996</v>
      </c>
      <c r="G201" s="31">
        <f t="shared" si="23"/>
        <v>626.17285864910207</v>
      </c>
      <c r="H201" s="31">
        <f t="shared" si="24"/>
        <v>887.6922173615975</v>
      </c>
      <c r="I201" s="31">
        <f t="shared" si="21"/>
        <v>176912.27061367038</v>
      </c>
      <c r="J201" s="24"/>
      <c r="K201" s="24"/>
    </row>
    <row r="202" spans="1:11" x14ac:dyDescent="0.2">
      <c r="A202" s="27">
        <f t="shared" si="22"/>
        <v>185</v>
      </c>
      <c r="B202" s="28">
        <f t="shared" si="18"/>
        <v>47939</v>
      </c>
      <c r="C202" s="31">
        <f t="shared" si="25"/>
        <v>176912.27061367038</v>
      </c>
      <c r="D202" s="31">
        <f t="shared" si="26"/>
        <v>1513.8650760106996</v>
      </c>
      <c r="E202" s="32">
        <f t="shared" si="19"/>
        <v>0</v>
      </c>
      <c r="F202" s="31">
        <f t="shared" si="20"/>
        <v>1513.8650760106996</v>
      </c>
      <c r="G202" s="31">
        <f t="shared" si="23"/>
        <v>629.30372294234769</v>
      </c>
      <c r="H202" s="31">
        <f t="shared" si="24"/>
        <v>884.56135306835188</v>
      </c>
      <c r="I202" s="31">
        <f t="shared" si="21"/>
        <v>176282.96689072804</v>
      </c>
      <c r="J202" s="24"/>
      <c r="K202" s="24"/>
    </row>
    <row r="203" spans="1:11" x14ac:dyDescent="0.2">
      <c r="A203" s="27">
        <f t="shared" si="22"/>
        <v>186</v>
      </c>
      <c r="B203" s="28">
        <f t="shared" si="18"/>
        <v>47969</v>
      </c>
      <c r="C203" s="31">
        <f t="shared" si="25"/>
        <v>176282.96689072804</v>
      </c>
      <c r="D203" s="31">
        <f t="shared" si="26"/>
        <v>1513.8650760106996</v>
      </c>
      <c r="E203" s="32">
        <f t="shared" si="19"/>
        <v>0</v>
      </c>
      <c r="F203" s="31">
        <f t="shared" si="20"/>
        <v>1513.8650760106996</v>
      </c>
      <c r="G203" s="31">
        <f t="shared" si="23"/>
        <v>632.45024155705937</v>
      </c>
      <c r="H203" s="31">
        <f t="shared" si="24"/>
        <v>881.4148344536402</v>
      </c>
      <c r="I203" s="31">
        <f t="shared" si="21"/>
        <v>175650.51664917098</v>
      </c>
      <c r="J203" s="24"/>
      <c r="K203" s="24"/>
    </row>
    <row r="204" spans="1:11" x14ac:dyDescent="0.2">
      <c r="A204" s="27">
        <f t="shared" si="22"/>
        <v>187</v>
      </c>
      <c r="B204" s="28">
        <f t="shared" si="18"/>
        <v>48000</v>
      </c>
      <c r="C204" s="31">
        <f t="shared" si="25"/>
        <v>175650.51664917098</v>
      </c>
      <c r="D204" s="31">
        <f t="shared" si="26"/>
        <v>1513.8650760106996</v>
      </c>
      <c r="E204" s="32">
        <f t="shared" si="19"/>
        <v>0</v>
      </c>
      <c r="F204" s="31">
        <f t="shared" si="20"/>
        <v>1513.8650760106996</v>
      </c>
      <c r="G204" s="31">
        <f t="shared" si="23"/>
        <v>635.61249276484466</v>
      </c>
      <c r="H204" s="31">
        <f t="shared" si="24"/>
        <v>878.25258324585491</v>
      </c>
      <c r="I204" s="31">
        <f t="shared" si="21"/>
        <v>175014.90415640615</v>
      </c>
      <c r="J204" s="24"/>
      <c r="K204" s="24"/>
    </row>
    <row r="205" spans="1:11" x14ac:dyDescent="0.2">
      <c r="A205" s="27">
        <f t="shared" si="22"/>
        <v>188</v>
      </c>
      <c r="B205" s="28">
        <f t="shared" si="18"/>
        <v>48030</v>
      </c>
      <c r="C205" s="31">
        <f t="shared" si="25"/>
        <v>175014.90415640615</v>
      </c>
      <c r="D205" s="31">
        <f t="shared" si="26"/>
        <v>1513.8650760106996</v>
      </c>
      <c r="E205" s="32">
        <f t="shared" si="19"/>
        <v>0</v>
      </c>
      <c r="F205" s="31">
        <f t="shared" si="20"/>
        <v>1513.8650760106996</v>
      </c>
      <c r="G205" s="31">
        <f t="shared" si="23"/>
        <v>638.79055522866895</v>
      </c>
      <c r="H205" s="31">
        <f t="shared" si="24"/>
        <v>875.07452078203062</v>
      </c>
      <c r="I205" s="31">
        <f t="shared" si="21"/>
        <v>174376.11360117747</v>
      </c>
      <c r="J205" s="24"/>
      <c r="K205" s="24"/>
    </row>
    <row r="206" spans="1:11" x14ac:dyDescent="0.2">
      <c r="A206" s="27">
        <f t="shared" si="22"/>
        <v>189</v>
      </c>
      <c r="B206" s="28">
        <f t="shared" si="18"/>
        <v>48061</v>
      </c>
      <c r="C206" s="31">
        <f t="shared" si="25"/>
        <v>174376.11360117747</v>
      </c>
      <c r="D206" s="31">
        <f t="shared" si="26"/>
        <v>1513.8650760106996</v>
      </c>
      <c r="E206" s="32">
        <f t="shared" si="19"/>
        <v>0</v>
      </c>
      <c r="F206" s="31">
        <f t="shared" si="20"/>
        <v>1513.8650760106996</v>
      </c>
      <c r="G206" s="31">
        <f t="shared" si="23"/>
        <v>641.98450800481226</v>
      </c>
      <c r="H206" s="31">
        <f t="shared" si="24"/>
        <v>871.88056800588731</v>
      </c>
      <c r="I206" s="31">
        <f t="shared" si="21"/>
        <v>173734.12909317264</v>
      </c>
      <c r="J206" s="24"/>
      <c r="K206" s="24"/>
    </row>
    <row r="207" spans="1:11" x14ac:dyDescent="0.2">
      <c r="A207" s="27">
        <f t="shared" si="22"/>
        <v>190</v>
      </c>
      <c r="B207" s="28">
        <f t="shared" si="18"/>
        <v>48092</v>
      </c>
      <c r="C207" s="31">
        <f t="shared" si="25"/>
        <v>173734.12909317264</v>
      </c>
      <c r="D207" s="31">
        <f t="shared" si="26"/>
        <v>1513.8650760106996</v>
      </c>
      <c r="E207" s="32">
        <f t="shared" si="19"/>
        <v>0</v>
      </c>
      <c r="F207" s="31">
        <f t="shared" si="20"/>
        <v>1513.8650760106996</v>
      </c>
      <c r="G207" s="31">
        <f t="shared" si="23"/>
        <v>645.19443054483634</v>
      </c>
      <c r="H207" s="31">
        <f t="shared" si="24"/>
        <v>868.67064546586323</v>
      </c>
      <c r="I207" s="31">
        <f t="shared" si="21"/>
        <v>173088.93466262781</v>
      </c>
      <c r="J207" s="24"/>
      <c r="K207" s="24"/>
    </row>
    <row r="208" spans="1:11" x14ac:dyDescent="0.2">
      <c r="A208" s="27">
        <f t="shared" si="22"/>
        <v>191</v>
      </c>
      <c r="B208" s="28">
        <f t="shared" si="18"/>
        <v>48122</v>
      </c>
      <c r="C208" s="31">
        <f t="shared" si="25"/>
        <v>173088.93466262781</v>
      </c>
      <c r="D208" s="31">
        <f t="shared" si="26"/>
        <v>1513.8650760106996</v>
      </c>
      <c r="E208" s="32">
        <f t="shared" si="19"/>
        <v>0</v>
      </c>
      <c r="F208" s="31">
        <f t="shared" si="20"/>
        <v>1513.8650760106996</v>
      </c>
      <c r="G208" s="31">
        <f t="shared" si="23"/>
        <v>648.42040269756058</v>
      </c>
      <c r="H208" s="31">
        <f t="shared" si="24"/>
        <v>865.44467331313899</v>
      </c>
      <c r="I208" s="31">
        <f t="shared" si="21"/>
        <v>172440.51425993026</v>
      </c>
      <c r="J208" s="24"/>
      <c r="K208" s="24"/>
    </row>
    <row r="209" spans="1:11" x14ac:dyDescent="0.2">
      <c r="A209" s="27">
        <f t="shared" si="22"/>
        <v>192</v>
      </c>
      <c r="B209" s="28">
        <f t="shared" si="18"/>
        <v>48153</v>
      </c>
      <c r="C209" s="31">
        <f t="shared" si="25"/>
        <v>172440.51425993026</v>
      </c>
      <c r="D209" s="31">
        <f t="shared" si="26"/>
        <v>1513.8650760106996</v>
      </c>
      <c r="E209" s="32">
        <f t="shared" si="19"/>
        <v>0</v>
      </c>
      <c r="F209" s="31">
        <f t="shared" si="20"/>
        <v>1513.8650760106996</v>
      </c>
      <c r="G209" s="31">
        <f t="shared" si="23"/>
        <v>651.6625047110482</v>
      </c>
      <c r="H209" s="31">
        <f t="shared" si="24"/>
        <v>862.20257129965137</v>
      </c>
      <c r="I209" s="31">
        <f t="shared" si="21"/>
        <v>171788.85175521922</v>
      </c>
      <c r="J209" s="24"/>
      <c r="K209" s="24"/>
    </row>
    <row r="210" spans="1:11" x14ac:dyDescent="0.2">
      <c r="A210" s="27">
        <f t="shared" si="22"/>
        <v>193</v>
      </c>
      <c r="B210" s="28">
        <f t="shared" ref="B210:B273" si="27">IF(Pay_Num&lt;&gt;"",DATE(YEAR(Loan_Start),MONTH(Loan_Start)+(Pay_Num)*12/Num_Pmt_Per_Year,DAY(Loan_Start)),"")</f>
        <v>48183</v>
      </c>
      <c r="C210" s="31">
        <f t="shared" si="25"/>
        <v>171788.85175521922</v>
      </c>
      <c r="D210" s="31">
        <f t="shared" si="26"/>
        <v>1513.8650760106996</v>
      </c>
      <c r="E210" s="32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1">
        <f t="shared" ref="F210:F273" si="29">IF(AND(Pay_Num&lt;&gt;"",Sched_Pay+Extra_Pay&lt;Beg_Bal),Sched_Pay+Extra_Pay,IF(Pay_Num&lt;&gt;"",Beg_Bal,""))</f>
        <v>1513.8650760106996</v>
      </c>
      <c r="G210" s="31">
        <f t="shared" si="23"/>
        <v>654.92081723460353</v>
      </c>
      <c r="H210" s="31">
        <f t="shared" si="24"/>
        <v>858.94425877609604</v>
      </c>
      <c r="I210" s="31">
        <f t="shared" ref="I210:I273" si="30">IF(AND(Pay_Num&lt;&gt;"",Sched_Pay+Extra_Pay&lt;Beg_Bal),Beg_Bal-Princ,IF(Pay_Num&lt;&gt;"",0,""))</f>
        <v>171133.93093798461</v>
      </c>
      <c r="J210" s="24"/>
      <c r="K210" s="24"/>
    </row>
    <row r="211" spans="1:11" x14ac:dyDescent="0.2">
      <c r="A211" s="27">
        <f t="shared" ref="A211:A274" si="31">IF(Values_Entered,A210+1,"")</f>
        <v>194</v>
      </c>
      <c r="B211" s="28">
        <f t="shared" si="27"/>
        <v>48214</v>
      </c>
      <c r="C211" s="31">
        <f t="shared" si="25"/>
        <v>171133.93093798461</v>
      </c>
      <c r="D211" s="31">
        <f t="shared" si="26"/>
        <v>1513.8650760106996</v>
      </c>
      <c r="E211" s="32">
        <f t="shared" si="28"/>
        <v>0</v>
      </c>
      <c r="F211" s="31">
        <f t="shared" si="29"/>
        <v>1513.8650760106996</v>
      </c>
      <c r="G211" s="31">
        <f t="shared" ref="G211:G274" si="32">IF(Pay_Num&lt;&gt;"",Total_Pay-Int,"")</f>
        <v>658.19542132077652</v>
      </c>
      <c r="H211" s="31">
        <f t="shared" ref="H211:H274" si="33">IF(Pay_Num&lt;&gt;"",Beg_Bal*Interest_Rate/Num_Pmt_Per_Year,"")</f>
        <v>855.66965468992305</v>
      </c>
      <c r="I211" s="31">
        <f t="shared" si="30"/>
        <v>170475.73551666384</v>
      </c>
      <c r="J211" s="24"/>
      <c r="K211" s="24"/>
    </row>
    <row r="212" spans="1:11" x14ac:dyDescent="0.2">
      <c r="A212" s="27">
        <f t="shared" si="31"/>
        <v>195</v>
      </c>
      <c r="B212" s="28">
        <f t="shared" si="27"/>
        <v>48245</v>
      </c>
      <c r="C212" s="31">
        <f t="shared" ref="C212:C275" si="34">IF(Pay_Num&lt;&gt;"",I211,"")</f>
        <v>170475.73551666384</v>
      </c>
      <c r="D212" s="31">
        <f t="shared" ref="D212:D275" si="35">IF(Pay_Num&lt;&gt;"",Scheduled_Monthly_Payment,"")</f>
        <v>1513.8650760106996</v>
      </c>
      <c r="E212" s="32">
        <f t="shared" si="28"/>
        <v>0</v>
      </c>
      <c r="F212" s="31">
        <f t="shared" si="29"/>
        <v>1513.8650760106996</v>
      </c>
      <c r="G212" s="31">
        <f t="shared" si="32"/>
        <v>661.48639842738044</v>
      </c>
      <c r="H212" s="31">
        <f t="shared" si="33"/>
        <v>852.37867758331913</v>
      </c>
      <c r="I212" s="31">
        <f t="shared" si="30"/>
        <v>169814.24911823648</v>
      </c>
      <c r="J212" s="24"/>
      <c r="K212" s="24"/>
    </row>
    <row r="213" spans="1:11" x14ac:dyDescent="0.2">
      <c r="A213" s="27">
        <f t="shared" si="31"/>
        <v>196</v>
      </c>
      <c r="B213" s="28">
        <f t="shared" si="27"/>
        <v>48274</v>
      </c>
      <c r="C213" s="31">
        <f t="shared" si="34"/>
        <v>169814.24911823648</v>
      </c>
      <c r="D213" s="31">
        <f t="shared" si="35"/>
        <v>1513.8650760106996</v>
      </c>
      <c r="E213" s="32">
        <f t="shared" si="28"/>
        <v>0</v>
      </c>
      <c r="F213" s="31">
        <f t="shared" si="29"/>
        <v>1513.8650760106996</v>
      </c>
      <c r="G213" s="31">
        <f t="shared" si="32"/>
        <v>664.79383041951712</v>
      </c>
      <c r="H213" s="31">
        <f t="shared" si="33"/>
        <v>849.07124559118245</v>
      </c>
      <c r="I213" s="31">
        <f t="shared" si="30"/>
        <v>169149.45528781696</v>
      </c>
      <c r="J213" s="24"/>
      <c r="K213" s="24"/>
    </row>
    <row r="214" spans="1:11" x14ac:dyDescent="0.2">
      <c r="A214" s="27">
        <f t="shared" si="31"/>
        <v>197</v>
      </c>
      <c r="B214" s="28">
        <f t="shared" si="27"/>
        <v>48305</v>
      </c>
      <c r="C214" s="31">
        <f t="shared" si="34"/>
        <v>169149.45528781696</v>
      </c>
      <c r="D214" s="31">
        <f t="shared" si="35"/>
        <v>1513.8650760106996</v>
      </c>
      <c r="E214" s="32">
        <f t="shared" si="28"/>
        <v>0</v>
      </c>
      <c r="F214" s="31">
        <f t="shared" si="29"/>
        <v>1513.8650760106996</v>
      </c>
      <c r="G214" s="31">
        <f t="shared" si="32"/>
        <v>668.11779957161468</v>
      </c>
      <c r="H214" s="31">
        <f t="shared" si="33"/>
        <v>845.74727643908489</v>
      </c>
      <c r="I214" s="31">
        <f t="shared" si="30"/>
        <v>168481.33748824534</v>
      </c>
      <c r="J214" s="24"/>
      <c r="K214" s="24"/>
    </row>
    <row r="215" spans="1:11" x14ac:dyDescent="0.2">
      <c r="A215" s="27">
        <f t="shared" si="31"/>
        <v>198</v>
      </c>
      <c r="B215" s="28">
        <f t="shared" si="27"/>
        <v>48335</v>
      </c>
      <c r="C215" s="31">
        <f t="shared" si="34"/>
        <v>168481.33748824534</v>
      </c>
      <c r="D215" s="31">
        <f t="shared" si="35"/>
        <v>1513.8650760106996</v>
      </c>
      <c r="E215" s="32">
        <f t="shared" si="28"/>
        <v>0</v>
      </c>
      <c r="F215" s="31">
        <f t="shared" si="29"/>
        <v>1513.8650760106996</v>
      </c>
      <c r="G215" s="31">
        <f t="shared" si="32"/>
        <v>671.45838856947296</v>
      </c>
      <c r="H215" s="31">
        <f t="shared" si="33"/>
        <v>842.40668744122661</v>
      </c>
      <c r="I215" s="31">
        <f t="shared" si="30"/>
        <v>167809.87909967586</v>
      </c>
      <c r="J215" s="24"/>
      <c r="K215" s="24"/>
    </row>
    <row r="216" spans="1:11" x14ac:dyDescent="0.2">
      <c r="A216" s="27">
        <f t="shared" si="31"/>
        <v>199</v>
      </c>
      <c r="B216" s="28">
        <f t="shared" si="27"/>
        <v>48366</v>
      </c>
      <c r="C216" s="31">
        <f t="shared" si="34"/>
        <v>167809.87909967586</v>
      </c>
      <c r="D216" s="31">
        <f t="shared" si="35"/>
        <v>1513.8650760106996</v>
      </c>
      <c r="E216" s="32">
        <f t="shared" si="28"/>
        <v>0</v>
      </c>
      <c r="F216" s="31">
        <f t="shared" si="29"/>
        <v>1513.8650760106996</v>
      </c>
      <c r="G216" s="31">
        <f t="shared" si="32"/>
        <v>674.81568051232023</v>
      </c>
      <c r="H216" s="31">
        <f t="shared" si="33"/>
        <v>839.04939549837934</v>
      </c>
      <c r="I216" s="31">
        <f t="shared" si="30"/>
        <v>167135.06341916355</v>
      </c>
      <c r="J216" s="24"/>
      <c r="K216" s="24"/>
    </row>
    <row r="217" spans="1:11" x14ac:dyDescent="0.2">
      <c r="A217" s="27">
        <f t="shared" si="31"/>
        <v>200</v>
      </c>
      <c r="B217" s="28">
        <f t="shared" si="27"/>
        <v>48396</v>
      </c>
      <c r="C217" s="31">
        <f t="shared" si="34"/>
        <v>167135.06341916355</v>
      </c>
      <c r="D217" s="31">
        <f t="shared" si="35"/>
        <v>1513.8650760106996</v>
      </c>
      <c r="E217" s="32">
        <f t="shared" si="28"/>
        <v>0</v>
      </c>
      <c r="F217" s="31">
        <f t="shared" si="29"/>
        <v>1513.8650760106996</v>
      </c>
      <c r="G217" s="31">
        <f t="shared" si="32"/>
        <v>678.18975891488185</v>
      </c>
      <c r="H217" s="31">
        <f t="shared" si="33"/>
        <v>835.67531709581772</v>
      </c>
      <c r="I217" s="31">
        <f t="shared" si="30"/>
        <v>166456.87366024868</v>
      </c>
      <c r="J217" s="24"/>
      <c r="K217" s="24"/>
    </row>
    <row r="218" spans="1:11" x14ac:dyDescent="0.2">
      <c r="A218" s="27">
        <f t="shared" si="31"/>
        <v>201</v>
      </c>
      <c r="B218" s="28">
        <f t="shared" si="27"/>
        <v>48427</v>
      </c>
      <c r="C218" s="31">
        <f t="shared" si="34"/>
        <v>166456.87366024868</v>
      </c>
      <c r="D218" s="31">
        <f t="shared" si="35"/>
        <v>1513.8650760106996</v>
      </c>
      <c r="E218" s="32">
        <f t="shared" si="28"/>
        <v>0</v>
      </c>
      <c r="F218" s="31">
        <f t="shared" si="29"/>
        <v>1513.8650760106996</v>
      </c>
      <c r="G218" s="31">
        <f t="shared" si="32"/>
        <v>681.58070770945619</v>
      </c>
      <c r="H218" s="31">
        <f t="shared" si="33"/>
        <v>832.28436830124338</v>
      </c>
      <c r="I218" s="31">
        <f t="shared" si="30"/>
        <v>165775.29295253922</v>
      </c>
      <c r="J218" s="24"/>
      <c r="K218" s="24"/>
    </row>
    <row r="219" spans="1:11" x14ac:dyDescent="0.2">
      <c r="A219" s="27">
        <f t="shared" si="31"/>
        <v>202</v>
      </c>
      <c r="B219" s="28">
        <f t="shared" si="27"/>
        <v>48458</v>
      </c>
      <c r="C219" s="31">
        <f t="shared" si="34"/>
        <v>165775.29295253922</v>
      </c>
      <c r="D219" s="31">
        <f t="shared" si="35"/>
        <v>1513.8650760106996</v>
      </c>
      <c r="E219" s="32">
        <f t="shared" si="28"/>
        <v>0</v>
      </c>
      <c r="F219" s="31">
        <f t="shared" si="29"/>
        <v>1513.8650760106996</v>
      </c>
      <c r="G219" s="31">
        <f t="shared" si="32"/>
        <v>684.98861124800339</v>
      </c>
      <c r="H219" s="31">
        <f t="shared" si="33"/>
        <v>828.87646476269617</v>
      </c>
      <c r="I219" s="31">
        <f t="shared" si="30"/>
        <v>165090.30434129122</v>
      </c>
      <c r="J219" s="24"/>
      <c r="K219" s="24"/>
    </row>
    <row r="220" spans="1:11" x14ac:dyDescent="0.2">
      <c r="A220" s="27">
        <f t="shared" si="31"/>
        <v>203</v>
      </c>
      <c r="B220" s="28">
        <f t="shared" si="27"/>
        <v>48488</v>
      </c>
      <c r="C220" s="31">
        <f t="shared" si="34"/>
        <v>165090.30434129122</v>
      </c>
      <c r="D220" s="31">
        <f t="shared" si="35"/>
        <v>1513.8650760106996</v>
      </c>
      <c r="E220" s="32">
        <f t="shared" si="28"/>
        <v>0</v>
      </c>
      <c r="F220" s="31">
        <f t="shared" si="29"/>
        <v>1513.8650760106996</v>
      </c>
      <c r="G220" s="31">
        <f t="shared" si="32"/>
        <v>688.41355430424358</v>
      </c>
      <c r="H220" s="31">
        <f t="shared" si="33"/>
        <v>825.45152170645599</v>
      </c>
      <c r="I220" s="31">
        <f t="shared" si="30"/>
        <v>164401.89078698697</v>
      </c>
      <c r="J220" s="24"/>
      <c r="K220" s="24"/>
    </row>
    <row r="221" spans="1:11" x14ac:dyDescent="0.2">
      <c r="A221" s="27">
        <f t="shared" si="31"/>
        <v>204</v>
      </c>
      <c r="B221" s="28">
        <f t="shared" si="27"/>
        <v>48519</v>
      </c>
      <c r="C221" s="31">
        <f t="shared" si="34"/>
        <v>164401.89078698697</v>
      </c>
      <c r="D221" s="31">
        <f t="shared" si="35"/>
        <v>1513.8650760106996</v>
      </c>
      <c r="E221" s="32">
        <f t="shared" si="28"/>
        <v>0</v>
      </c>
      <c r="F221" s="31">
        <f t="shared" si="29"/>
        <v>1513.8650760106996</v>
      </c>
      <c r="G221" s="31">
        <f t="shared" si="32"/>
        <v>691.8556220757647</v>
      </c>
      <c r="H221" s="31">
        <f t="shared" si="33"/>
        <v>822.00945393493487</v>
      </c>
      <c r="I221" s="31">
        <f t="shared" si="30"/>
        <v>163710.03516491121</v>
      </c>
      <c r="J221" s="24"/>
      <c r="K221" s="24"/>
    </row>
    <row r="222" spans="1:11" x14ac:dyDescent="0.2">
      <c r="A222" s="27">
        <f t="shared" si="31"/>
        <v>205</v>
      </c>
      <c r="B222" s="28">
        <f t="shared" si="27"/>
        <v>48549</v>
      </c>
      <c r="C222" s="31">
        <f t="shared" si="34"/>
        <v>163710.03516491121</v>
      </c>
      <c r="D222" s="31">
        <f t="shared" si="35"/>
        <v>1513.8650760106996</v>
      </c>
      <c r="E222" s="32">
        <f t="shared" si="28"/>
        <v>0</v>
      </c>
      <c r="F222" s="31">
        <f t="shared" si="29"/>
        <v>1513.8650760106996</v>
      </c>
      <c r="G222" s="31">
        <f t="shared" si="32"/>
        <v>695.31490018614352</v>
      </c>
      <c r="H222" s="31">
        <f t="shared" si="33"/>
        <v>818.55017582455605</v>
      </c>
      <c r="I222" s="31">
        <f t="shared" si="30"/>
        <v>163014.72026472507</v>
      </c>
      <c r="J222" s="24"/>
      <c r="K222" s="24"/>
    </row>
    <row r="223" spans="1:11" x14ac:dyDescent="0.2">
      <c r="A223" s="27">
        <f t="shared" si="31"/>
        <v>206</v>
      </c>
      <c r="B223" s="28">
        <f t="shared" si="27"/>
        <v>48580</v>
      </c>
      <c r="C223" s="31">
        <f t="shared" si="34"/>
        <v>163014.72026472507</v>
      </c>
      <c r="D223" s="31">
        <f t="shared" si="35"/>
        <v>1513.8650760106996</v>
      </c>
      <c r="E223" s="32">
        <f t="shared" si="28"/>
        <v>0</v>
      </c>
      <c r="F223" s="31">
        <f t="shared" si="29"/>
        <v>1513.8650760106996</v>
      </c>
      <c r="G223" s="31">
        <f t="shared" si="32"/>
        <v>698.79147468707436</v>
      </c>
      <c r="H223" s="31">
        <f t="shared" si="33"/>
        <v>815.07360132362521</v>
      </c>
      <c r="I223" s="31">
        <f t="shared" si="30"/>
        <v>162315.92879003799</v>
      </c>
      <c r="J223" s="24"/>
      <c r="K223" s="24"/>
    </row>
    <row r="224" spans="1:11" x14ac:dyDescent="0.2">
      <c r="A224" s="27">
        <f t="shared" si="31"/>
        <v>207</v>
      </c>
      <c r="B224" s="28">
        <f t="shared" si="27"/>
        <v>48611</v>
      </c>
      <c r="C224" s="31">
        <f t="shared" si="34"/>
        <v>162315.92879003799</v>
      </c>
      <c r="D224" s="31">
        <f t="shared" si="35"/>
        <v>1513.8650760106996</v>
      </c>
      <c r="E224" s="32">
        <f t="shared" si="28"/>
        <v>0</v>
      </c>
      <c r="F224" s="31">
        <f t="shared" si="29"/>
        <v>1513.8650760106996</v>
      </c>
      <c r="G224" s="31">
        <f t="shared" si="32"/>
        <v>702.28543206050961</v>
      </c>
      <c r="H224" s="31">
        <f t="shared" si="33"/>
        <v>811.57964395018996</v>
      </c>
      <c r="I224" s="31">
        <f t="shared" si="30"/>
        <v>161613.64335797747</v>
      </c>
      <c r="J224" s="24"/>
      <c r="K224" s="24"/>
    </row>
    <row r="225" spans="1:11" x14ac:dyDescent="0.2">
      <c r="A225" s="27">
        <f t="shared" si="31"/>
        <v>208</v>
      </c>
      <c r="B225" s="28">
        <f t="shared" si="27"/>
        <v>48639</v>
      </c>
      <c r="C225" s="31">
        <f t="shared" si="34"/>
        <v>161613.64335797747</v>
      </c>
      <c r="D225" s="31">
        <f t="shared" si="35"/>
        <v>1513.8650760106996</v>
      </c>
      <c r="E225" s="32">
        <f t="shared" si="28"/>
        <v>0</v>
      </c>
      <c r="F225" s="31">
        <f t="shared" si="29"/>
        <v>1513.8650760106996</v>
      </c>
      <c r="G225" s="31">
        <f t="shared" si="32"/>
        <v>705.79685922081228</v>
      </c>
      <c r="H225" s="31">
        <f t="shared" si="33"/>
        <v>808.06821678988729</v>
      </c>
      <c r="I225" s="31">
        <f t="shared" si="30"/>
        <v>160907.84649875667</v>
      </c>
      <c r="J225" s="24"/>
      <c r="K225" s="24"/>
    </row>
    <row r="226" spans="1:11" x14ac:dyDescent="0.2">
      <c r="A226" s="27">
        <f t="shared" si="31"/>
        <v>209</v>
      </c>
      <c r="B226" s="28">
        <f t="shared" si="27"/>
        <v>48670</v>
      </c>
      <c r="C226" s="31">
        <f t="shared" si="34"/>
        <v>160907.84649875667</v>
      </c>
      <c r="D226" s="31">
        <f t="shared" si="35"/>
        <v>1513.8650760106996</v>
      </c>
      <c r="E226" s="32">
        <f t="shared" si="28"/>
        <v>0</v>
      </c>
      <c r="F226" s="31">
        <f t="shared" si="29"/>
        <v>1513.8650760106996</v>
      </c>
      <c r="G226" s="31">
        <f t="shared" si="32"/>
        <v>709.32584351691628</v>
      </c>
      <c r="H226" s="31">
        <f t="shared" si="33"/>
        <v>804.53923249378329</v>
      </c>
      <c r="I226" s="31">
        <f t="shared" si="30"/>
        <v>160198.52065523976</v>
      </c>
      <c r="J226" s="24"/>
      <c r="K226" s="24"/>
    </row>
    <row r="227" spans="1:11" x14ac:dyDescent="0.2">
      <c r="A227" s="27">
        <f t="shared" si="31"/>
        <v>210</v>
      </c>
      <c r="B227" s="28">
        <f t="shared" si="27"/>
        <v>48700</v>
      </c>
      <c r="C227" s="31">
        <f t="shared" si="34"/>
        <v>160198.52065523976</v>
      </c>
      <c r="D227" s="31">
        <f t="shared" si="35"/>
        <v>1513.8650760106996</v>
      </c>
      <c r="E227" s="32">
        <f t="shared" si="28"/>
        <v>0</v>
      </c>
      <c r="F227" s="31">
        <f t="shared" si="29"/>
        <v>1513.8650760106996</v>
      </c>
      <c r="G227" s="31">
        <f t="shared" si="32"/>
        <v>712.87247273450078</v>
      </c>
      <c r="H227" s="31">
        <f t="shared" si="33"/>
        <v>800.99260327619879</v>
      </c>
      <c r="I227" s="31">
        <f t="shared" si="30"/>
        <v>159485.64818250525</v>
      </c>
      <c r="J227" s="24"/>
      <c r="K227" s="24"/>
    </row>
    <row r="228" spans="1:11" x14ac:dyDescent="0.2">
      <c r="A228" s="27">
        <f t="shared" si="31"/>
        <v>211</v>
      </c>
      <c r="B228" s="28">
        <f t="shared" si="27"/>
        <v>48731</v>
      </c>
      <c r="C228" s="31">
        <f t="shared" si="34"/>
        <v>159485.64818250525</v>
      </c>
      <c r="D228" s="31">
        <f t="shared" si="35"/>
        <v>1513.8650760106996</v>
      </c>
      <c r="E228" s="32">
        <f t="shared" si="28"/>
        <v>0</v>
      </c>
      <c r="F228" s="31">
        <f t="shared" si="29"/>
        <v>1513.8650760106996</v>
      </c>
      <c r="G228" s="31">
        <f t="shared" si="32"/>
        <v>716.43683509817333</v>
      </c>
      <c r="H228" s="31">
        <f t="shared" si="33"/>
        <v>797.42824091252623</v>
      </c>
      <c r="I228" s="31">
        <f t="shared" si="30"/>
        <v>158769.21134740708</v>
      </c>
      <c r="J228" s="24"/>
      <c r="K228" s="24"/>
    </row>
    <row r="229" spans="1:11" x14ac:dyDescent="0.2">
      <c r="A229" s="27">
        <f t="shared" si="31"/>
        <v>212</v>
      </c>
      <c r="B229" s="28">
        <f t="shared" si="27"/>
        <v>48761</v>
      </c>
      <c r="C229" s="31">
        <f t="shared" si="34"/>
        <v>158769.21134740708</v>
      </c>
      <c r="D229" s="31">
        <f t="shared" si="35"/>
        <v>1513.8650760106996</v>
      </c>
      <c r="E229" s="32">
        <f t="shared" si="28"/>
        <v>0</v>
      </c>
      <c r="F229" s="31">
        <f t="shared" si="29"/>
        <v>1513.8650760106996</v>
      </c>
      <c r="G229" s="31">
        <f t="shared" si="32"/>
        <v>720.01901927366418</v>
      </c>
      <c r="H229" s="31">
        <f t="shared" si="33"/>
        <v>793.84605673703538</v>
      </c>
      <c r="I229" s="31">
        <f t="shared" si="30"/>
        <v>158049.19232813342</v>
      </c>
      <c r="J229" s="24"/>
      <c r="K229" s="24"/>
    </row>
    <row r="230" spans="1:11" x14ac:dyDescent="0.2">
      <c r="A230" s="27">
        <f t="shared" si="31"/>
        <v>213</v>
      </c>
      <c r="B230" s="28">
        <f t="shared" si="27"/>
        <v>48792</v>
      </c>
      <c r="C230" s="31">
        <f t="shared" si="34"/>
        <v>158049.19232813342</v>
      </c>
      <c r="D230" s="31">
        <f t="shared" si="35"/>
        <v>1513.8650760106996</v>
      </c>
      <c r="E230" s="32">
        <f t="shared" si="28"/>
        <v>0</v>
      </c>
      <c r="F230" s="31">
        <f t="shared" si="29"/>
        <v>1513.8650760106996</v>
      </c>
      <c r="G230" s="31">
        <f t="shared" si="32"/>
        <v>723.61911437003243</v>
      </c>
      <c r="H230" s="31">
        <f t="shared" si="33"/>
        <v>790.24596164066713</v>
      </c>
      <c r="I230" s="31">
        <f t="shared" si="30"/>
        <v>157325.57321376339</v>
      </c>
      <c r="J230" s="24"/>
      <c r="K230" s="24"/>
    </row>
    <row r="231" spans="1:11" x14ac:dyDescent="0.2">
      <c r="A231" s="27">
        <f t="shared" si="31"/>
        <v>214</v>
      </c>
      <c r="B231" s="28">
        <f t="shared" si="27"/>
        <v>48823</v>
      </c>
      <c r="C231" s="31">
        <f t="shared" si="34"/>
        <v>157325.57321376339</v>
      </c>
      <c r="D231" s="31">
        <f t="shared" si="35"/>
        <v>1513.8650760106996</v>
      </c>
      <c r="E231" s="32">
        <f t="shared" si="28"/>
        <v>0</v>
      </c>
      <c r="F231" s="31">
        <f t="shared" si="29"/>
        <v>1513.8650760106996</v>
      </c>
      <c r="G231" s="31">
        <f t="shared" si="32"/>
        <v>727.23720994188272</v>
      </c>
      <c r="H231" s="31">
        <f t="shared" si="33"/>
        <v>786.62786606881684</v>
      </c>
      <c r="I231" s="31">
        <f t="shared" si="30"/>
        <v>156598.33600382152</v>
      </c>
      <c r="J231" s="24"/>
      <c r="K231" s="24"/>
    </row>
    <row r="232" spans="1:11" x14ac:dyDescent="0.2">
      <c r="A232" s="27">
        <f t="shared" si="31"/>
        <v>215</v>
      </c>
      <c r="B232" s="28">
        <f t="shared" si="27"/>
        <v>48853</v>
      </c>
      <c r="C232" s="31">
        <f t="shared" si="34"/>
        <v>156598.33600382152</v>
      </c>
      <c r="D232" s="31">
        <f t="shared" si="35"/>
        <v>1513.8650760106996</v>
      </c>
      <c r="E232" s="32">
        <f t="shared" si="28"/>
        <v>0</v>
      </c>
      <c r="F232" s="31">
        <f t="shared" si="29"/>
        <v>1513.8650760106996</v>
      </c>
      <c r="G232" s="31">
        <f t="shared" si="32"/>
        <v>730.87339599159202</v>
      </c>
      <c r="H232" s="31">
        <f t="shared" si="33"/>
        <v>782.99168001910755</v>
      </c>
      <c r="I232" s="31">
        <f t="shared" si="30"/>
        <v>155867.46260782992</v>
      </c>
      <c r="J232" s="24"/>
      <c r="K232" s="24"/>
    </row>
    <row r="233" spans="1:11" x14ac:dyDescent="0.2">
      <c r="A233" s="27">
        <f t="shared" si="31"/>
        <v>216</v>
      </c>
      <c r="B233" s="28">
        <f t="shared" si="27"/>
        <v>48884</v>
      </c>
      <c r="C233" s="31">
        <f t="shared" si="34"/>
        <v>155867.46260782992</v>
      </c>
      <c r="D233" s="31">
        <f t="shared" si="35"/>
        <v>1513.8650760106996</v>
      </c>
      <c r="E233" s="32">
        <f t="shared" si="28"/>
        <v>0</v>
      </c>
      <c r="F233" s="31">
        <f t="shared" si="29"/>
        <v>1513.8650760106996</v>
      </c>
      <c r="G233" s="31">
        <f t="shared" si="32"/>
        <v>734.52776297155003</v>
      </c>
      <c r="H233" s="31">
        <f t="shared" si="33"/>
        <v>779.33731303914954</v>
      </c>
      <c r="I233" s="31">
        <f t="shared" si="30"/>
        <v>155132.93484485836</v>
      </c>
      <c r="J233" s="24"/>
      <c r="K233" s="24"/>
    </row>
    <row r="234" spans="1:11" x14ac:dyDescent="0.2">
      <c r="A234" s="27">
        <f t="shared" si="31"/>
        <v>217</v>
      </c>
      <c r="B234" s="28">
        <f t="shared" si="27"/>
        <v>48914</v>
      </c>
      <c r="C234" s="31">
        <f t="shared" si="34"/>
        <v>155132.93484485836</v>
      </c>
      <c r="D234" s="31">
        <f t="shared" si="35"/>
        <v>1513.8650760106996</v>
      </c>
      <c r="E234" s="32">
        <f t="shared" si="28"/>
        <v>0</v>
      </c>
      <c r="F234" s="31">
        <f t="shared" si="29"/>
        <v>1513.8650760106996</v>
      </c>
      <c r="G234" s="31">
        <f t="shared" si="32"/>
        <v>738.20040178640772</v>
      </c>
      <c r="H234" s="31">
        <f t="shared" si="33"/>
        <v>775.66467422429184</v>
      </c>
      <c r="I234" s="31">
        <f t="shared" si="30"/>
        <v>154394.73444307197</v>
      </c>
      <c r="J234" s="24"/>
      <c r="K234" s="24"/>
    </row>
    <row r="235" spans="1:11" x14ac:dyDescent="0.2">
      <c r="A235" s="27">
        <f t="shared" si="31"/>
        <v>218</v>
      </c>
      <c r="B235" s="28">
        <f t="shared" si="27"/>
        <v>48945</v>
      </c>
      <c r="C235" s="31">
        <f t="shared" si="34"/>
        <v>154394.73444307197</v>
      </c>
      <c r="D235" s="31">
        <f t="shared" si="35"/>
        <v>1513.8650760106996</v>
      </c>
      <c r="E235" s="32">
        <f t="shared" si="28"/>
        <v>0</v>
      </c>
      <c r="F235" s="31">
        <f t="shared" si="29"/>
        <v>1513.8650760106996</v>
      </c>
      <c r="G235" s="31">
        <f t="shared" si="32"/>
        <v>741.89140379533978</v>
      </c>
      <c r="H235" s="31">
        <f t="shared" si="33"/>
        <v>771.97367221535978</v>
      </c>
      <c r="I235" s="31">
        <f t="shared" si="30"/>
        <v>153652.84303927663</v>
      </c>
      <c r="J235" s="24"/>
      <c r="K235" s="24"/>
    </row>
    <row r="236" spans="1:11" x14ac:dyDescent="0.2">
      <c r="A236" s="27">
        <f t="shared" si="31"/>
        <v>219</v>
      </c>
      <c r="B236" s="28">
        <f t="shared" si="27"/>
        <v>48976</v>
      </c>
      <c r="C236" s="31">
        <f t="shared" si="34"/>
        <v>153652.84303927663</v>
      </c>
      <c r="D236" s="31">
        <f t="shared" si="35"/>
        <v>1513.8650760106996</v>
      </c>
      <c r="E236" s="32">
        <f t="shared" si="28"/>
        <v>0</v>
      </c>
      <c r="F236" s="31">
        <f t="shared" si="29"/>
        <v>1513.8650760106996</v>
      </c>
      <c r="G236" s="31">
        <f t="shared" si="32"/>
        <v>745.60086081431643</v>
      </c>
      <c r="H236" s="31">
        <f t="shared" si="33"/>
        <v>768.26421519638313</v>
      </c>
      <c r="I236" s="31">
        <f t="shared" si="30"/>
        <v>152907.24217846233</v>
      </c>
      <c r="J236" s="24"/>
      <c r="K236" s="24"/>
    </row>
    <row r="237" spans="1:11" x14ac:dyDescent="0.2">
      <c r="A237" s="27">
        <f t="shared" si="31"/>
        <v>220</v>
      </c>
      <c r="B237" s="28">
        <f t="shared" si="27"/>
        <v>49004</v>
      </c>
      <c r="C237" s="31">
        <f t="shared" si="34"/>
        <v>152907.24217846233</v>
      </c>
      <c r="D237" s="31">
        <f t="shared" si="35"/>
        <v>1513.8650760106996</v>
      </c>
      <c r="E237" s="32">
        <f t="shared" si="28"/>
        <v>0</v>
      </c>
      <c r="F237" s="31">
        <f t="shared" si="29"/>
        <v>1513.8650760106996</v>
      </c>
      <c r="G237" s="31">
        <f t="shared" si="32"/>
        <v>749.32886511838785</v>
      </c>
      <c r="H237" s="31">
        <f t="shared" si="33"/>
        <v>764.53621089231171</v>
      </c>
      <c r="I237" s="31">
        <f t="shared" si="30"/>
        <v>152157.91331334395</v>
      </c>
      <c r="J237" s="24"/>
      <c r="K237" s="24"/>
    </row>
    <row r="238" spans="1:11" x14ac:dyDescent="0.2">
      <c r="A238" s="27">
        <f t="shared" si="31"/>
        <v>221</v>
      </c>
      <c r="B238" s="28">
        <f t="shared" si="27"/>
        <v>49035</v>
      </c>
      <c r="C238" s="31">
        <f t="shared" si="34"/>
        <v>152157.91331334395</v>
      </c>
      <c r="D238" s="31">
        <f t="shared" si="35"/>
        <v>1513.8650760106996</v>
      </c>
      <c r="E238" s="32">
        <f t="shared" si="28"/>
        <v>0</v>
      </c>
      <c r="F238" s="31">
        <f t="shared" si="29"/>
        <v>1513.8650760106996</v>
      </c>
      <c r="G238" s="31">
        <f t="shared" si="32"/>
        <v>753.07550944397985</v>
      </c>
      <c r="H238" s="31">
        <f t="shared" si="33"/>
        <v>760.78956656671971</v>
      </c>
      <c r="I238" s="31">
        <f t="shared" si="30"/>
        <v>151404.83780389998</v>
      </c>
      <c r="J238" s="24"/>
      <c r="K238" s="24"/>
    </row>
    <row r="239" spans="1:11" x14ac:dyDescent="0.2">
      <c r="A239" s="27">
        <f t="shared" si="31"/>
        <v>222</v>
      </c>
      <c r="B239" s="28">
        <f t="shared" si="27"/>
        <v>49065</v>
      </c>
      <c r="C239" s="31">
        <f t="shared" si="34"/>
        <v>151404.83780389998</v>
      </c>
      <c r="D239" s="31">
        <f t="shared" si="35"/>
        <v>1513.8650760106996</v>
      </c>
      <c r="E239" s="32">
        <f t="shared" si="28"/>
        <v>0</v>
      </c>
      <c r="F239" s="31">
        <f t="shared" si="29"/>
        <v>1513.8650760106996</v>
      </c>
      <c r="G239" s="31">
        <f t="shared" si="32"/>
        <v>756.84088699119968</v>
      </c>
      <c r="H239" s="31">
        <f t="shared" si="33"/>
        <v>757.02418901949989</v>
      </c>
      <c r="I239" s="31">
        <f t="shared" si="30"/>
        <v>150647.99691690877</v>
      </c>
      <c r="J239" s="24"/>
      <c r="K239" s="24"/>
    </row>
    <row r="240" spans="1:11" x14ac:dyDescent="0.2">
      <c r="A240" s="27">
        <f t="shared" si="31"/>
        <v>223</v>
      </c>
      <c r="B240" s="28">
        <f t="shared" si="27"/>
        <v>49096</v>
      </c>
      <c r="C240" s="31">
        <f t="shared" si="34"/>
        <v>150647.99691690877</v>
      </c>
      <c r="D240" s="31">
        <f t="shared" si="35"/>
        <v>1513.8650760106996</v>
      </c>
      <c r="E240" s="32">
        <f t="shared" si="28"/>
        <v>0</v>
      </c>
      <c r="F240" s="31">
        <f t="shared" si="29"/>
        <v>1513.8650760106996</v>
      </c>
      <c r="G240" s="31">
        <f t="shared" si="32"/>
        <v>760.62509142615568</v>
      </c>
      <c r="H240" s="31">
        <f t="shared" si="33"/>
        <v>753.23998458454389</v>
      </c>
      <c r="I240" s="31">
        <f t="shared" si="30"/>
        <v>149887.37182548261</v>
      </c>
      <c r="J240" s="24"/>
      <c r="K240" s="24"/>
    </row>
    <row r="241" spans="1:11" x14ac:dyDescent="0.2">
      <c r="A241" s="27">
        <f t="shared" si="31"/>
        <v>224</v>
      </c>
      <c r="B241" s="28">
        <f t="shared" si="27"/>
        <v>49126</v>
      </c>
      <c r="C241" s="31">
        <f t="shared" si="34"/>
        <v>149887.37182548261</v>
      </c>
      <c r="D241" s="31">
        <f t="shared" si="35"/>
        <v>1513.8650760106996</v>
      </c>
      <c r="E241" s="32">
        <f t="shared" si="28"/>
        <v>0</v>
      </c>
      <c r="F241" s="31">
        <f t="shared" si="29"/>
        <v>1513.8650760106996</v>
      </c>
      <c r="G241" s="31">
        <f t="shared" si="32"/>
        <v>764.42821688328661</v>
      </c>
      <c r="H241" s="31">
        <f t="shared" si="33"/>
        <v>749.43685912741296</v>
      </c>
      <c r="I241" s="31">
        <f t="shared" si="30"/>
        <v>149122.94360859934</v>
      </c>
      <c r="J241" s="24"/>
      <c r="K241" s="24"/>
    </row>
    <row r="242" spans="1:11" x14ac:dyDescent="0.2">
      <c r="A242" s="27">
        <f t="shared" si="31"/>
        <v>225</v>
      </c>
      <c r="B242" s="28">
        <f t="shared" si="27"/>
        <v>49157</v>
      </c>
      <c r="C242" s="31">
        <f t="shared" si="34"/>
        <v>149122.94360859934</v>
      </c>
      <c r="D242" s="31">
        <f t="shared" si="35"/>
        <v>1513.8650760106996</v>
      </c>
      <c r="E242" s="32">
        <f t="shared" si="28"/>
        <v>0</v>
      </c>
      <c r="F242" s="31">
        <f t="shared" si="29"/>
        <v>1513.8650760106996</v>
      </c>
      <c r="G242" s="31">
        <f t="shared" si="32"/>
        <v>768.25035796770294</v>
      </c>
      <c r="H242" s="31">
        <f t="shared" si="33"/>
        <v>745.61471804299663</v>
      </c>
      <c r="I242" s="31">
        <f t="shared" si="30"/>
        <v>148354.69325063162</v>
      </c>
      <c r="J242" s="24"/>
      <c r="K242" s="24"/>
    </row>
    <row r="243" spans="1:11" x14ac:dyDescent="0.2">
      <c r="A243" s="27">
        <f t="shared" si="31"/>
        <v>226</v>
      </c>
      <c r="B243" s="28">
        <f t="shared" si="27"/>
        <v>49188</v>
      </c>
      <c r="C243" s="31">
        <f t="shared" si="34"/>
        <v>148354.69325063162</v>
      </c>
      <c r="D243" s="31">
        <f t="shared" si="35"/>
        <v>1513.8650760106996</v>
      </c>
      <c r="E243" s="32">
        <f t="shared" si="28"/>
        <v>0</v>
      </c>
      <c r="F243" s="31">
        <f t="shared" si="29"/>
        <v>1513.8650760106996</v>
      </c>
      <c r="G243" s="31">
        <f t="shared" si="32"/>
        <v>772.09160975754151</v>
      </c>
      <c r="H243" s="31">
        <f t="shared" si="33"/>
        <v>741.77346625315806</v>
      </c>
      <c r="I243" s="31">
        <f t="shared" si="30"/>
        <v>147582.60164087408</v>
      </c>
      <c r="J243" s="24"/>
      <c r="K243" s="24"/>
    </row>
    <row r="244" spans="1:11" x14ac:dyDescent="0.2">
      <c r="A244" s="27">
        <f t="shared" si="31"/>
        <v>227</v>
      </c>
      <c r="B244" s="28">
        <f t="shared" si="27"/>
        <v>49218</v>
      </c>
      <c r="C244" s="31">
        <f t="shared" si="34"/>
        <v>147582.60164087408</v>
      </c>
      <c r="D244" s="31">
        <f t="shared" si="35"/>
        <v>1513.8650760106996</v>
      </c>
      <c r="E244" s="32">
        <f t="shared" si="28"/>
        <v>0</v>
      </c>
      <c r="F244" s="31">
        <f t="shared" si="29"/>
        <v>1513.8650760106996</v>
      </c>
      <c r="G244" s="31">
        <f t="shared" si="32"/>
        <v>775.95206780632918</v>
      </c>
      <c r="H244" s="31">
        <f t="shared" si="33"/>
        <v>737.91300820437039</v>
      </c>
      <c r="I244" s="31">
        <f t="shared" si="30"/>
        <v>146806.64957306776</v>
      </c>
      <c r="J244" s="24"/>
      <c r="K244" s="24"/>
    </row>
    <row r="245" spans="1:11" x14ac:dyDescent="0.2">
      <c r="A245" s="27">
        <f t="shared" si="31"/>
        <v>228</v>
      </c>
      <c r="B245" s="28">
        <f t="shared" si="27"/>
        <v>49249</v>
      </c>
      <c r="C245" s="31">
        <f t="shared" si="34"/>
        <v>146806.64957306776</v>
      </c>
      <c r="D245" s="31">
        <f t="shared" si="35"/>
        <v>1513.8650760106996</v>
      </c>
      <c r="E245" s="32">
        <f t="shared" si="28"/>
        <v>0</v>
      </c>
      <c r="F245" s="31">
        <f t="shared" si="29"/>
        <v>1513.8650760106996</v>
      </c>
      <c r="G245" s="31">
        <f t="shared" si="32"/>
        <v>779.83182814536087</v>
      </c>
      <c r="H245" s="31">
        <f t="shared" si="33"/>
        <v>734.03324786533869</v>
      </c>
      <c r="I245" s="31">
        <f t="shared" si="30"/>
        <v>146026.81774492239</v>
      </c>
      <c r="J245" s="24"/>
      <c r="K245" s="24"/>
    </row>
    <row r="246" spans="1:11" x14ac:dyDescent="0.2">
      <c r="A246" s="27">
        <f t="shared" si="31"/>
        <v>229</v>
      </c>
      <c r="B246" s="28">
        <f t="shared" si="27"/>
        <v>49279</v>
      </c>
      <c r="C246" s="31">
        <f t="shared" si="34"/>
        <v>146026.81774492239</v>
      </c>
      <c r="D246" s="31">
        <f t="shared" si="35"/>
        <v>1513.8650760106996</v>
      </c>
      <c r="E246" s="32">
        <f t="shared" si="28"/>
        <v>0</v>
      </c>
      <c r="F246" s="31">
        <f t="shared" si="29"/>
        <v>1513.8650760106996</v>
      </c>
      <c r="G246" s="31">
        <f t="shared" si="32"/>
        <v>783.73098728608761</v>
      </c>
      <c r="H246" s="31">
        <f t="shared" si="33"/>
        <v>730.13408872461196</v>
      </c>
      <c r="I246" s="31">
        <f t="shared" si="30"/>
        <v>145243.08675763631</v>
      </c>
      <c r="J246" s="24"/>
      <c r="K246" s="24"/>
    </row>
    <row r="247" spans="1:11" x14ac:dyDescent="0.2">
      <c r="A247" s="27">
        <f t="shared" si="31"/>
        <v>230</v>
      </c>
      <c r="B247" s="28">
        <f t="shared" si="27"/>
        <v>49310</v>
      </c>
      <c r="C247" s="31">
        <f t="shared" si="34"/>
        <v>145243.08675763631</v>
      </c>
      <c r="D247" s="31">
        <f t="shared" si="35"/>
        <v>1513.8650760106996</v>
      </c>
      <c r="E247" s="32">
        <f t="shared" si="28"/>
        <v>0</v>
      </c>
      <c r="F247" s="31">
        <f t="shared" si="29"/>
        <v>1513.8650760106996</v>
      </c>
      <c r="G247" s="31">
        <f t="shared" si="32"/>
        <v>787.64964222251808</v>
      </c>
      <c r="H247" s="31">
        <f t="shared" si="33"/>
        <v>726.21543378818149</v>
      </c>
      <c r="I247" s="31">
        <f t="shared" si="30"/>
        <v>144455.43711541378</v>
      </c>
      <c r="J247" s="24"/>
      <c r="K247" s="24"/>
    </row>
    <row r="248" spans="1:11" x14ac:dyDescent="0.2">
      <c r="A248" s="27">
        <f t="shared" si="31"/>
        <v>231</v>
      </c>
      <c r="B248" s="28">
        <f t="shared" si="27"/>
        <v>49341</v>
      </c>
      <c r="C248" s="31">
        <f t="shared" si="34"/>
        <v>144455.43711541378</v>
      </c>
      <c r="D248" s="31">
        <f t="shared" si="35"/>
        <v>1513.8650760106996</v>
      </c>
      <c r="E248" s="32">
        <f t="shared" si="28"/>
        <v>0</v>
      </c>
      <c r="F248" s="31">
        <f t="shared" si="29"/>
        <v>1513.8650760106996</v>
      </c>
      <c r="G248" s="31">
        <f t="shared" si="32"/>
        <v>791.58789043363072</v>
      </c>
      <c r="H248" s="31">
        <f t="shared" si="33"/>
        <v>722.27718557706885</v>
      </c>
      <c r="I248" s="31">
        <f t="shared" si="30"/>
        <v>143663.84922498013</v>
      </c>
      <c r="J248" s="24"/>
      <c r="K248" s="24"/>
    </row>
    <row r="249" spans="1:11" x14ac:dyDescent="0.2">
      <c r="A249" s="27">
        <f t="shared" si="31"/>
        <v>232</v>
      </c>
      <c r="B249" s="28">
        <f t="shared" si="27"/>
        <v>49369</v>
      </c>
      <c r="C249" s="31">
        <f t="shared" si="34"/>
        <v>143663.84922498013</v>
      </c>
      <c r="D249" s="31">
        <f t="shared" si="35"/>
        <v>1513.8650760106996</v>
      </c>
      <c r="E249" s="32">
        <f t="shared" si="28"/>
        <v>0</v>
      </c>
      <c r="F249" s="31">
        <f t="shared" si="29"/>
        <v>1513.8650760106996</v>
      </c>
      <c r="G249" s="31">
        <f t="shared" si="32"/>
        <v>795.54582988579898</v>
      </c>
      <c r="H249" s="31">
        <f t="shared" si="33"/>
        <v>718.31924612490059</v>
      </c>
      <c r="I249" s="31">
        <f t="shared" si="30"/>
        <v>142868.30339509435</v>
      </c>
      <c r="J249" s="24"/>
      <c r="K249" s="24"/>
    </row>
    <row r="250" spans="1:11" x14ac:dyDescent="0.2">
      <c r="A250" s="27">
        <f t="shared" si="31"/>
        <v>233</v>
      </c>
      <c r="B250" s="28">
        <f t="shared" si="27"/>
        <v>49400</v>
      </c>
      <c r="C250" s="31">
        <f t="shared" si="34"/>
        <v>142868.30339509435</v>
      </c>
      <c r="D250" s="31">
        <f t="shared" si="35"/>
        <v>1513.8650760106996</v>
      </c>
      <c r="E250" s="32">
        <f t="shared" si="28"/>
        <v>0</v>
      </c>
      <c r="F250" s="31">
        <f t="shared" si="29"/>
        <v>1513.8650760106996</v>
      </c>
      <c r="G250" s="31">
        <f t="shared" si="32"/>
        <v>799.52355903522789</v>
      </c>
      <c r="H250" s="31">
        <f t="shared" si="33"/>
        <v>714.34151697547168</v>
      </c>
      <c r="I250" s="31">
        <f t="shared" si="30"/>
        <v>142068.77983605911</v>
      </c>
      <c r="J250" s="24"/>
      <c r="K250" s="24"/>
    </row>
    <row r="251" spans="1:11" x14ac:dyDescent="0.2">
      <c r="A251" s="27">
        <f t="shared" si="31"/>
        <v>234</v>
      </c>
      <c r="B251" s="28">
        <f t="shared" si="27"/>
        <v>49430</v>
      </c>
      <c r="C251" s="31">
        <f t="shared" si="34"/>
        <v>142068.77983605911</v>
      </c>
      <c r="D251" s="31">
        <f t="shared" si="35"/>
        <v>1513.8650760106996</v>
      </c>
      <c r="E251" s="32">
        <f t="shared" si="28"/>
        <v>0</v>
      </c>
      <c r="F251" s="31">
        <f t="shared" si="29"/>
        <v>1513.8650760106996</v>
      </c>
      <c r="G251" s="31">
        <f t="shared" si="32"/>
        <v>803.5211768304041</v>
      </c>
      <c r="H251" s="31">
        <f t="shared" si="33"/>
        <v>710.34389918029547</v>
      </c>
      <c r="I251" s="31">
        <f t="shared" si="30"/>
        <v>141265.25865922871</v>
      </c>
      <c r="J251" s="24"/>
      <c r="K251" s="24"/>
    </row>
    <row r="252" spans="1:11" x14ac:dyDescent="0.2">
      <c r="A252" s="27">
        <f t="shared" si="31"/>
        <v>235</v>
      </c>
      <c r="B252" s="28">
        <f t="shared" si="27"/>
        <v>49461</v>
      </c>
      <c r="C252" s="31">
        <f t="shared" si="34"/>
        <v>141265.25865922871</v>
      </c>
      <c r="D252" s="31">
        <f t="shared" si="35"/>
        <v>1513.8650760106996</v>
      </c>
      <c r="E252" s="32">
        <f t="shared" si="28"/>
        <v>0</v>
      </c>
      <c r="F252" s="31">
        <f t="shared" si="29"/>
        <v>1513.8650760106996</v>
      </c>
      <c r="G252" s="31">
        <f t="shared" si="32"/>
        <v>807.53878271455608</v>
      </c>
      <c r="H252" s="31">
        <f t="shared" si="33"/>
        <v>706.32629329614349</v>
      </c>
      <c r="I252" s="31">
        <f t="shared" si="30"/>
        <v>140457.71987651417</v>
      </c>
      <c r="J252" s="24"/>
      <c r="K252" s="24"/>
    </row>
    <row r="253" spans="1:11" x14ac:dyDescent="0.2">
      <c r="A253" s="27">
        <f t="shared" si="31"/>
        <v>236</v>
      </c>
      <c r="B253" s="28">
        <f t="shared" si="27"/>
        <v>49491</v>
      </c>
      <c r="C253" s="31">
        <f t="shared" si="34"/>
        <v>140457.71987651417</v>
      </c>
      <c r="D253" s="31">
        <f t="shared" si="35"/>
        <v>1513.8650760106996</v>
      </c>
      <c r="E253" s="32">
        <f t="shared" si="28"/>
        <v>0</v>
      </c>
      <c r="F253" s="31">
        <f t="shared" si="29"/>
        <v>1513.8650760106996</v>
      </c>
      <c r="G253" s="31">
        <f t="shared" si="32"/>
        <v>811.57647662812883</v>
      </c>
      <c r="H253" s="31">
        <f t="shared" si="33"/>
        <v>702.28859938257074</v>
      </c>
      <c r="I253" s="31">
        <f t="shared" si="30"/>
        <v>139646.14339988603</v>
      </c>
      <c r="J253" s="24"/>
      <c r="K253" s="24"/>
    </row>
    <row r="254" spans="1:11" x14ac:dyDescent="0.2">
      <c r="A254" s="27">
        <f t="shared" si="31"/>
        <v>237</v>
      </c>
      <c r="B254" s="28">
        <f t="shared" si="27"/>
        <v>49522</v>
      </c>
      <c r="C254" s="31">
        <f t="shared" si="34"/>
        <v>139646.14339988603</v>
      </c>
      <c r="D254" s="31">
        <f t="shared" si="35"/>
        <v>1513.8650760106996</v>
      </c>
      <c r="E254" s="32">
        <f t="shared" si="28"/>
        <v>0</v>
      </c>
      <c r="F254" s="31">
        <f t="shared" si="29"/>
        <v>1513.8650760106996</v>
      </c>
      <c r="G254" s="31">
        <f t="shared" si="32"/>
        <v>815.63435901126945</v>
      </c>
      <c r="H254" s="31">
        <f t="shared" si="33"/>
        <v>698.23071699943011</v>
      </c>
      <c r="I254" s="31">
        <f t="shared" si="30"/>
        <v>138830.50904087475</v>
      </c>
      <c r="J254" s="24"/>
      <c r="K254" s="24"/>
    </row>
    <row r="255" spans="1:11" x14ac:dyDescent="0.2">
      <c r="A255" s="27">
        <f t="shared" si="31"/>
        <v>238</v>
      </c>
      <c r="B255" s="28">
        <f t="shared" si="27"/>
        <v>49553</v>
      </c>
      <c r="C255" s="31">
        <f t="shared" si="34"/>
        <v>138830.50904087475</v>
      </c>
      <c r="D255" s="31">
        <f t="shared" si="35"/>
        <v>1513.8650760106996</v>
      </c>
      <c r="E255" s="32">
        <f t="shared" si="28"/>
        <v>0</v>
      </c>
      <c r="F255" s="31">
        <f t="shared" si="29"/>
        <v>1513.8650760106996</v>
      </c>
      <c r="G255" s="31">
        <f t="shared" si="32"/>
        <v>819.71253080632584</v>
      </c>
      <c r="H255" s="31">
        <f t="shared" si="33"/>
        <v>694.15254520437372</v>
      </c>
      <c r="I255" s="31">
        <f t="shared" si="30"/>
        <v>138010.79651006844</v>
      </c>
      <c r="J255" s="24"/>
      <c r="K255" s="24"/>
    </row>
    <row r="256" spans="1:11" x14ac:dyDescent="0.2">
      <c r="A256" s="27">
        <f t="shared" si="31"/>
        <v>239</v>
      </c>
      <c r="B256" s="28">
        <f t="shared" si="27"/>
        <v>49583</v>
      </c>
      <c r="C256" s="31">
        <f t="shared" si="34"/>
        <v>138010.79651006844</v>
      </c>
      <c r="D256" s="31">
        <f t="shared" si="35"/>
        <v>1513.8650760106996</v>
      </c>
      <c r="E256" s="32">
        <f t="shared" si="28"/>
        <v>0</v>
      </c>
      <c r="F256" s="31">
        <f t="shared" si="29"/>
        <v>1513.8650760106996</v>
      </c>
      <c r="G256" s="31">
        <f t="shared" si="32"/>
        <v>823.81109346035748</v>
      </c>
      <c r="H256" s="31">
        <f t="shared" si="33"/>
        <v>690.05398255034208</v>
      </c>
      <c r="I256" s="31">
        <f t="shared" si="30"/>
        <v>137186.98541660808</v>
      </c>
      <c r="J256" s="24"/>
      <c r="K256" s="24"/>
    </row>
    <row r="257" spans="1:11" x14ac:dyDescent="0.2">
      <c r="A257" s="27">
        <f t="shared" si="31"/>
        <v>240</v>
      </c>
      <c r="B257" s="28">
        <f t="shared" si="27"/>
        <v>49614</v>
      </c>
      <c r="C257" s="31">
        <f t="shared" si="34"/>
        <v>137186.98541660808</v>
      </c>
      <c r="D257" s="31">
        <f t="shared" si="35"/>
        <v>1513.8650760106996</v>
      </c>
      <c r="E257" s="32">
        <f t="shared" si="28"/>
        <v>0</v>
      </c>
      <c r="F257" s="31">
        <f t="shared" si="29"/>
        <v>1513.8650760106996</v>
      </c>
      <c r="G257" s="31">
        <f t="shared" si="32"/>
        <v>827.93014892765927</v>
      </c>
      <c r="H257" s="31">
        <f t="shared" si="33"/>
        <v>685.93492708304029</v>
      </c>
      <c r="I257" s="31">
        <f t="shared" si="30"/>
        <v>136359.05526768041</v>
      </c>
      <c r="J257" s="24"/>
      <c r="K257" s="24"/>
    </row>
    <row r="258" spans="1:11" x14ac:dyDescent="0.2">
      <c r="A258" s="27">
        <f t="shared" si="31"/>
        <v>241</v>
      </c>
      <c r="B258" s="28">
        <f t="shared" si="27"/>
        <v>49644</v>
      </c>
      <c r="C258" s="31">
        <f t="shared" si="34"/>
        <v>136359.05526768041</v>
      </c>
      <c r="D258" s="31">
        <f t="shared" si="35"/>
        <v>1513.8650760106996</v>
      </c>
      <c r="E258" s="32">
        <f t="shared" si="28"/>
        <v>0</v>
      </c>
      <c r="F258" s="31">
        <f t="shared" si="29"/>
        <v>1513.8650760106996</v>
      </c>
      <c r="G258" s="31">
        <f t="shared" si="32"/>
        <v>832.06979967229756</v>
      </c>
      <c r="H258" s="31">
        <f t="shared" si="33"/>
        <v>681.795276338402</v>
      </c>
      <c r="I258" s="31">
        <f t="shared" si="30"/>
        <v>135526.98546800812</v>
      </c>
      <c r="J258" s="24"/>
      <c r="K258" s="24"/>
    </row>
    <row r="259" spans="1:11" x14ac:dyDescent="0.2">
      <c r="A259" s="27">
        <f t="shared" si="31"/>
        <v>242</v>
      </c>
      <c r="B259" s="28">
        <f t="shared" si="27"/>
        <v>49675</v>
      </c>
      <c r="C259" s="31">
        <f t="shared" si="34"/>
        <v>135526.98546800812</v>
      </c>
      <c r="D259" s="31">
        <f t="shared" si="35"/>
        <v>1513.8650760106996</v>
      </c>
      <c r="E259" s="32">
        <f t="shared" si="28"/>
        <v>0</v>
      </c>
      <c r="F259" s="31">
        <f t="shared" si="29"/>
        <v>1513.8650760106996</v>
      </c>
      <c r="G259" s="31">
        <f t="shared" si="32"/>
        <v>836.23014867065899</v>
      </c>
      <c r="H259" s="31">
        <f t="shared" si="33"/>
        <v>677.63492734004058</v>
      </c>
      <c r="I259" s="31">
        <f t="shared" si="30"/>
        <v>134690.75531933745</v>
      </c>
      <c r="J259" s="24"/>
      <c r="K259" s="24"/>
    </row>
    <row r="260" spans="1:11" x14ac:dyDescent="0.2">
      <c r="A260" s="27">
        <f t="shared" si="31"/>
        <v>243</v>
      </c>
      <c r="B260" s="28">
        <f t="shared" si="27"/>
        <v>49706</v>
      </c>
      <c r="C260" s="31">
        <f t="shared" si="34"/>
        <v>134690.75531933745</v>
      </c>
      <c r="D260" s="31">
        <f t="shared" si="35"/>
        <v>1513.8650760106996</v>
      </c>
      <c r="E260" s="32">
        <f t="shared" si="28"/>
        <v>0</v>
      </c>
      <c r="F260" s="31">
        <f t="shared" si="29"/>
        <v>1513.8650760106996</v>
      </c>
      <c r="G260" s="31">
        <f t="shared" si="32"/>
        <v>840.41129941401232</v>
      </c>
      <c r="H260" s="31">
        <f t="shared" si="33"/>
        <v>673.45377659668725</v>
      </c>
      <c r="I260" s="31">
        <f t="shared" si="30"/>
        <v>133850.34401992345</v>
      </c>
      <c r="J260" s="24"/>
      <c r="K260" s="24"/>
    </row>
    <row r="261" spans="1:11" x14ac:dyDescent="0.2">
      <c r="A261" s="27">
        <f t="shared" si="31"/>
        <v>244</v>
      </c>
      <c r="B261" s="28">
        <f t="shared" si="27"/>
        <v>49735</v>
      </c>
      <c r="C261" s="31">
        <f t="shared" si="34"/>
        <v>133850.34401992345</v>
      </c>
      <c r="D261" s="31">
        <f t="shared" si="35"/>
        <v>1513.8650760106996</v>
      </c>
      <c r="E261" s="32">
        <f t="shared" si="28"/>
        <v>0</v>
      </c>
      <c r="F261" s="31">
        <f t="shared" si="29"/>
        <v>1513.8650760106996</v>
      </c>
      <c r="G261" s="31">
        <f t="shared" si="32"/>
        <v>844.61335591108229</v>
      </c>
      <c r="H261" s="31">
        <f t="shared" si="33"/>
        <v>669.25172009961727</v>
      </c>
      <c r="I261" s="31">
        <f t="shared" si="30"/>
        <v>133005.73066401237</v>
      </c>
      <c r="J261" s="24"/>
      <c r="K261" s="24"/>
    </row>
    <row r="262" spans="1:11" x14ac:dyDescent="0.2">
      <c r="A262" s="27">
        <f t="shared" si="31"/>
        <v>245</v>
      </c>
      <c r="B262" s="28">
        <f t="shared" si="27"/>
        <v>49766</v>
      </c>
      <c r="C262" s="31">
        <f t="shared" si="34"/>
        <v>133005.73066401237</v>
      </c>
      <c r="D262" s="31">
        <f t="shared" si="35"/>
        <v>1513.8650760106996</v>
      </c>
      <c r="E262" s="32">
        <f t="shared" si="28"/>
        <v>0</v>
      </c>
      <c r="F262" s="31">
        <f t="shared" si="29"/>
        <v>1513.8650760106996</v>
      </c>
      <c r="G262" s="31">
        <f t="shared" si="32"/>
        <v>848.83642269063773</v>
      </c>
      <c r="H262" s="31">
        <f t="shared" si="33"/>
        <v>665.02865332006184</v>
      </c>
      <c r="I262" s="31">
        <f t="shared" si="30"/>
        <v>132156.89424132174</v>
      </c>
      <c r="J262" s="24"/>
      <c r="K262" s="24"/>
    </row>
    <row r="263" spans="1:11" x14ac:dyDescent="0.2">
      <c r="A263" s="27">
        <f t="shared" si="31"/>
        <v>246</v>
      </c>
      <c r="B263" s="28">
        <f t="shared" si="27"/>
        <v>49796</v>
      </c>
      <c r="C263" s="31">
        <f t="shared" si="34"/>
        <v>132156.89424132174</v>
      </c>
      <c r="D263" s="31">
        <f t="shared" si="35"/>
        <v>1513.8650760106996</v>
      </c>
      <c r="E263" s="32">
        <f t="shared" si="28"/>
        <v>0</v>
      </c>
      <c r="F263" s="31">
        <f t="shared" si="29"/>
        <v>1513.8650760106996</v>
      </c>
      <c r="G263" s="31">
        <f t="shared" si="32"/>
        <v>853.08060480409085</v>
      </c>
      <c r="H263" s="31">
        <f t="shared" si="33"/>
        <v>660.78447120660871</v>
      </c>
      <c r="I263" s="31">
        <f t="shared" si="30"/>
        <v>131303.81363651765</v>
      </c>
      <c r="J263" s="24"/>
      <c r="K263" s="24"/>
    </row>
    <row r="264" spans="1:11" x14ac:dyDescent="0.2">
      <c r="A264" s="27">
        <f t="shared" si="31"/>
        <v>247</v>
      </c>
      <c r="B264" s="28">
        <f t="shared" si="27"/>
        <v>49827</v>
      </c>
      <c r="C264" s="31">
        <f t="shared" si="34"/>
        <v>131303.81363651765</v>
      </c>
      <c r="D264" s="31">
        <f t="shared" si="35"/>
        <v>1513.8650760106996</v>
      </c>
      <c r="E264" s="32">
        <f t="shared" si="28"/>
        <v>0</v>
      </c>
      <c r="F264" s="31">
        <f t="shared" si="29"/>
        <v>1513.8650760106996</v>
      </c>
      <c r="G264" s="31">
        <f t="shared" si="32"/>
        <v>857.34600782811128</v>
      </c>
      <c r="H264" s="31">
        <f t="shared" si="33"/>
        <v>656.51906818258828</v>
      </c>
      <c r="I264" s="31">
        <f t="shared" si="30"/>
        <v>130446.46762868954</v>
      </c>
      <c r="J264" s="24"/>
      <c r="K264" s="24"/>
    </row>
    <row r="265" spans="1:11" x14ac:dyDescent="0.2">
      <c r="A265" s="27">
        <f t="shared" si="31"/>
        <v>248</v>
      </c>
      <c r="B265" s="28">
        <f t="shared" si="27"/>
        <v>49857</v>
      </c>
      <c r="C265" s="31">
        <f t="shared" si="34"/>
        <v>130446.46762868954</v>
      </c>
      <c r="D265" s="31">
        <f t="shared" si="35"/>
        <v>1513.8650760106996</v>
      </c>
      <c r="E265" s="32">
        <f t="shared" si="28"/>
        <v>0</v>
      </c>
      <c r="F265" s="31">
        <f t="shared" si="29"/>
        <v>1513.8650760106996</v>
      </c>
      <c r="G265" s="31">
        <f t="shared" si="32"/>
        <v>861.63273786725188</v>
      </c>
      <c r="H265" s="31">
        <f t="shared" si="33"/>
        <v>652.23233814344769</v>
      </c>
      <c r="I265" s="31">
        <f t="shared" si="30"/>
        <v>129584.83489082228</v>
      </c>
      <c r="J265" s="24"/>
      <c r="K265" s="24"/>
    </row>
    <row r="266" spans="1:11" x14ac:dyDescent="0.2">
      <c r="A266" s="27">
        <f t="shared" si="31"/>
        <v>249</v>
      </c>
      <c r="B266" s="28">
        <f t="shared" si="27"/>
        <v>49888</v>
      </c>
      <c r="C266" s="31">
        <f t="shared" si="34"/>
        <v>129584.83489082228</v>
      </c>
      <c r="D266" s="31">
        <f t="shared" si="35"/>
        <v>1513.8650760106996</v>
      </c>
      <c r="E266" s="32">
        <f t="shared" si="28"/>
        <v>0</v>
      </c>
      <c r="F266" s="31">
        <f t="shared" si="29"/>
        <v>1513.8650760106996</v>
      </c>
      <c r="G266" s="31">
        <f t="shared" si="32"/>
        <v>865.94090155658819</v>
      </c>
      <c r="H266" s="31">
        <f t="shared" si="33"/>
        <v>647.92417445411138</v>
      </c>
      <c r="I266" s="31">
        <f t="shared" si="30"/>
        <v>128718.89398926569</v>
      </c>
      <c r="J266" s="24"/>
      <c r="K266" s="24"/>
    </row>
    <row r="267" spans="1:11" x14ac:dyDescent="0.2">
      <c r="A267" s="27">
        <f t="shared" si="31"/>
        <v>250</v>
      </c>
      <c r="B267" s="28">
        <f t="shared" si="27"/>
        <v>49919</v>
      </c>
      <c r="C267" s="31">
        <f t="shared" si="34"/>
        <v>128718.89398926569</v>
      </c>
      <c r="D267" s="31">
        <f t="shared" si="35"/>
        <v>1513.8650760106996</v>
      </c>
      <c r="E267" s="32">
        <f t="shared" si="28"/>
        <v>0</v>
      </c>
      <c r="F267" s="31">
        <f t="shared" si="29"/>
        <v>1513.8650760106996</v>
      </c>
      <c r="G267" s="31">
        <f t="shared" si="32"/>
        <v>870.27060606437112</v>
      </c>
      <c r="H267" s="31">
        <f t="shared" si="33"/>
        <v>643.59446994632845</v>
      </c>
      <c r="I267" s="31">
        <f t="shared" si="30"/>
        <v>127848.62338320132</v>
      </c>
      <c r="J267" s="24"/>
      <c r="K267" s="24"/>
    </row>
    <row r="268" spans="1:11" x14ac:dyDescent="0.2">
      <c r="A268" s="27">
        <f t="shared" si="31"/>
        <v>251</v>
      </c>
      <c r="B268" s="28">
        <f t="shared" si="27"/>
        <v>49949</v>
      </c>
      <c r="C268" s="31">
        <f t="shared" si="34"/>
        <v>127848.62338320132</v>
      </c>
      <c r="D268" s="31">
        <f t="shared" si="35"/>
        <v>1513.8650760106996</v>
      </c>
      <c r="E268" s="32">
        <f t="shared" si="28"/>
        <v>0</v>
      </c>
      <c r="F268" s="31">
        <f t="shared" si="29"/>
        <v>1513.8650760106996</v>
      </c>
      <c r="G268" s="31">
        <f t="shared" si="32"/>
        <v>874.6219590946929</v>
      </c>
      <c r="H268" s="31">
        <f t="shared" si="33"/>
        <v>639.24311691600667</v>
      </c>
      <c r="I268" s="31">
        <f t="shared" si="30"/>
        <v>126974.00142410664</v>
      </c>
      <c r="J268" s="24"/>
      <c r="K268" s="24"/>
    </row>
    <row r="269" spans="1:11" x14ac:dyDescent="0.2">
      <c r="A269" s="27">
        <f t="shared" si="31"/>
        <v>252</v>
      </c>
      <c r="B269" s="28">
        <f t="shared" si="27"/>
        <v>49980</v>
      </c>
      <c r="C269" s="31">
        <f t="shared" si="34"/>
        <v>126974.00142410664</v>
      </c>
      <c r="D269" s="31">
        <f t="shared" si="35"/>
        <v>1513.8650760106996</v>
      </c>
      <c r="E269" s="32">
        <f t="shared" si="28"/>
        <v>0</v>
      </c>
      <c r="F269" s="31">
        <f t="shared" si="29"/>
        <v>1513.8650760106996</v>
      </c>
      <c r="G269" s="31">
        <f t="shared" si="32"/>
        <v>878.99506889016641</v>
      </c>
      <c r="H269" s="31">
        <f t="shared" si="33"/>
        <v>634.87000712053316</v>
      </c>
      <c r="I269" s="31">
        <f t="shared" si="30"/>
        <v>126095.00635521646</v>
      </c>
      <c r="J269" s="24"/>
      <c r="K269" s="24"/>
    </row>
    <row r="270" spans="1:11" x14ac:dyDescent="0.2">
      <c r="A270" s="27">
        <f t="shared" si="31"/>
        <v>253</v>
      </c>
      <c r="B270" s="28">
        <f t="shared" si="27"/>
        <v>50010</v>
      </c>
      <c r="C270" s="31">
        <f t="shared" si="34"/>
        <v>126095.00635521646</v>
      </c>
      <c r="D270" s="31">
        <f t="shared" si="35"/>
        <v>1513.8650760106996</v>
      </c>
      <c r="E270" s="32">
        <f t="shared" si="28"/>
        <v>0</v>
      </c>
      <c r="F270" s="31">
        <f t="shared" si="29"/>
        <v>1513.8650760106996</v>
      </c>
      <c r="G270" s="31">
        <f t="shared" si="32"/>
        <v>883.39004423461722</v>
      </c>
      <c r="H270" s="31">
        <f t="shared" si="33"/>
        <v>630.47503177608235</v>
      </c>
      <c r="I270" s="31">
        <f t="shared" si="30"/>
        <v>125211.61631098184</v>
      </c>
      <c r="J270" s="24"/>
      <c r="K270" s="24"/>
    </row>
    <row r="271" spans="1:11" x14ac:dyDescent="0.2">
      <c r="A271" s="27">
        <f t="shared" si="31"/>
        <v>254</v>
      </c>
      <c r="B271" s="28">
        <f t="shared" si="27"/>
        <v>50041</v>
      </c>
      <c r="C271" s="31">
        <f t="shared" si="34"/>
        <v>125211.61631098184</v>
      </c>
      <c r="D271" s="31">
        <f t="shared" si="35"/>
        <v>1513.8650760106996</v>
      </c>
      <c r="E271" s="32">
        <f t="shared" si="28"/>
        <v>0</v>
      </c>
      <c r="F271" s="31">
        <f t="shared" si="29"/>
        <v>1513.8650760106996</v>
      </c>
      <c r="G271" s="31">
        <f t="shared" si="32"/>
        <v>887.80699445579035</v>
      </c>
      <c r="H271" s="31">
        <f t="shared" si="33"/>
        <v>626.05808155490922</v>
      </c>
      <c r="I271" s="31">
        <f t="shared" si="30"/>
        <v>124323.80931652605</v>
      </c>
      <c r="J271" s="24"/>
      <c r="K271" s="24"/>
    </row>
    <row r="272" spans="1:11" x14ac:dyDescent="0.2">
      <c r="A272" s="27">
        <f t="shared" si="31"/>
        <v>255</v>
      </c>
      <c r="B272" s="28">
        <f t="shared" si="27"/>
        <v>50072</v>
      </c>
      <c r="C272" s="31">
        <f t="shared" si="34"/>
        <v>124323.80931652605</v>
      </c>
      <c r="D272" s="31">
        <f t="shared" si="35"/>
        <v>1513.8650760106996</v>
      </c>
      <c r="E272" s="32">
        <f t="shared" si="28"/>
        <v>0</v>
      </c>
      <c r="F272" s="31">
        <f t="shared" si="29"/>
        <v>1513.8650760106996</v>
      </c>
      <c r="G272" s="31">
        <f t="shared" si="32"/>
        <v>892.24602942806939</v>
      </c>
      <c r="H272" s="31">
        <f t="shared" si="33"/>
        <v>621.61904658263018</v>
      </c>
      <c r="I272" s="31">
        <f t="shared" si="30"/>
        <v>123431.56328709798</v>
      </c>
      <c r="J272" s="24"/>
      <c r="K272" s="24"/>
    </row>
    <row r="273" spans="1:11" x14ac:dyDescent="0.2">
      <c r="A273" s="27">
        <f t="shared" si="31"/>
        <v>256</v>
      </c>
      <c r="B273" s="28">
        <f t="shared" si="27"/>
        <v>50100</v>
      </c>
      <c r="C273" s="31">
        <f t="shared" si="34"/>
        <v>123431.56328709798</v>
      </c>
      <c r="D273" s="31">
        <f t="shared" si="35"/>
        <v>1513.8650760106996</v>
      </c>
      <c r="E273" s="32">
        <f t="shared" si="28"/>
        <v>0</v>
      </c>
      <c r="F273" s="31">
        <f t="shared" si="29"/>
        <v>1513.8650760106996</v>
      </c>
      <c r="G273" s="31">
        <f t="shared" si="32"/>
        <v>896.70725957520972</v>
      </c>
      <c r="H273" s="31">
        <f t="shared" si="33"/>
        <v>617.15781643548985</v>
      </c>
      <c r="I273" s="31">
        <f t="shared" si="30"/>
        <v>122534.85602752276</v>
      </c>
      <c r="J273" s="24"/>
      <c r="K273" s="24"/>
    </row>
    <row r="274" spans="1:11" x14ac:dyDescent="0.2">
      <c r="A274" s="27">
        <f t="shared" si="31"/>
        <v>257</v>
      </c>
      <c r="B274" s="28">
        <f t="shared" ref="B274:B337" si="36">IF(Pay_Num&lt;&gt;"",DATE(YEAR(Loan_Start),MONTH(Loan_Start)+(Pay_Num)*12/Num_Pmt_Per_Year,DAY(Loan_Start)),"")</f>
        <v>50131</v>
      </c>
      <c r="C274" s="31">
        <f t="shared" si="34"/>
        <v>122534.85602752276</v>
      </c>
      <c r="D274" s="31">
        <f t="shared" si="35"/>
        <v>1513.8650760106996</v>
      </c>
      <c r="E274" s="32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1">
        <f t="shared" ref="F274:F337" si="38">IF(AND(Pay_Num&lt;&gt;"",Sched_Pay+Extra_Pay&lt;Beg_Bal),Sched_Pay+Extra_Pay,IF(Pay_Num&lt;&gt;"",Beg_Bal,""))</f>
        <v>1513.8650760106996</v>
      </c>
      <c r="G274" s="31">
        <f t="shared" si="32"/>
        <v>901.19079587308579</v>
      </c>
      <c r="H274" s="31">
        <f t="shared" si="33"/>
        <v>612.67428013761378</v>
      </c>
      <c r="I274" s="31">
        <f t="shared" ref="I274:I337" si="39">IF(AND(Pay_Num&lt;&gt;"",Sched_Pay+Extra_Pay&lt;Beg_Bal),Beg_Bal-Princ,IF(Pay_Num&lt;&gt;"",0,""))</f>
        <v>121633.66523164968</v>
      </c>
      <c r="J274" s="24"/>
      <c r="K274" s="24"/>
    </row>
    <row r="275" spans="1:11" x14ac:dyDescent="0.2">
      <c r="A275" s="27">
        <f t="shared" ref="A275:A338" si="40">IF(Values_Entered,A274+1,"")</f>
        <v>258</v>
      </c>
      <c r="B275" s="28">
        <f t="shared" si="36"/>
        <v>50161</v>
      </c>
      <c r="C275" s="31">
        <f t="shared" si="34"/>
        <v>121633.66523164968</v>
      </c>
      <c r="D275" s="31">
        <f t="shared" si="35"/>
        <v>1513.8650760106996</v>
      </c>
      <c r="E275" s="32">
        <f t="shared" si="37"/>
        <v>0</v>
      </c>
      <c r="F275" s="31">
        <f t="shared" si="38"/>
        <v>1513.8650760106996</v>
      </c>
      <c r="G275" s="31">
        <f t="shared" ref="G275:G338" si="41">IF(Pay_Num&lt;&gt;"",Total_Pay-Int,"")</f>
        <v>905.69674985245126</v>
      </c>
      <c r="H275" s="31">
        <f t="shared" ref="H275:H338" si="42">IF(Pay_Num&lt;&gt;"",Beg_Bal*Interest_Rate/Num_Pmt_Per_Year,"")</f>
        <v>608.16832615824831</v>
      </c>
      <c r="I275" s="31">
        <f t="shared" si="39"/>
        <v>120727.96848179723</v>
      </c>
      <c r="J275" s="24"/>
      <c r="K275" s="24"/>
    </row>
    <row r="276" spans="1:11" x14ac:dyDescent="0.2">
      <c r="A276" s="27">
        <f t="shared" si="40"/>
        <v>259</v>
      </c>
      <c r="B276" s="28">
        <f t="shared" si="36"/>
        <v>50192</v>
      </c>
      <c r="C276" s="31">
        <f t="shared" ref="C276:C339" si="43">IF(Pay_Num&lt;&gt;"",I275,"")</f>
        <v>120727.96848179723</v>
      </c>
      <c r="D276" s="31">
        <f t="shared" ref="D276:D339" si="44">IF(Pay_Num&lt;&gt;"",Scheduled_Monthly_Payment,"")</f>
        <v>1513.8650760106996</v>
      </c>
      <c r="E276" s="32">
        <f t="shared" si="37"/>
        <v>0</v>
      </c>
      <c r="F276" s="31">
        <f t="shared" si="38"/>
        <v>1513.8650760106996</v>
      </c>
      <c r="G276" s="31">
        <f t="shared" si="41"/>
        <v>910.22523360171351</v>
      </c>
      <c r="H276" s="31">
        <f t="shared" si="42"/>
        <v>603.63984240898606</v>
      </c>
      <c r="I276" s="31">
        <f t="shared" si="39"/>
        <v>119817.74324819552</v>
      </c>
      <c r="J276" s="24"/>
      <c r="K276" s="24"/>
    </row>
    <row r="277" spans="1:11" x14ac:dyDescent="0.2">
      <c r="A277" s="27">
        <f t="shared" si="40"/>
        <v>260</v>
      </c>
      <c r="B277" s="28">
        <f t="shared" si="36"/>
        <v>50222</v>
      </c>
      <c r="C277" s="31">
        <f t="shared" si="43"/>
        <v>119817.74324819552</v>
      </c>
      <c r="D277" s="31">
        <f t="shared" si="44"/>
        <v>1513.8650760106996</v>
      </c>
      <c r="E277" s="32">
        <f t="shared" si="37"/>
        <v>0</v>
      </c>
      <c r="F277" s="31">
        <f t="shared" si="38"/>
        <v>1513.8650760106996</v>
      </c>
      <c r="G277" s="31">
        <f t="shared" si="41"/>
        <v>914.77635976972203</v>
      </c>
      <c r="H277" s="31">
        <f t="shared" si="42"/>
        <v>599.08871624097753</v>
      </c>
      <c r="I277" s="31">
        <f t="shared" si="39"/>
        <v>118902.9668884258</v>
      </c>
      <c r="J277" s="24"/>
      <c r="K277" s="24"/>
    </row>
    <row r="278" spans="1:11" x14ac:dyDescent="0.2">
      <c r="A278" s="27">
        <f t="shared" si="40"/>
        <v>261</v>
      </c>
      <c r="B278" s="28">
        <f t="shared" si="36"/>
        <v>50253</v>
      </c>
      <c r="C278" s="31">
        <f t="shared" si="43"/>
        <v>118902.9668884258</v>
      </c>
      <c r="D278" s="31">
        <f t="shared" si="44"/>
        <v>1513.8650760106996</v>
      </c>
      <c r="E278" s="32">
        <f t="shared" si="37"/>
        <v>0</v>
      </c>
      <c r="F278" s="31">
        <f t="shared" si="38"/>
        <v>1513.8650760106996</v>
      </c>
      <c r="G278" s="31">
        <f t="shared" si="41"/>
        <v>919.3502415685706</v>
      </c>
      <c r="H278" s="31">
        <f t="shared" si="42"/>
        <v>594.51483444212897</v>
      </c>
      <c r="I278" s="31">
        <f t="shared" si="39"/>
        <v>117983.61664685723</v>
      </c>
      <c r="J278" s="24"/>
      <c r="K278" s="24"/>
    </row>
    <row r="279" spans="1:11" x14ac:dyDescent="0.2">
      <c r="A279" s="27">
        <f t="shared" si="40"/>
        <v>262</v>
      </c>
      <c r="B279" s="28">
        <f t="shared" si="36"/>
        <v>50284</v>
      </c>
      <c r="C279" s="31">
        <f t="shared" si="43"/>
        <v>117983.61664685723</v>
      </c>
      <c r="D279" s="31">
        <f t="shared" si="44"/>
        <v>1513.8650760106996</v>
      </c>
      <c r="E279" s="32">
        <f t="shared" si="37"/>
        <v>0</v>
      </c>
      <c r="F279" s="31">
        <f t="shared" si="38"/>
        <v>1513.8650760106996</v>
      </c>
      <c r="G279" s="31">
        <f t="shared" si="41"/>
        <v>923.94699277641337</v>
      </c>
      <c r="H279" s="31">
        <f t="shared" si="42"/>
        <v>589.9180832342862</v>
      </c>
      <c r="I279" s="31">
        <f t="shared" si="39"/>
        <v>117059.66965408082</v>
      </c>
      <c r="J279" s="24"/>
      <c r="K279" s="24"/>
    </row>
    <row r="280" spans="1:11" x14ac:dyDescent="0.2">
      <c r="A280" s="27">
        <f t="shared" si="40"/>
        <v>263</v>
      </c>
      <c r="B280" s="28">
        <f t="shared" si="36"/>
        <v>50314</v>
      </c>
      <c r="C280" s="31">
        <f t="shared" si="43"/>
        <v>117059.66965408082</v>
      </c>
      <c r="D280" s="31">
        <f t="shared" si="44"/>
        <v>1513.8650760106996</v>
      </c>
      <c r="E280" s="32">
        <f t="shared" si="37"/>
        <v>0</v>
      </c>
      <c r="F280" s="31">
        <f t="shared" si="38"/>
        <v>1513.8650760106996</v>
      </c>
      <c r="G280" s="31">
        <f t="shared" si="41"/>
        <v>928.56672774029551</v>
      </c>
      <c r="H280" s="31">
        <f t="shared" si="42"/>
        <v>585.29834827040406</v>
      </c>
      <c r="I280" s="31">
        <f t="shared" si="39"/>
        <v>116131.10292634052</v>
      </c>
      <c r="J280" s="24"/>
      <c r="K280" s="24"/>
    </row>
    <row r="281" spans="1:11" x14ac:dyDescent="0.2">
      <c r="A281" s="27">
        <f t="shared" si="40"/>
        <v>264</v>
      </c>
      <c r="B281" s="28">
        <f t="shared" si="36"/>
        <v>50345</v>
      </c>
      <c r="C281" s="31">
        <f t="shared" si="43"/>
        <v>116131.10292634052</v>
      </c>
      <c r="D281" s="31">
        <f t="shared" si="44"/>
        <v>1513.8650760106996</v>
      </c>
      <c r="E281" s="32">
        <f t="shared" si="37"/>
        <v>0</v>
      </c>
      <c r="F281" s="31">
        <f t="shared" si="38"/>
        <v>1513.8650760106996</v>
      </c>
      <c r="G281" s="31">
        <f t="shared" si="41"/>
        <v>933.20956137899691</v>
      </c>
      <c r="H281" s="31">
        <f t="shared" si="42"/>
        <v>580.65551463170266</v>
      </c>
      <c r="I281" s="31">
        <f t="shared" si="39"/>
        <v>115197.89336496152</v>
      </c>
      <c r="J281" s="24"/>
      <c r="K281" s="24"/>
    </row>
    <row r="282" spans="1:11" x14ac:dyDescent="0.2">
      <c r="A282" s="27">
        <f t="shared" si="40"/>
        <v>265</v>
      </c>
      <c r="B282" s="28">
        <f t="shared" si="36"/>
        <v>50375</v>
      </c>
      <c r="C282" s="31">
        <f t="shared" si="43"/>
        <v>115197.89336496152</v>
      </c>
      <c r="D282" s="31">
        <f t="shared" si="44"/>
        <v>1513.8650760106996</v>
      </c>
      <c r="E282" s="32">
        <f t="shared" si="37"/>
        <v>0</v>
      </c>
      <c r="F282" s="31">
        <f t="shared" si="38"/>
        <v>1513.8650760106996</v>
      </c>
      <c r="G282" s="31">
        <f t="shared" si="41"/>
        <v>937.87560918589202</v>
      </c>
      <c r="H282" s="31">
        <f t="shared" si="42"/>
        <v>575.98946682480755</v>
      </c>
      <c r="I282" s="31">
        <f t="shared" si="39"/>
        <v>114260.01775577563</v>
      </c>
      <c r="J282" s="24"/>
      <c r="K282" s="24"/>
    </row>
    <row r="283" spans="1:11" x14ac:dyDescent="0.2">
      <c r="A283" s="27">
        <f t="shared" si="40"/>
        <v>266</v>
      </c>
      <c r="B283" s="28">
        <f t="shared" si="36"/>
        <v>50406</v>
      </c>
      <c r="C283" s="31">
        <f t="shared" si="43"/>
        <v>114260.01775577563</v>
      </c>
      <c r="D283" s="31">
        <f t="shared" si="44"/>
        <v>1513.8650760106996</v>
      </c>
      <c r="E283" s="32">
        <f t="shared" si="37"/>
        <v>0</v>
      </c>
      <c r="F283" s="31">
        <f t="shared" si="38"/>
        <v>1513.8650760106996</v>
      </c>
      <c r="G283" s="31">
        <f t="shared" si="41"/>
        <v>942.56498723182142</v>
      </c>
      <c r="H283" s="31">
        <f t="shared" si="42"/>
        <v>571.30008877887815</v>
      </c>
      <c r="I283" s="31">
        <f t="shared" si="39"/>
        <v>113317.45276854381</v>
      </c>
      <c r="J283" s="24"/>
      <c r="K283" s="24"/>
    </row>
    <row r="284" spans="1:11" x14ac:dyDescent="0.2">
      <c r="A284" s="27">
        <f t="shared" si="40"/>
        <v>267</v>
      </c>
      <c r="B284" s="28">
        <f t="shared" si="36"/>
        <v>50437</v>
      </c>
      <c r="C284" s="31">
        <f t="shared" si="43"/>
        <v>113317.45276854381</v>
      </c>
      <c r="D284" s="31">
        <f t="shared" si="44"/>
        <v>1513.8650760106996</v>
      </c>
      <c r="E284" s="32">
        <f t="shared" si="37"/>
        <v>0</v>
      </c>
      <c r="F284" s="31">
        <f t="shared" si="38"/>
        <v>1513.8650760106996</v>
      </c>
      <c r="G284" s="31">
        <f t="shared" si="41"/>
        <v>947.27781216798053</v>
      </c>
      <c r="H284" s="31">
        <f t="shared" si="42"/>
        <v>566.58726384271904</v>
      </c>
      <c r="I284" s="31">
        <f t="shared" si="39"/>
        <v>112370.17495637582</v>
      </c>
      <c r="J284" s="24"/>
      <c r="K284" s="24"/>
    </row>
    <row r="285" spans="1:11" x14ac:dyDescent="0.2">
      <c r="A285" s="27">
        <f t="shared" si="40"/>
        <v>268</v>
      </c>
      <c r="B285" s="28">
        <f t="shared" si="36"/>
        <v>50465</v>
      </c>
      <c r="C285" s="31">
        <f t="shared" si="43"/>
        <v>112370.17495637582</v>
      </c>
      <c r="D285" s="31">
        <f t="shared" si="44"/>
        <v>1513.8650760106996</v>
      </c>
      <c r="E285" s="32">
        <f t="shared" si="37"/>
        <v>0</v>
      </c>
      <c r="F285" s="31">
        <f t="shared" si="38"/>
        <v>1513.8650760106996</v>
      </c>
      <c r="G285" s="31">
        <f t="shared" si="41"/>
        <v>952.01420122882053</v>
      </c>
      <c r="H285" s="31">
        <f t="shared" si="42"/>
        <v>561.85087478187904</v>
      </c>
      <c r="I285" s="31">
        <f t="shared" si="39"/>
        <v>111418.16075514699</v>
      </c>
      <c r="J285" s="24"/>
      <c r="K285" s="24"/>
    </row>
    <row r="286" spans="1:11" x14ac:dyDescent="0.2">
      <c r="A286" s="27">
        <f t="shared" si="40"/>
        <v>269</v>
      </c>
      <c r="B286" s="28">
        <f t="shared" si="36"/>
        <v>50496</v>
      </c>
      <c r="C286" s="31">
        <f t="shared" si="43"/>
        <v>111418.16075514699</v>
      </c>
      <c r="D286" s="31">
        <f t="shared" si="44"/>
        <v>1513.8650760106996</v>
      </c>
      <c r="E286" s="32">
        <f t="shared" si="37"/>
        <v>0</v>
      </c>
      <c r="F286" s="31">
        <f t="shared" si="38"/>
        <v>1513.8650760106996</v>
      </c>
      <c r="G286" s="31">
        <f t="shared" si="41"/>
        <v>956.77427223496466</v>
      </c>
      <c r="H286" s="31">
        <f t="shared" si="42"/>
        <v>557.09080377573491</v>
      </c>
      <c r="I286" s="31">
        <f t="shared" si="39"/>
        <v>110461.38648291203</v>
      </c>
      <c r="J286" s="24"/>
      <c r="K286" s="24"/>
    </row>
    <row r="287" spans="1:11" x14ac:dyDescent="0.2">
      <c r="A287" s="27">
        <f t="shared" si="40"/>
        <v>270</v>
      </c>
      <c r="B287" s="28">
        <f t="shared" si="36"/>
        <v>50526</v>
      </c>
      <c r="C287" s="31">
        <f t="shared" si="43"/>
        <v>110461.38648291203</v>
      </c>
      <c r="D287" s="31">
        <f t="shared" si="44"/>
        <v>1513.8650760106996</v>
      </c>
      <c r="E287" s="32">
        <f t="shared" si="37"/>
        <v>0</v>
      </c>
      <c r="F287" s="31">
        <f t="shared" si="38"/>
        <v>1513.8650760106996</v>
      </c>
      <c r="G287" s="31">
        <f t="shared" si="41"/>
        <v>961.55814359613942</v>
      </c>
      <c r="H287" s="31">
        <f t="shared" si="42"/>
        <v>552.30693241456015</v>
      </c>
      <c r="I287" s="31">
        <f t="shared" si="39"/>
        <v>109499.82833931589</v>
      </c>
      <c r="J287" s="24"/>
      <c r="K287" s="24"/>
    </row>
    <row r="288" spans="1:11" x14ac:dyDescent="0.2">
      <c r="A288" s="27">
        <f t="shared" si="40"/>
        <v>271</v>
      </c>
      <c r="B288" s="28">
        <f t="shared" si="36"/>
        <v>50557</v>
      </c>
      <c r="C288" s="31">
        <f t="shared" si="43"/>
        <v>109499.82833931589</v>
      </c>
      <c r="D288" s="31">
        <f t="shared" si="44"/>
        <v>1513.8650760106996</v>
      </c>
      <c r="E288" s="32">
        <f t="shared" si="37"/>
        <v>0</v>
      </c>
      <c r="F288" s="31">
        <f t="shared" si="38"/>
        <v>1513.8650760106996</v>
      </c>
      <c r="G288" s="31">
        <f t="shared" si="41"/>
        <v>966.36593431412018</v>
      </c>
      <c r="H288" s="31">
        <f t="shared" si="42"/>
        <v>547.49914169657939</v>
      </c>
      <c r="I288" s="31">
        <f t="shared" si="39"/>
        <v>108533.46240500177</v>
      </c>
      <c r="J288" s="24"/>
      <c r="K288" s="24"/>
    </row>
    <row r="289" spans="1:11" x14ac:dyDescent="0.2">
      <c r="A289" s="27">
        <f t="shared" si="40"/>
        <v>272</v>
      </c>
      <c r="B289" s="28">
        <f t="shared" si="36"/>
        <v>50587</v>
      </c>
      <c r="C289" s="31">
        <f t="shared" si="43"/>
        <v>108533.46240500177</v>
      </c>
      <c r="D289" s="31">
        <f t="shared" si="44"/>
        <v>1513.8650760106996</v>
      </c>
      <c r="E289" s="32">
        <f t="shared" si="37"/>
        <v>0</v>
      </c>
      <c r="F289" s="31">
        <f t="shared" si="38"/>
        <v>1513.8650760106996</v>
      </c>
      <c r="G289" s="31">
        <f t="shared" si="41"/>
        <v>971.1977639856907</v>
      </c>
      <c r="H289" s="31">
        <f t="shared" si="42"/>
        <v>542.66731202500887</v>
      </c>
      <c r="I289" s="31">
        <f t="shared" si="39"/>
        <v>107562.26464101608</v>
      </c>
      <c r="J289" s="24"/>
      <c r="K289" s="24"/>
    </row>
    <row r="290" spans="1:11" x14ac:dyDescent="0.2">
      <c r="A290" s="27">
        <f t="shared" si="40"/>
        <v>273</v>
      </c>
      <c r="B290" s="28">
        <f t="shared" si="36"/>
        <v>50618</v>
      </c>
      <c r="C290" s="31">
        <f t="shared" si="43"/>
        <v>107562.26464101608</v>
      </c>
      <c r="D290" s="31">
        <f t="shared" si="44"/>
        <v>1513.8650760106996</v>
      </c>
      <c r="E290" s="32">
        <f t="shared" si="37"/>
        <v>0</v>
      </c>
      <c r="F290" s="31">
        <f t="shared" si="38"/>
        <v>1513.8650760106996</v>
      </c>
      <c r="G290" s="31">
        <f t="shared" si="41"/>
        <v>976.05375280561918</v>
      </c>
      <c r="H290" s="31">
        <f t="shared" si="42"/>
        <v>537.81132320508038</v>
      </c>
      <c r="I290" s="31">
        <f t="shared" si="39"/>
        <v>106586.21088821047</v>
      </c>
      <c r="J290" s="24"/>
      <c r="K290" s="24"/>
    </row>
    <row r="291" spans="1:11" x14ac:dyDescent="0.2">
      <c r="A291" s="27">
        <f t="shared" si="40"/>
        <v>274</v>
      </c>
      <c r="B291" s="28">
        <f t="shared" si="36"/>
        <v>50649</v>
      </c>
      <c r="C291" s="31">
        <f t="shared" si="43"/>
        <v>106586.21088821047</v>
      </c>
      <c r="D291" s="31">
        <f t="shared" si="44"/>
        <v>1513.8650760106996</v>
      </c>
      <c r="E291" s="32">
        <f t="shared" si="37"/>
        <v>0</v>
      </c>
      <c r="F291" s="31">
        <f t="shared" si="38"/>
        <v>1513.8650760106996</v>
      </c>
      <c r="G291" s="31">
        <f t="shared" si="41"/>
        <v>980.93402156964726</v>
      </c>
      <c r="H291" s="31">
        <f t="shared" si="42"/>
        <v>532.93105444105231</v>
      </c>
      <c r="I291" s="31">
        <f t="shared" si="39"/>
        <v>105605.27686664082</v>
      </c>
      <c r="J291" s="24"/>
      <c r="K291" s="24"/>
    </row>
    <row r="292" spans="1:11" x14ac:dyDescent="0.2">
      <c r="A292" s="27">
        <f t="shared" si="40"/>
        <v>275</v>
      </c>
      <c r="B292" s="28">
        <f t="shared" si="36"/>
        <v>50679</v>
      </c>
      <c r="C292" s="31">
        <f t="shared" si="43"/>
        <v>105605.27686664082</v>
      </c>
      <c r="D292" s="31">
        <f t="shared" si="44"/>
        <v>1513.8650760106996</v>
      </c>
      <c r="E292" s="32">
        <f t="shared" si="37"/>
        <v>0</v>
      </c>
      <c r="F292" s="31">
        <f t="shared" si="38"/>
        <v>1513.8650760106996</v>
      </c>
      <c r="G292" s="31">
        <f t="shared" si="41"/>
        <v>985.83869167749549</v>
      </c>
      <c r="H292" s="31">
        <f t="shared" si="42"/>
        <v>528.02638433320408</v>
      </c>
      <c r="I292" s="31">
        <f t="shared" si="39"/>
        <v>104619.43817496333</v>
      </c>
      <c r="J292" s="24"/>
      <c r="K292" s="24"/>
    </row>
    <row r="293" spans="1:11" x14ac:dyDescent="0.2">
      <c r="A293" s="27">
        <f t="shared" si="40"/>
        <v>276</v>
      </c>
      <c r="B293" s="28">
        <f t="shared" si="36"/>
        <v>50710</v>
      </c>
      <c r="C293" s="31">
        <f t="shared" si="43"/>
        <v>104619.43817496333</v>
      </c>
      <c r="D293" s="31">
        <f t="shared" si="44"/>
        <v>1513.8650760106996</v>
      </c>
      <c r="E293" s="32">
        <f t="shared" si="37"/>
        <v>0</v>
      </c>
      <c r="F293" s="31">
        <f t="shared" si="38"/>
        <v>1513.8650760106996</v>
      </c>
      <c r="G293" s="31">
        <f t="shared" si="41"/>
        <v>990.76788513588292</v>
      </c>
      <c r="H293" s="31">
        <f t="shared" si="42"/>
        <v>523.09719087481665</v>
      </c>
      <c r="I293" s="31">
        <f t="shared" si="39"/>
        <v>103628.67028982745</v>
      </c>
      <c r="J293" s="24"/>
      <c r="K293" s="24"/>
    </row>
    <row r="294" spans="1:11" x14ac:dyDescent="0.2">
      <c r="A294" s="27">
        <f t="shared" si="40"/>
        <v>277</v>
      </c>
      <c r="B294" s="28">
        <f t="shared" si="36"/>
        <v>50740</v>
      </c>
      <c r="C294" s="31">
        <f t="shared" si="43"/>
        <v>103628.67028982745</v>
      </c>
      <c r="D294" s="31">
        <f t="shared" si="44"/>
        <v>1513.8650760106996</v>
      </c>
      <c r="E294" s="32">
        <f t="shared" si="37"/>
        <v>0</v>
      </c>
      <c r="F294" s="31">
        <f t="shared" si="38"/>
        <v>1513.8650760106996</v>
      </c>
      <c r="G294" s="31">
        <f t="shared" si="41"/>
        <v>995.72172456156238</v>
      </c>
      <c r="H294" s="31">
        <f t="shared" si="42"/>
        <v>518.14335144913719</v>
      </c>
      <c r="I294" s="31">
        <f t="shared" si="39"/>
        <v>102632.94856526589</v>
      </c>
      <c r="J294" s="24"/>
      <c r="K294" s="24"/>
    </row>
    <row r="295" spans="1:11" x14ac:dyDescent="0.2">
      <c r="A295" s="27">
        <f t="shared" si="40"/>
        <v>278</v>
      </c>
      <c r="B295" s="28">
        <f t="shared" si="36"/>
        <v>50771</v>
      </c>
      <c r="C295" s="31">
        <f t="shared" si="43"/>
        <v>102632.94856526589</v>
      </c>
      <c r="D295" s="31">
        <f t="shared" si="44"/>
        <v>1513.8650760106996</v>
      </c>
      <c r="E295" s="32">
        <f t="shared" si="37"/>
        <v>0</v>
      </c>
      <c r="F295" s="31">
        <f t="shared" si="38"/>
        <v>1513.8650760106996</v>
      </c>
      <c r="G295" s="31">
        <f t="shared" si="41"/>
        <v>1000.7003331843702</v>
      </c>
      <c r="H295" s="31">
        <f t="shared" si="42"/>
        <v>513.16474282632942</v>
      </c>
      <c r="I295" s="31">
        <f t="shared" si="39"/>
        <v>101632.24823208152</v>
      </c>
      <c r="J295" s="24"/>
      <c r="K295" s="24"/>
    </row>
    <row r="296" spans="1:11" x14ac:dyDescent="0.2">
      <c r="A296" s="27">
        <f t="shared" si="40"/>
        <v>279</v>
      </c>
      <c r="B296" s="28">
        <f t="shared" si="36"/>
        <v>50802</v>
      </c>
      <c r="C296" s="31">
        <f t="shared" si="43"/>
        <v>101632.24823208152</v>
      </c>
      <c r="D296" s="31">
        <f t="shared" si="44"/>
        <v>1513.8650760106996</v>
      </c>
      <c r="E296" s="32">
        <f t="shared" si="37"/>
        <v>0</v>
      </c>
      <c r="F296" s="31">
        <f t="shared" si="38"/>
        <v>1513.8650760106996</v>
      </c>
      <c r="G296" s="31">
        <f t="shared" si="41"/>
        <v>1005.703834850292</v>
      </c>
      <c r="H296" s="31">
        <f t="shared" si="42"/>
        <v>508.1612411604076</v>
      </c>
      <c r="I296" s="31">
        <f t="shared" si="39"/>
        <v>100626.54439723122</v>
      </c>
      <c r="J296" s="24"/>
      <c r="K296" s="24"/>
    </row>
    <row r="297" spans="1:11" x14ac:dyDescent="0.2">
      <c r="A297" s="27">
        <f t="shared" si="40"/>
        <v>280</v>
      </c>
      <c r="B297" s="28">
        <f t="shared" si="36"/>
        <v>50830</v>
      </c>
      <c r="C297" s="31">
        <f t="shared" si="43"/>
        <v>100626.54439723122</v>
      </c>
      <c r="D297" s="31">
        <f t="shared" si="44"/>
        <v>1513.8650760106996</v>
      </c>
      <c r="E297" s="32">
        <f t="shared" si="37"/>
        <v>0</v>
      </c>
      <c r="F297" s="31">
        <f t="shared" si="38"/>
        <v>1513.8650760106996</v>
      </c>
      <c r="G297" s="31">
        <f t="shared" si="41"/>
        <v>1010.7323540245434</v>
      </c>
      <c r="H297" s="31">
        <f t="shared" si="42"/>
        <v>503.13272198615613</v>
      </c>
      <c r="I297" s="31">
        <f t="shared" si="39"/>
        <v>99615.812043206679</v>
      </c>
      <c r="J297" s="24"/>
      <c r="K297" s="24"/>
    </row>
    <row r="298" spans="1:11" x14ac:dyDescent="0.2">
      <c r="A298" s="27">
        <f t="shared" si="40"/>
        <v>281</v>
      </c>
      <c r="B298" s="28">
        <f t="shared" si="36"/>
        <v>50861</v>
      </c>
      <c r="C298" s="31">
        <f t="shared" si="43"/>
        <v>99615.812043206679</v>
      </c>
      <c r="D298" s="31">
        <f t="shared" si="44"/>
        <v>1513.8650760106996</v>
      </c>
      <c r="E298" s="32">
        <f t="shared" si="37"/>
        <v>0</v>
      </c>
      <c r="F298" s="31">
        <f t="shared" si="38"/>
        <v>1513.8650760106996</v>
      </c>
      <c r="G298" s="31">
        <f t="shared" si="41"/>
        <v>1015.7860157946661</v>
      </c>
      <c r="H298" s="31">
        <f t="shared" si="42"/>
        <v>498.07906021603338</v>
      </c>
      <c r="I298" s="31">
        <f t="shared" si="39"/>
        <v>98600.026027412008</v>
      </c>
      <c r="J298" s="24"/>
      <c r="K298" s="24"/>
    </row>
    <row r="299" spans="1:11" x14ac:dyDescent="0.2">
      <c r="A299" s="27">
        <f t="shared" si="40"/>
        <v>282</v>
      </c>
      <c r="B299" s="28">
        <f t="shared" si="36"/>
        <v>50891</v>
      </c>
      <c r="C299" s="31">
        <f t="shared" si="43"/>
        <v>98600.026027412008</v>
      </c>
      <c r="D299" s="31">
        <f t="shared" si="44"/>
        <v>1513.8650760106996</v>
      </c>
      <c r="E299" s="32">
        <f t="shared" si="37"/>
        <v>0</v>
      </c>
      <c r="F299" s="31">
        <f t="shared" si="38"/>
        <v>1513.8650760106996</v>
      </c>
      <c r="G299" s="31">
        <f t="shared" si="41"/>
        <v>1020.8649458736395</v>
      </c>
      <c r="H299" s="31">
        <f t="shared" si="42"/>
        <v>493.00013013706001</v>
      </c>
      <c r="I299" s="31">
        <f t="shared" si="39"/>
        <v>97579.161081538376</v>
      </c>
      <c r="J299" s="24"/>
      <c r="K299" s="24"/>
    </row>
    <row r="300" spans="1:11" x14ac:dyDescent="0.2">
      <c r="A300" s="27">
        <f t="shared" si="40"/>
        <v>283</v>
      </c>
      <c r="B300" s="28">
        <f t="shared" si="36"/>
        <v>50922</v>
      </c>
      <c r="C300" s="31">
        <f t="shared" si="43"/>
        <v>97579.161081538376</v>
      </c>
      <c r="D300" s="31">
        <f t="shared" si="44"/>
        <v>1513.8650760106996</v>
      </c>
      <c r="E300" s="32">
        <f t="shared" si="37"/>
        <v>0</v>
      </c>
      <c r="F300" s="31">
        <f t="shared" si="38"/>
        <v>1513.8650760106996</v>
      </c>
      <c r="G300" s="31">
        <f t="shared" si="41"/>
        <v>1025.9692706030078</v>
      </c>
      <c r="H300" s="31">
        <f t="shared" si="42"/>
        <v>487.89580540769185</v>
      </c>
      <c r="I300" s="31">
        <f t="shared" si="39"/>
        <v>96553.191810935372</v>
      </c>
      <c r="J300" s="24"/>
      <c r="K300" s="24"/>
    </row>
    <row r="301" spans="1:11" x14ac:dyDescent="0.2">
      <c r="A301" s="27">
        <f t="shared" si="40"/>
        <v>284</v>
      </c>
      <c r="B301" s="28">
        <f t="shared" si="36"/>
        <v>50952</v>
      </c>
      <c r="C301" s="31">
        <f t="shared" si="43"/>
        <v>96553.191810935372</v>
      </c>
      <c r="D301" s="31">
        <f t="shared" si="44"/>
        <v>1513.8650760106996</v>
      </c>
      <c r="E301" s="32">
        <f t="shared" si="37"/>
        <v>0</v>
      </c>
      <c r="F301" s="31">
        <f t="shared" si="38"/>
        <v>1513.8650760106996</v>
      </c>
      <c r="G301" s="31">
        <f t="shared" si="41"/>
        <v>1031.0991169560227</v>
      </c>
      <c r="H301" s="31">
        <f t="shared" si="42"/>
        <v>482.76595905467684</v>
      </c>
      <c r="I301" s="31">
        <f t="shared" si="39"/>
        <v>95522.092693979343</v>
      </c>
      <c r="J301" s="24"/>
      <c r="K301" s="24"/>
    </row>
    <row r="302" spans="1:11" x14ac:dyDescent="0.2">
      <c r="A302" s="27">
        <f t="shared" si="40"/>
        <v>285</v>
      </c>
      <c r="B302" s="28">
        <f t="shared" si="36"/>
        <v>50983</v>
      </c>
      <c r="C302" s="31">
        <f t="shared" si="43"/>
        <v>95522.092693979343</v>
      </c>
      <c r="D302" s="31">
        <f t="shared" si="44"/>
        <v>1513.8650760106996</v>
      </c>
      <c r="E302" s="32">
        <f t="shared" si="37"/>
        <v>0</v>
      </c>
      <c r="F302" s="31">
        <f t="shared" si="38"/>
        <v>1513.8650760106996</v>
      </c>
      <c r="G302" s="31">
        <f t="shared" si="41"/>
        <v>1036.2546125408028</v>
      </c>
      <c r="H302" s="31">
        <f t="shared" si="42"/>
        <v>477.61046346989673</v>
      </c>
      <c r="I302" s="31">
        <f t="shared" si="39"/>
        <v>94485.838081438545</v>
      </c>
      <c r="J302" s="24"/>
      <c r="K302" s="24"/>
    </row>
    <row r="303" spans="1:11" x14ac:dyDescent="0.2">
      <c r="A303" s="27">
        <f t="shared" si="40"/>
        <v>286</v>
      </c>
      <c r="B303" s="28">
        <f t="shared" si="36"/>
        <v>51014</v>
      </c>
      <c r="C303" s="31">
        <f t="shared" si="43"/>
        <v>94485.838081438545</v>
      </c>
      <c r="D303" s="31">
        <f t="shared" si="44"/>
        <v>1513.8650760106996</v>
      </c>
      <c r="E303" s="32">
        <f t="shared" si="37"/>
        <v>0</v>
      </c>
      <c r="F303" s="31">
        <f t="shared" si="38"/>
        <v>1513.8650760106996</v>
      </c>
      <c r="G303" s="31">
        <f t="shared" si="41"/>
        <v>1041.4358856035069</v>
      </c>
      <c r="H303" s="31">
        <f t="shared" si="42"/>
        <v>472.42919040719272</v>
      </c>
      <c r="I303" s="31">
        <f t="shared" si="39"/>
        <v>93444.402195835035</v>
      </c>
      <c r="J303" s="24"/>
      <c r="K303" s="24"/>
    </row>
    <row r="304" spans="1:11" x14ac:dyDescent="0.2">
      <c r="A304" s="27">
        <f t="shared" si="40"/>
        <v>287</v>
      </c>
      <c r="B304" s="28">
        <f t="shared" si="36"/>
        <v>51044</v>
      </c>
      <c r="C304" s="31">
        <f t="shared" si="43"/>
        <v>93444.402195835035</v>
      </c>
      <c r="D304" s="31">
        <f t="shared" si="44"/>
        <v>1513.8650760106996</v>
      </c>
      <c r="E304" s="32">
        <f t="shared" si="37"/>
        <v>0</v>
      </c>
      <c r="F304" s="31">
        <f t="shared" si="38"/>
        <v>1513.8650760106996</v>
      </c>
      <c r="G304" s="31">
        <f t="shared" si="41"/>
        <v>1046.6430650315244</v>
      </c>
      <c r="H304" s="31">
        <f t="shared" si="42"/>
        <v>467.22201097917514</v>
      </c>
      <c r="I304" s="31">
        <f t="shared" si="39"/>
        <v>92397.759130803504</v>
      </c>
      <c r="J304" s="24"/>
      <c r="K304" s="24"/>
    </row>
    <row r="305" spans="1:11" x14ac:dyDescent="0.2">
      <c r="A305" s="27">
        <f t="shared" si="40"/>
        <v>288</v>
      </c>
      <c r="B305" s="28">
        <f t="shared" si="36"/>
        <v>51075</v>
      </c>
      <c r="C305" s="31">
        <f t="shared" si="43"/>
        <v>92397.759130803504</v>
      </c>
      <c r="D305" s="31">
        <f t="shared" si="44"/>
        <v>1513.8650760106996</v>
      </c>
      <c r="E305" s="32">
        <f t="shared" si="37"/>
        <v>0</v>
      </c>
      <c r="F305" s="31">
        <f t="shared" si="38"/>
        <v>1513.8650760106996</v>
      </c>
      <c r="G305" s="31">
        <f t="shared" si="41"/>
        <v>1051.8762803566822</v>
      </c>
      <c r="H305" s="31">
        <f t="shared" si="42"/>
        <v>461.98879565401745</v>
      </c>
      <c r="I305" s="31">
        <f t="shared" si="39"/>
        <v>91345.882850446826</v>
      </c>
      <c r="J305" s="24"/>
      <c r="K305" s="24"/>
    </row>
    <row r="306" spans="1:11" x14ac:dyDescent="0.2">
      <c r="A306" s="27">
        <f t="shared" si="40"/>
        <v>289</v>
      </c>
      <c r="B306" s="28">
        <f t="shared" si="36"/>
        <v>51105</v>
      </c>
      <c r="C306" s="31">
        <f t="shared" si="43"/>
        <v>91345.882850446826</v>
      </c>
      <c r="D306" s="31">
        <f t="shared" si="44"/>
        <v>1513.8650760106996</v>
      </c>
      <c r="E306" s="32">
        <f t="shared" si="37"/>
        <v>0</v>
      </c>
      <c r="F306" s="31">
        <f t="shared" si="38"/>
        <v>1513.8650760106996</v>
      </c>
      <c r="G306" s="31">
        <f t="shared" si="41"/>
        <v>1057.1356617584654</v>
      </c>
      <c r="H306" s="31">
        <f t="shared" si="42"/>
        <v>456.72941425223411</v>
      </c>
      <c r="I306" s="31">
        <f t="shared" si="39"/>
        <v>90288.747188688358</v>
      </c>
      <c r="J306" s="24"/>
      <c r="K306" s="24"/>
    </row>
    <row r="307" spans="1:11" x14ac:dyDescent="0.2">
      <c r="A307" s="27">
        <f t="shared" si="40"/>
        <v>290</v>
      </c>
      <c r="B307" s="28">
        <f t="shared" si="36"/>
        <v>51136</v>
      </c>
      <c r="C307" s="31">
        <f t="shared" si="43"/>
        <v>90288.747188688358</v>
      </c>
      <c r="D307" s="31">
        <f t="shared" si="44"/>
        <v>1513.8650760106996</v>
      </c>
      <c r="E307" s="32">
        <f t="shared" si="37"/>
        <v>0</v>
      </c>
      <c r="F307" s="31">
        <f t="shared" si="38"/>
        <v>1513.8650760106996</v>
      </c>
      <c r="G307" s="31">
        <f t="shared" si="41"/>
        <v>1062.4213400672577</v>
      </c>
      <c r="H307" s="31">
        <f t="shared" si="42"/>
        <v>451.44373594344182</v>
      </c>
      <c r="I307" s="31">
        <f t="shared" si="39"/>
        <v>89226.325848621098</v>
      </c>
      <c r="J307" s="24"/>
      <c r="K307" s="24"/>
    </row>
    <row r="308" spans="1:11" x14ac:dyDescent="0.2">
      <c r="A308" s="27">
        <f t="shared" si="40"/>
        <v>291</v>
      </c>
      <c r="B308" s="28">
        <f t="shared" si="36"/>
        <v>51167</v>
      </c>
      <c r="C308" s="31">
        <f t="shared" si="43"/>
        <v>89226.325848621098</v>
      </c>
      <c r="D308" s="31">
        <f t="shared" si="44"/>
        <v>1513.8650760106996</v>
      </c>
      <c r="E308" s="32">
        <f t="shared" si="37"/>
        <v>0</v>
      </c>
      <c r="F308" s="31">
        <f t="shared" si="38"/>
        <v>1513.8650760106996</v>
      </c>
      <c r="G308" s="31">
        <f t="shared" si="41"/>
        <v>1067.7334467675942</v>
      </c>
      <c r="H308" s="31">
        <f t="shared" si="42"/>
        <v>446.13162924310546</v>
      </c>
      <c r="I308" s="31">
        <f t="shared" si="39"/>
        <v>88158.592401853501</v>
      </c>
      <c r="J308" s="24"/>
      <c r="K308" s="24"/>
    </row>
    <row r="309" spans="1:11" x14ac:dyDescent="0.2">
      <c r="A309" s="27">
        <f t="shared" si="40"/>
        <v>292</v>
      </c>
      <c r="B309" s="28">
        <f t="shared" si="36"/>
        <v>51196</v>
      </c>
      <c r="C309" s="31">
        <f t="shared" si="43"/>
        <v>88158.592401853501</v>
      </c>
      <c r="D309" s="31">
        <f t="shared" si="44"/>
        <v>1513.8650760106996</v>
      </c>
      <c r="E309" s="32">
        <f t="shared" si="37"/>
        <v>0</v>
      </c>
      <c r="F309" s="31">
        <f t="shared" si="38"/>
        <v>1513.8650760106996</v>
      </c>
      <c r="G309" s="31">
        <f t="shared" si="41"/>
        <v>1073.0721140014321</v>
      </c>
      <c r="H309" s="31">
        <f t="shared" si="42"/>
        <v>440.79296200926751</v>
      </c>
      <c r="I309" s="31">
        <f t="shared" si="39"/>
        <v>87085.520287852065</v>
      </c>
      <c r="J309" s="24"/>
      <c r="K309" s="24"/>
    </row>
    <row r="310" spans="1:11" x14ac:dyDescent="0.2">
      <c r="A310" s="27">
        <f t="shared" si="40"/>
        <v>293</v>
      </c>
      <c r="B310" s="28">
        <f t="shared" si="36"/>
        <v>51227</v>
      </c>
      <c r="C310" s="31">
        <f t="shared" si="43"/>
        <v>87085.520287852065</v>
      </c>
      <c r="D310" s="31">
        <f t="shared" si="44"/>
        <v>1513.8650760106996</v>
      </c>
      <c r="E310" s="32">
        <f t="shared" si="37"/>
        <v>0</v>
      </c>
      <c r="F310" s="31">
        <f t="shared" si="38"/>
        <v>1513.8650760106996</v>
      </c>
      <c r="G310" s="31">
        <f t="shared" si="41"/>
        <v>1078.4374745714392</v>
      </c>
      <c r="H310" s="31">
        <f t="shared" si="42"/>
        <v>435.42760143926034</v>
      </c>
      <c r="I310" s="31">
        <f t="shared" si="39"/>
        <v>86007.08281328062</v>
      </c>
      <c r="J310" s="24"/>
      <c r="K310" s="24"/>
    </row>
    <row r="311" spans="1:11" x14ac:dyDescent="0.2">
      <c r="A311" s="27">
        <f t="shared" si="40"/>
        <v>294</v>
      </c>
      <c r="B311" s="28">
        <f t="shared" si="36"/>
        <v>51257</v>
      </c>
      <c r="C311" s="31">
        <f t="shared" si="43"/>
        <v>86007.08281328062</v>
      </c>
      <c r="D311" s="31">
        <f t="shared" si="44"/>
        <v>1513.8650760106996</v>
      </c>
      <c r="E311" s="32">
        <f t="shared" si="37"/>
        <v>0</v>
      </c>
      <c r="F311" s="31">
        <f t="shared" si="38"/>
        <v>1513.8650760106996</v>
      </c>
      <c r="G311" s="31">
        <f t="shared" si="41"/>
        <v>1083.8296619442965</v>
      </c>
      <c r="H311" s="31">
        <f t="shared" si="42"/>
        <v>430.03541406640306</v>
      </c>
      <c r="I311" s="31">
        <f t="shared" si="39"/>
        <v>84923.253151336321</v>
      </c>
      <c r="J311" s="24"/>
      <c r="K311" s="24"/>
    </row>
    <row r="312" spans="1:11" x14ac:dyDescent="0.2">
      <c r="A312" s="27">
        <f t="shared" si="40"/>
        <v>295</v>
      </c>
      <c r="B312" s="28">
        <f t="shared" si="36"/>
        <v>51288</v>
      </c>
      <c r="C312" s="31">
        <f t="shared" si="43"/>
        <v>84923.253151336321</v>
      </c>
      <c r="D312" s="31">
        <f t="shared" si="44"/>
        <v>1513.8650760106996</v>
      </c>
      <c r="E312" s="32">
        <f t="shared" si="37"/>
        <v>0</v>
      </c>
      <c r="F312" s="31">
        <f t="shared" si="38"/>
        <v>1513.8650760106996</v>
      </c>
      <c r="G312" s="31">
        <f t="shared" si="41"/>
        <v>1089.2488102540181</v>
      </c>
      <c r="H312" s="31">
        <f t="shared" si="42"/>
        <v>424.61626575668157</v>
      </c>
      <c r="I312" s="31">
        <f t="shared" si="39"/>
        <v>83834.004341082298</v>
      </c>
      <c r="J312" s="24"/>
      <c r="K312" s="24"/>
    </row>
    <row r="313" spans="1:11" x14ac:dyDescent="0.2">
      <c r="A313" s="27">
        <f t="shared" si="40"/>
        <v>296</v>
      </c>
      <c r="B313" s="28">
        <f t="shared" si="36"/>
        <v>51318</v>
      </c>
      <c r="C313" s="31">
        <f t="shared" si="43"/>
        <v>83834.004341082298</v>
      </c>
      <c r="D313" s="31">
        <f t="shared" si="44"/>
        <v>1513.8650760106996</v>
      </c>
      <c r="E313" s="32">
        <f t="shared" si="37"/>
        <v>0</v>
      </c>
      <c r="F313" s="31">
        <f t="shared" si="38"/>
        <v>1513.8650760106996</v>
      </c>
      <c r="G313" s="31">
        <f t="shared" si="41"/>
        <v>1094.6950543052881</v>
      </c>
      <c r="H313" s="31">
        <f t="shared" si="42"/>
        <v>419.1700217054115</v>
      </c>
      <c r="I313" s="31">
        <f t="shared" si="39"/>
        <v>82739.309286777017</v>
      </c>
      <c r="J313" s="24"/>
      <c r="K313" s="24"/>
    </row>
    <row r="314" spans="1:11" x14ac:dyDescent="0.2">
      <c r="A314" s="27">
        <f t="shared" si="40"/>
        <v>297</v>
      </c>
      <c r="B314" s="28">
        <f t="shared" si="36"/>
        <v>51349</v>
      </c>
      <c r="C314" s="31">
        <f t="shared" si="43"/>
        <v>82739.309286777017</v>
      </c>
      <c r="D314" s="31">
        <f t="shared" si="44"/>
        <v>1513.8650760106996</v>
      </c>
      <c r="E314" s="32">
        <f t="shared" si="37"/>
        <v>0</v>
      </c>
      <c r="F314" s="31">
        <f t="shared" si="38"/>
        <v>1513.8650760106996</v>
      </c>
      <c r="G314" s="31">
        <f t="shared" si="41"/>
        <v>1100.1685295768145</v>
      </c>
      <c r="H314" s="31">
        <f t="shared" si="42"/>
        <v>413.69654643388509</v>
      </c>
      <c r="I314" s="31">
        <f t="shared" si="39"/>
        <v>81639.140757200206</v>
      </c>
      <c r="J314" s="24"/>
      <c r="K314" s="24"/>
    </row>
    <row r="315" spans="1:11" x14ac:dyDescent="0.2">
      <c r="A315" s="27">
        <f t="shared" si="40"/>
        <v>298</v>
      </c>
      <c r="B315" s="28">
        <f t="shared" si="36"/>
        <v>51380</v>
      </c>
      <c r="C315" s="31">
        <f t="shared" si="43"/>
        <v>81639.140757200206</v>
      </c>
      <c r="D315" s="31">
        <f t="shared" si="44"/>
        <v>1513.8650760106996</v>
      </c>
      <c r="E315" s="32">
        <f t="shared" si="37"/>
        <v>0</v>
      </c>
      <c r="F315" s="31">
        <f t="shared" si="38"/>
        <v>1513.8650760106996</v>
      </c>
      <c r="G315" s="31">
        <f t="shared" si="41"/>
        <v>1105.6693722246985</v>
      </c>
      <c r="H315" s="31">
        <f t="shared" si="42"/>
        <v>408.19570378600105</v>
      </c>
      <c r="I315" s="31">
        <f t="shared" si="39"/>
        <v>80533.471384975506</v>
      </c>
      <c r="J315" s="24"/>
      <c r="K315" s="24"/>
    </row>
    <row r="316" spans="1:11" x14ac:dyDescent="0.2">
      <c r="A316" s="27">
        <f t="shared" si="40"/>
        <v>299</v>
      </c>
      <c r="B316" s="28">
        <f t="shared" si="36"/>
        <v>51410</v>
      </c>
      <c r="C316" s="31">
        <f t="shared" si="43"/>
        <v>80533.471384975506</v>
      </c>
      <c r="D316" s="31">
        <f t="shared" si="44"/>
        <v>1513.8650760106996</v>
      </c>
      <c r="E316" s="32">
        <f t="shared" si="37"/>
        <v>0</v>
      </c>
      <c r="F316" s="31">
        <f t="shared" si="38"/>
        <v>1513.8650760106996</v>
      </c>
      <c r="G316" s="31">
        <f t="shared" si="41"/>
        <v>1111.197719085822</v>
      </c>
      <c r="H316" s="31">
        <f t="shared" si="42"/>
        <v>402.66735692487754</v>
      </c>
      <c r="I316" s="31">
        <f t="shared" si="39"/>
        <v>79422.27366588969</v>
      </c>
      <c r="J316" s="24"/>
      <c r="K316" s="24"/>
    </row>
    <row r="317" spans="1:11" x14ac:dyDescent="0.2">
      <c r="A317" s="27">
        <f t="shared" si="40"/>
        <v>300</v>
      </c>
      <c r="B317" s="28">
        <f t="shared" si="36"/>
        <v>51441</v>
      </c>
      <c r="C317" s="31">
        <f t="shared" si="43"/>
        <v>79422.27366588969</v>
      </c>
      <c r="D317" s="31">
        <f t="shared" si="44"/>
        <v>1513.8650760106996</v>
      </c>
      <c r="E317" s="32">
        <f t="shared" si="37"/>
        <v>0</v>
      </c>
      <c r="F317" s="31">
        <f t="shared" si="38"/>
        <v>1513.8650760106996</v>
      </c>
      <c r="G317" s="31">
        <f t="shared" si="41"/>
        <v>1116.7537076812512</v>
      </c>
      <c r="H317" s="31">
        <f t="shared" si="42"/>
        <v>397.11136832944845</v>
      </c>
      <c r="I317" s="31">
        <f t="shared" si="39"/>
        <v>78305.519958208446</v>
      </c>
      <c r="J317" s="24"/>
      <c r="K317" s="24"/>
    </row>
    <row r="318" spans="1:11" x14ac:dyDescent="0.2">
      <c r="A318" s="27">
        <f t="shared" si="40"/>
        <v>301</v>
      </c>
      <c r="B318" s="28">
        <f t="shared" si="36"/>
        <v>51471</v>
      </c>
      <c r="C318" s="31">
        <f t="shared" si="43"/>
        <v>78305.519958208446</v>
      </c>
      <c r="D318" s="31">
        <f t="shared" si="44"/>
        <v>1513.8650760106996</v>
      </c>
      <c r="E318" s="32">
        <f t="shared" si="37"/>
        <v>0</v>
      </c>
      <c r="F318" s="31">
        <f t="shared" si="38"/>
        <v>1513.8650760106996</v>
      </c>
      <c r="G318" s="31">
        <f t="shared" si="41"/>
        <v>1122.3374762196574</v>
      </c>
      <c r="H318" s="31">
        <f t="shared" si="42"/>
        <v>391.52759979104218</v>
      </c>
      <c r="I318" s="31">
        <f t="shared" si="39"/>
        <v>77183.182481988784</v>
      </c>
      <c r="J318" s="24"/>
      <c r="K318" s="24"/>
    </row>
    <row r="319" spans="1:11" x14ac:dyDescent="0.2">
      <c r="A319" s="27">
        <f t="shared" si="40"/>
        <v>302</v>
      </c>
      <c r="B319" s="28">
        <f t="shared" si="36"/>
        <v>51502</v>
      </c>
      <c r="C319" s="31">
        <f t="shared" si="43"/>
        <v>77183.182481988784</v>
      </c>
      <c r="D319" s="31">
        <f t="shared" si="44"/>
        <v>1513.8650760106996</v>
      </c>
      <c r="E319" s="32">
        <f t="shared" si="37"/>
        <v>0</v>
      </c>
      <c r="F319" s="31">
        <f t="shared" si="38"/>
        <v>1513.8650760106996</v>
      </c>
      <c r="G319" s="31">
        <f t="shared" si="41"/>
        <v>1127.9491636007556</v>
      </c>
      <c r="H319" s="31">
        <f t="shared" si="42"/>
        <v>385.91591240994393</v>
      </c>
      <c r="I319" s="31">
        <f t="shared" si="39"/>
        <v>76055.233318388026</v>
      </c>
      <c r="J319" s="24"/>
      <c r="K319" s="24"/>
    </row>
    <row r="320" spans="1:11" x14ac:dyDescent="0.2">
      <c r="A320" s="27">
        <f t="shared" si="40"/>
        <v>303</v>
      </c>
      <c r="B320" s="28">
        <f t="shared" si="36"/>
        <v>51533</v>
      </c>
      <c r="C320" s="31">
        <f t="shared" si="43"/>
        <v>76055.233318388026</v>
      </c>
      <c r="D320" s="31">
        <f t="shared" si="44"/>
        <v>1513.8650760106996</v>
      </c>
      <c r="E320" s="32">
        <f t="shared" si="37"/>
        <v>0</v>
      </c>
      <c r="F320" s="31">
        <f t="shared" si="38"/>
        <v>1513.8650760106996</v>
      </c>
      <c r="G320" s="31">
        <f t="shared" si="41"/>
        <v>1133.5889094187594</v>
      </c>
      <c r="H320" s="31">
        <f t="shared" si="42"/>
        <v>380.27616659194013</v>
      </c>
      <c r="I320" s="31">
        <f t="shared" si="39"/>
        <v>74921.644408969267</v>
      </c>
      <c r="J320" s="24"/>
      <c r="K320" s="24"/>
    </row>
    <row r="321" spans="1:11" x14ac:dyDescent="0.2">
      <c r="A321" s="27">
        <f t="shared" si="40"/>
        <v>304</v>
      </c>
      <c r="B321" s="28">
        <f t="shared" si="36"/>
        <v>51561</v>
      </c>
      <c r="C321" s="31">
        <f t="shared" si="43"/>
        <v>74921.644408969267</v>
      </c>
      <c r="D321" s="31">
        <f t="shared" si="44"/>
        <v>1513.8650760106996</v>
      </c>
      <c r="E321" s="32">
        <f t="shared" si="37"/>
        <v>0</v>
      </c>
      <c r="F321" s="31">
        <f t="shared" si="38"/>
        <v>1513.8650760106996</v>
      </c>
      <c r="G321" s="31">
        <f t="shared" si="41"/>
        <v>1139.2568539658532</v>
      </c>
      <c r="H321" s="31">
        <f t="shared" si="42"/>
        <v>374.60822204484634</v>
      </c>
      <c r="I321" s="31">
        <f t="shared" si="39"/>
        <v>73782.387555003414</v>
      </c>
      <c r="J321" s="24"/>
      <c r="K321" s="24"/>
    </row>
    <row r="322" spans="1:11" x14ac:dyDescent="0.2">
      <c r="A322" s="27">
        <f t="shared" si="40"/>
        <v>305</v>
      </c>
      <c r="B322" s="28">
        <f t="shared" si="36"/>
        <v>51592</v>
      </c>
      <c r="C322" s="31">
        <f t="shared" si="43"/>
        <v>73782.387555003414</v>
      </c>
      <c r="D322" s="31">
        <f t="shared" si="44"/>
        <v>1513.8650760106996</v>
      </c>
      <c r="E322" s="32">
        <f t="shared" si="37"/>
        <v>0</v>
      </c>
      <c r="F322" s="31">
        <f t="shared" si="38"/>
        <v>1513.8650760106996</v>
      </c>
      <c r="G322" s="31">
        <f t="shared" si="41"/>
        <v>1144.9531382356824</v>
      </c>
      <c r="H322" s="31">
        <f t="shared" si="42"/>
        <v>368.91193777501707</v>
      </c>
      <c r="I322" s="31">
        <f t="shared" si="39"/>
        <v>72637.434416767734</v>
      </c>
      <c r="J322" s="24"/>
      <c r="K322" s="24"/>
    </row>
    <row r="323" spans="1:11" x14ac:dyDescent="0.2">
      <c r="A323" s="27">
        <f t="shared" si="40"/>
        <v>306</v>
      </c>
      <c r="B323" s="28">
        <f t="shared" si="36"/>
        <v>51622</v>
      </c>
      <c r="C323" s="31">
        <f t="shared" si="43"/>
        <v>72637.434416767734</v>
      </c>
      <c r="D323" s="31">
        <f t="shared" si="44"/>
        <v>1513.8650760106996</v>
      </c>
      <c r="E323" s="32">
        <f t="shared" si="37"/>
        <v>0</v>
      </c>
      <c r="F323" s="31">
        <f t="shared" si="38"/>
        <v>1513.8650760106996</v>
      </c>
      <c r="G323" s="31">
        <f t="shared" si="41"/>
        <v>1150.6779039268608</v>
      </c>
      <c r="H323" s="31">
        <f t="shared" si="42"/>
        <v>363.18717208383868</v>
      </c>
      <c r="I323" s="31">
        <f t="shared" si="39"/>
        <v>71486.756512840875</v>
      </c>
      <c r="J323" s="24"/>
      <c r="K323" s="24"/>
    </row>
    <row r="324" spans="1:11" x14ac:dyDescent="0.2">
      <c r="A324" s="27">
        <f t="shared" si="40"/>
        <v>307</v>
      </c>
      <c r="B324" s="28">
        <f t="shared" si="36"/>
        <v>51653</v>
      </c>
      <c r="C324" s="31">
        <f t="shared" si="43"/>
        <v>71486.756512840875</v>
      </c>
      <c r="D324" s="31">
        <f t="shared" si="44"/>
        <v>1513.8650760106996</v>
      </c>
      <c r="E324" s="32">
        <f t="shared" si="37"/>
        <v>0</v>
      </c>
      <c r="F324" s="31">
        <f t="shared" si="38"/>
        <v>1513.8650760106996</v>
      </c>
      <c r="G324" s="31">
        <f t="shared" si="41"/>
        <v>1156.4312934464951</v>
      </c>
      <c r="H324" s="31">
        <f t="shared" si="42"/>
        <v>357.43378256420436</v>
      </c>
      <c r="I324" s="31">
        <f t="shared" si="39"/>
        <v>70330.325219394377</v>
      </c>
      <c r="J324" s="24"/>
      <c r="K324" s="24"/>
    </row>
    <row r="325" spans="1:11" x14ac:dyDescent="0.2">
      <c r="A325" s="27">
        <f t="shared" si="40"/>
        <v>308</v>
      </c>
      <c r="B325" s="28">
        <f t="shared" si="36"/>
        <v>51683</v>
      </c>
      <c r="C325" s="31">
        <f t="shared" si="43"/>
        <v>70330.325219394377</v>
      </c>
      <c r="D325" s="31">
        <f t="shared" si="44"/>
        <v>1513.8650760106996</v>
      </c>
      <c r="E325" s="32">
        <f t="shared" si="37"/>
        <v>0</v>
      </c>
      <c r="F325" s="31">
        <f t="shared" si="38"/>
        <v>1513.8650760106996</v>
      </c>
      <c r="G325" s="31">
        <f t="shared" si="41"/>
        <v>1162.2134499137278</v>
      </c>
      <c r="H325" s="31">
        <f t="shared" si="42"/>
        <v>351.65162609697182</v>
      </c>
      <c r="I325" s="31">
        <f t="shared" si="39"/>
        <v>69168.111769480645</v>
      </c>
      <c r="J325" s="24"/>
      <c r="K325" s="24"/>
    </row>
    <row r="326" spans="1:11" x14ac:dyDescent="0.2">
      <c r="A326" s="27">
        <f t="shared" si="40"/>
        <v>309</v>
      </c>
      <c r="B326" s="28">
        <f t="shared" si="36"/>
        <v>51714</v>
      </c>
      <c r="C326" s="31">
        <f t="shared" si="43"/>
        <v>69168.111769480645</v>
      </c>
      <c r="D326" s="31">
        <f t="shared" si="44"/>
        <v>1513.8650760106996</v>
      </c>
      <c r="E326" s="32">
        <f t="shared" si="37"/>
        <v>0</v>
      </c>
      <c r="F326" s="31">
        <f t="shared" si="38"/>
        <v>1513.8650760106996</v>
      </c>
      <c r="G326" s="31">
        <f t="shared" si="41"/>
        <v>1168.0245171632964</v>
      </c>
      <c r="H326" s="31">
        <f t="shared" si="42"/>
        <v>345.8405588474032</v>
      </c>
      <c r="I326" s="31">
        <f t="shared" si="39"/>
        <v>68000.087252317346</v>
      </c>
      <c r="J326" s="24"/>
      <c r="K326" s="24"/>
    </row>
    <row r="327" spans="1:11" x14ac:dyDescent="0.2">
      <c r="A327" s="27">
        <f t="shared" si="40"/>
        <v>310</v>
      </c>
      <c r="B327" s="28">
        <f t="shared" si="36"/>
        <v>51745</v>
      </c>
      <c r="C327" s="31">
        <f t="shared" si="43"/>
        <v>68000.087252317346</v>
      </c>
      <c r="D327" s="31">
        <f t="shared" si="44"/>
        <v>1513.8650760106996</v>
      </c>
      <c r="E327" s="32">
        <f t="shared" si="37"/>
        <v>0</v>
      </c>
      <c r="F327" s="31">
        <f t="shared" si="38"/>
        <v>1513.8650760106996</v>
      </c>
      <c r="G327" s="31">
        <f t="shared" si="41"/>
        <v>1173.8646397491129</v>
      </c>
      <c r="H327" s="31">
        <f t="shared" si="42"/>
        <v>340.00043626158669</v>
      </c>
      <c r="I327" s="31">
        <f t="shared" si="39"/>
        <v>66826.222612568235</v>
      </c>
      <c r="J327" s="24"/>
      <c r="K327" s="24"/>
    </row>
    <row r="328" spans="1:11" x14ac:dyDescent="0.2">
      <c r="A328" s="27">
        <f t="shared" si="40"/>
        <v>311</v>
      </c>
      <c r="B328" s="28">
        <f t="shared" si="36"/>
        <v>51775</v>
      </c>
      <c r="C328" s="31">
        <f t="shared" si="43"/>
        <v>66826.222612568235</v>
      </c>
      <c r="D328" s="31">
        <f t="shared" si="44"/>
        <v>1513.8650760106996</v>
      </c>
      <c r="E328" s="32">
        <f t="shared" si="37"/>
        <v>0</v>
      </c>
      <c r="F328" s="31">
        <f t="shared" si="38"/>
        <v>1513.8650760106996</v>
      </c>
      <c r="G328" s="31">
        <f t="shared" si="41"/>
        <v>1179.7339629478583</v>
      </c>
      <c r="H328" s="31">
        <f t="shared" si="42"/>
        <v>334.13111306284117</v>
      </c>
      <c r="I328" s="31">
        <f t="shared" si="39"/>
        <v>65646.488649620384</v>
      </c>
      <c r="J328" s="24"/>
      <c r="K328" s="24"/>
    </row>
    <row r="329" spans="1:11" x14ac:dyDescent="0.2">
      <c r="A329" s="27">
        <f t="shared" si="40"/>
        <v>312</v>
      </c>
      <c r="B329" s="28">
        <f t="shared" si="36"/>
        <v>51806</v>
      </c>
      <c r="C329" s="31">
        <f t="shared" si="43"/>
        <v>65646.488649620384</v>
      </c>
      <c r="D329" s="31">
        <f t="shared" si="44"/>
        <v>1513.8650760106996</v>
      </c>
      <c r="E329" s="32">
        <f t="shared" si="37"/>
        <v>0</v>
      </c>
      <c r="F329" s="31">
        <f t="shared" si="38"/>
        <v>1513.8650760106996</v>
      </c>
      <c r="G329" s="31">
        <f t="shared" si="41"/>
        <v>1185.6326327625977</v>
      </c>
      <c r="H329" s="31">
        <f t="shared" si="42"/>
        <v>328.2324432481019</v>
      </c>
      <c r="I329" s="31">
        <f t="shared" si="39"/>
        <v>64460.856016857782</v>
      </c>
      <c r="J329" s="24"/>
      <c r="K329" s="24"/>
    </row>
    <row r="330" spans="1:11" x14ac:dyDescent="0.2">
      <c r="A330" s="27">
        <f t="shared" si="40"/>
        <v>313</v>
      </c>
      <c r="B330" s="28">
        <f t="shared" si="36"/>
        <v>51836</v>
      </c>
      <c r="C330" s="31">
        <f t="shared" si="43"/>
        <v>64460.856016857782</v>
      </c>
      <c r="D330" s="31">
        <f t="shared" si="44"/>
        <v>1513.8650760106996</v>
      </c>
      <c r="E330" s="32">
        <f t="shared" si="37"/>
        <v>0</v>
      </c>
      <c r="F330" s="31">
        <f t="shared" si="38"/>
        <v>1513.8650760106996</v>
      </c>
      <c r="G330" s="31">
        <f t="shared" si="41"/>
        <v>1191.5607959264107</v>
      </c>
      <c r="H330" s="31">
        <f t="shared" si="42"/>
        <v>322.30428008428891</v>
      </c>
      <c r="I330" s="31">
        <f t="shared" si="39"/>
        <v>63269.295220931373</v>
      </c>
      <c r="J330" s="24"/>
      <c r="K330" s="24"/>
    </row>
    <row r="331" spans="1:11" x14ac:dyDescent="0.2">
      <c r="A331" s="27">
        <f t="shared" si="40"/>
        <v>314</v>
      </c>
      <c r="B331" s="28">
        <f t="shared" si="36"/>
        <v>51867</v>
      </c>
      <c r="C331" s="31">
        <f t="shared" si="43"/>
        <v>63269.295220931373</v>
      </c>
      <c r="D331" s="31">
        <f t="shared" si="44"/>
        <v>1513.8650760106996</v>
      </c>
      <c r="E331" s="32">
        <f t="shared" si="37"/>
        <v>0</v>
      </c>
      <c r="F331" s="31">
        <f t="shared" si="38"/>
        <v>1513.8650760106996</v>
      </c>
      <c r="G331" s="31">
        <f t="shared" si="41"/>
        <v>1197.5185999060427</v>
      </c>
      <c r="H331" s="31">
        <f t="shared" si="42"/>
        <v>316.34647610465686</v>
      </c>
      <c r="I331" s="31">
        <f t="shared" si="39"/>
        <v>62071.776621025332</v>
      </c>
      <c r="J331" s="24"/>
      <c r="K331" s="24"/>
    </row>
    <row r="332" spans="1:11" x14ac:dyDescent="0.2">
      <c r="A332" s="27">
        <f t="shared" si="40"/>
        <v>315</v>
      </c>
      <c r="B332" s="28">
        <f t="shared" si="36"/>
        <v>51898</v>
      </c>
      <c r="C332" s="31">
        <f t="shared" si="43"/>
        <v>62071.776621025332</v>
      </c>
      <c r="D332" s="31">
        <f t="shared" si="44"/>
        <v>1513.8650760106996</v>
      </c>
      <c r="E332" s="32">
        <f t="shared" si="37"/>
        <v>0</v>
      </c>
      <c r="F332" s="31">
        <f t="shared" si="38"/>
        <v>1513.8650760106996</v>
      </c>
      <c r="G332" s="31">
        <f t="shared" si="41"/>
        <v>1203.5061929055728</v>
      </c>
      <c r="H332" s="31">
        <f t="shared" si="42"/>
        <v>310.35888310512667</v>
      </c>
      <c r="I332" s="31">
        <f t="shared" si="39"/>
        <v>60868.270428119758</v>
      </c>
      <c r="J332" s="24"/>
      <c r="K332" s="24"/>
    </row>
    <row r="333" spans="1:11" x14ac:dyDescent="0.2">
      <c r="A333" s="27">
        <f t="shared" si="40"/>
        <v>316</v>
      </c>
      <c r="B333" s="28">
        <f t="shared" si="36"/>
        <v>51926</v>
      </c>
      <c r="C333" s="31">
        <f t="shared" si="43"/>
        <v>60868.270428119758</v>
      </c>
      <c r="D333" s="31">
        <f t="shared" si="44"/>
        <v>1513.8650760106996</v>
      </c>
      <c r="E333" s="32">
        <f t="shared" si="37"/>
        <v>0</v>
      </c>
      <c r="F333" s="31">
        <f t="shared" si="38"/>
        <v>1513.8650760106996</v>
      </c>
      <c r="G333" s="31">
        <f t="shared" si="41"/>
        <v>1209.5237238701009</v>
      </c>
      <c r="H333" s="31">
        <f t="shared" si="42"/>
        <v>304.34135214059876</v>
      </c>
      <c r="I333" s="31">
        <f t="shared" si="39"/>
        <v>59658.746704249657</v>
      </c>
      <c r="J333" s="24"/>
      <c r="K333" s="24"/>
    </row>
    <row r="334" spans="1:11" x14ac:dyDescent="0.2">
      <c r="A334" s="27">
        <f t="shared" si="40"/>
        <v>317</v>
      </c>
      <c r="B334" s="28">
        <f t="shared" si="36"/>
        <v>51957</v>
      </c>
      <c r="C334" s="31">
        <f t="shared" si="43"/>
        <v>59658.746704249657</v>
      </c>
      <c r="D334" s="31">
        <f t="shared" si="44"/>
        <v>1513.8650760106996</v>
      </c>
      <c r="E334" s="32">
        <f t="shared" si="37"/>
        <v>0</v>
      </c>
      <c r="F334" s="31">
        <f t="shared" si="38"/>
        <v>1513.8650760106996</v>
      </c>
      <c r="G334" s="31">
        <f t="shared" si="41"/>
        <v>1215.5713424894514</v>
      </c>
      <c r="H334" s="31">
        <f t="shared" si="42"/>
        <v>298.29373352124827</v>
      </c>
      <c r="I334" s="31">
        <f t="shared" si="39"/>
        <v>58443.175361760208</v>
      </c>
      <c r="J334" s="24"/>
      <c r="K334" s="24"/>
    </row>
    <row r="335" spans="1:11" x14ac:dyDescent="0.2">
      <c r="A335" s="27">
        <f t="shared" si="40"/>
        <v>318</v>
      </c>
      <c r="B335" s="28">
        <f t="shared" si="36"/>
        <v>51987</v>
      </c>
      <c r="C335" s="31">
        <f t="shared" si="43"/>
        <v>58443.175361760208</v>
      </c>
      <c r="D335" s="31">
        <f t="shared" si="44"/>
        <v>1513.8650760106996</v>
      </c>
      <c r="E335" s="32">
        <f t="shared" si="37"/>
        <v>0</v>
      </c>
      <c r="F335" s="31">
        <f t="shared" si="38"/>
        <v>1513.8650760106996</v>
      </c>
      <c r="G335" s="31">
        <f t="shared" si="41"/>
        <v>1221.6491992018985</v>
      </c>
      <c r="H335" s="31">
        <f t="shared" si="42"/>
        <v>292.21587680880106</v>
      </c>
      <c r="I335" s="31">
        <f t="shared" si="39"/>
        <v>57221.526162558308</v>
      </c>
      <c r="J335" s="24"/>
      <c r="K335" s="24"/>
    </row>
    <row r="336" spans="1:11" x14ac:dyDescent="0.2">
      <c r="A336" s="27">
        <f t="shared" si="40"/>
        <v>319</v>
      </c>
      <c r="B336" s="28">
        <f t="shared" si="36"/>
        <v>52018</v>
      </c>
      <c r="C336" s="31">
        <f t="shared" si="43"/>
        <v>57221.526162558308</v>
      </c>
      <c r="D336" s="31">
        <f t="shared" si="44"/>
        <v>1513.8650760106996</v>
      </c>
      <c r="E336" s="32">
        <f t="shared" si="37"/>
        <v>0</v>
      </c>
      <c r="F336" s="31">
        <f t="shared" si="38"/>
        <v>1513.8650760106996</v>
      </c>
      <c r="G336" s="31">
        <f t="shared" si="41"/>
        <v>1227.7574451979081</v>
      </c>
      <c r="H336" s="31">
        <f t="shared" si="42"/>
        <v>286.10763081279151</v>
      </c>
      <c r="I336" s="31">
        <f t="shared" si="39"/>
        <v>55993.768717360399</v>
      </c>
      <c r="J336" s="24"/>
      <c r="K336" s="24"/>
    </row>
    <row r="337" spans="1:11" x14ac:dyDescent="0.2">
      <c r="A337" s="27">
        <f t="shared" si="40"/>
        <v>320</v>
      </c>
      <c r="B337" s="28">
        <f t="shared" si="36"/>
        <v>52048</v>
      </c>
      <c r="C337" s="31">
        <f t="shared" si="43"/>
        <v>55993.768717360399</v>
      </c>
      <c r="D337" s="31">
        <f t="shared" si="44"/>
        <v>1513.8650760106996</v>
      </c>
      <c r="E337" s="32">
        <f t="shared" si="37"/>
        <v>0</v>
      </c>
      <c r="F337" s="31">
        <f t="shared" si="38"/>
        <v>1513.8650760106996</v>
      </c>
      <c r="G337" s="31">
        <f t="shared" si="41"/>
        <v>1233.8962324238976</v>
      </c>
      <c r="H337" s="31">
        <f t="shared" si="42"/>
        <v>279.968843586802</v>
      </c>
      <c r="I337" s="31">
        <f t="shared" si="39"/>
        <v>54759.872484936503</v>
      </c>
      <c r="J337" s="24"/>
      <c r="K337" s="24"/>
    </row>
    <row r="338" spans="1:11" x14ac:dyDescent="0.2">
      <c r="A338" s="27">
        <f t="shared" si="40"/>
        <v>321</v>
      </c>
      <c r="B338" s="28">
        <f t="shared" ref="B338:B377" si="45">IF(Pay_Num&lt;&gt;"",DATE(YEAR(Loan_Start),MONTH(Loan_Start)+(Pay_Num)*12/Num_Pmt_Per_Year,DAY(Loan_Start)),"")</f>
        <v>52079</v>
      </c>
      <c r="C338" s="31">
        <f t="shared" si="43"/>
        <v>54759.872484936503</v>
      </c>
      <c r="D338" s="31">
        <f t="shared" si="44"/>
        <v>1513.8650760106996</v>
      </c>
      <c r="E338" s="32">
        <f t="shared" ref="E338:E377" si="46">IF(AND(Pay_Num&lt;&gt;"",Sched_Pay+Scheduled_Extra_Payments&lt;Beg_Bal),Scheduled_Extra_Payments,IF(AND(Pay_Num&lt;&gt;"",Beg_Bal-Sched_Pay&gt;0),Beg_Bal-Sched_Pay,IF(Pay_Num&lt;&gt;"",0,"")))</f>
        <v>0</v>
      </c>
      <c r="F338" s="31">
        <f t="shared" ref="F338:F377" si="47">IF(AND(Pay_Num&lt;&gt;"",Sched_Pay+Extra_Pay&lt;Beg_Bal),Sched_Pay+Extra_Pay,IF(Pay_Num&lt;&gt;"",Beg_Bal,""))</f>
        <v>1513.8650760106996</v>
      </c>
      <c r="G338" s="31">
        <f t="shared" si="41"/>
        <v>1240.065713586017</v>
      </c>
      <c r="H338" s="31">
        <f t="shared" si="42"/>
        <v>273.7993624246825</v>
      </c>
      <c r="I338" s="31">
        <f t="shared" ref="I338:I377" si="48">IF(AND(Pay_Num&lt;&gt;"",Sched_Pay+Extra_Pay&lt;Beg_Bal),Beg_Bal-Princ,IF(Pay_Num&lt;&gt;"",0,""))</f>
        <v>53519.806771350486</v>
      </c>
      <c r="J338" s="24"/>
      <c r="K338" s="24"/>
    </row>
    <row r="339" spans="1:11" x14ac:dyDescent="0.2">
      <c r="A339" s="27">
        <f t="shared" ref="A339:A377" si="49">IF(Values_Entered,A338+1,"")</f>
        <v>322</v>
      </c>
      <c r="B339" s="28">
        <f t="shared" si="45"/>
        <v>52110</v>
      </c>
      <c r="C339" s="31">
        <f t="shared" si="43"/>
        <v>53519.806771350486</v>
      </c>
      <c r="D339" s="31">
        <f t="shared" si="44"/>
        <v>1513.8650760106996</v>
      </c>
      <c r="E339" s="32">
        <f t="shared" si="46"/>
        <v>0</v>
      </c>
      <c r="F339" s="31">
        <f t="shared" si="47"/>
        <v>1513.8650760106996</v>
      </c>
      <c r="G339" s="31">
        <f t="shared" ref="G339:G377" si="50">IF(Pay_Num&lt;&gt;"",Total_Pay-Int,"")</f>
        <v>1246.2660421539472</v>
      </c>
      <c r="H339" s="31">
        <f t="shared" ref="H339:H377" si="51">IF(Pay_Num&lt;&gt;"",Beg_Bal*Interest_Rate/Num_Pmt_Per_Year,"")</f>
        <v>267.59903385675244</v>
      </c>
      <c r="I339" s="31">
        <f t="shared" si="48"/>
        <v>52273.540729196538</v>
      </c>
      <c r="J339" s="24"/>
      <c r="K339" s="24"/>
    </row>
    <row r="340" spans="1:11" x14ac:dyDescent="0.2">
      <c r="A340" s="27">
        <f t="shared" si="49"/>
        <v>323</v>
      </c>
      <c r="B340" s="28">
        <f t="shared" si="45"/>
        <v>52140</v>
      </c>
      <c r="C340" s="31">
        <f t="shared" ref="C340:C377" si="52">IF(Pay_Num&lt;&gt;"",I339,"")</f>
        <v>52273.540729196538</v>
      </c>
      <c r="D340" s="31">
        <f t="shared" ref="D340:D377" si="53">IF(Pay_Num&lt;&gt;"",Scheduled_Monthly_Payment,"")</f>
        <v>1513.8650760106996</v>
      </c>
      <c r="E340" s="32">
        <f t="shared" si="46"/>
        <v>0</v>
      </c>
      <c r="F340" s="31">
        <f t="shared" si="47"/>
        <v>1513.8650760106996</v>
      </c>
      <c r="G340" s="31">
        <f t="shared" si="50"/>
        <v>1252.497372364717</v>
      </c>
      <c r="H340" s="31">
        <f t="shared" si="51"/>
        <v>261.36770364598266</v>
      </c>
      <c r="I340" s="31">
        <f t="shared" si="48"/>
        <v>51021.043356831819</v>
      </c>
      <c r="J340" s="24"/>
      <c r="K340" s="24"/>
    </row>
    <row r="341" spans="1:11" x14ac:dyDescent="0.2">
      <c r="A341" s="27">
        <f t="shared" si="49"/>
        <v>324</v>
      </c>
      <c r="B341" s="28">
        <f t="shared" si="45"/>
        <v>52171</v>
      </c>
      <c r="C341" s="31">
        <f t="shared" si="52"/>
        <v>51021.043356831819</v>
      </c>
      <c r="D341" s="31">
        <f t="shared" si="53"/>
        <v>1513.8650760106996</v>
      </c>
      <c r="E341" s="32">
        <f t="shared" si="46"/>
        <v>0</v>
      </c>
      <c r="F341" s="31">
        <f t="shared" si="47"/>
        <v>1513.8650760106996</v>
      </c>
      <c r="G341" s="31">
        <f t="shared" si="50"/>
        <v>1258.7598592265404</v>
      </c>
      <c r="H341" s="31">
        <f t="shared" si="51"/>
        <v>255.1052167841591</v>
      </c>
      <c r="I341" s="31">
        <f t="shared" si="48"/>
        <v>49762.283497605276</v>
      </c>
      <c r="J341" s="24"/>
      <c r="K341" s="24"/>
    </row>
    <row r="342" spans="1:11" x14ac:dyDescent="0.2">
      <c r="A342" s="27">
        <f t="shared" si="49"/>
        <v>325</v>
      </c>
      <c r="B342" s="28">
        <f t="shared" si="45"/>
        <v>52201</v>
      </c>
      <c r="C342" s="31">
        <f t="shared" si="52"/>
        <v>49762.283497605276</v>
      </c>
      <c r="D342" s="31">
        <f t="shared" si="53"/>
        <v>1513.8650760106996</v>
      </c>
      <c r="E342" s="32">
        <f t="shared" si="46"/>
        <v>0</v>
      </c>
      <c r="F342" s="31">
        <f t="shared" si="47"/>
        <v>1513.8650760106996</v>
      </c>
      <c r="G342" s="31">
        <f t="shared" si="50"/>
        <v>1265.0536585226732</v>
      </c>
      <c r="H342" s="31">
        <f t="shared" si="51"/>
        <v>248.81141748802636</v>
      </c>
      <c r="I342" s="31">
        <f t="shared" si="48"/>
        <v>48497.229839082604</v>
      </c>
      <c r="J342" s="24"/>
      <c r="K342" s="24"/>
    </row>
    <row r="343" spans="1:11" x14ac:dyDescent="0.2">
      <c r="A343" s="27">
        <f t="shared" si="49"/>
        <v>326</v>
      </c>
      <c r="B343" s="28">
        <f t="shared" si="45"/>
        <v>52232</v>
      </c>
      <c r="C343" s="31">
        <f t="shared" si="52"/>
        <v>48497.229839082604</v>
      </c>
      <c r="D343" s="31">
        <f t="shared" si="53"/>
        <v>1513.8650760106996</v>
      </c>
      <c r="E343" s="32">
        <f t="shared" si="46"/>
        <v>0</v>
      </c>
      <c r="F343" s="31">
        <f t="shared" si="47"/>
        <v>1513.8650760106996</v>
      </c>
      <c r="G343" s="31">
        <f t="shared" si="50"/>
        <v>1271.3789268152866</v>
      </c>
      <c r="H343" s="31">
        <f t="shared" si="51"/>
        <v>242.48614919541299</v>
      </c>
      <c r="I343" s="31">
        <f t="shared" si="48"/>
        <v>47225.85091226732</v>
      </c>
      <c r="J343" s="24"/>
      <c r="K343" s="24"/>
    </row>
    <row r="344" spans="1:11" x14ac:dyDescent="0.2">
      <c r="A344" s="27">
        <f t="shared" si="49"/>
        <v>327</v>
      </c>
      <c r="B344" s="28">
        <f t="shared" si="45"/>
        <v>52263</v>
      </c>
      <c r="C344" s="31">
        <f t="shared" si="52"/>
        <v>47225.85091226732</v>
      </c>
      <c r="D344" s="31">
        <f t="shared" si="53"/>
        <v>1513.8650760106996</v>
      </c>
      <c r="E344" s="32">
        <f t="shared" si="46"/>
        <v>0</v>
      </c>
      <c r="F344" s="31">
        <f t="shared" si="47"/>
        <v>1513.8650760106996</v>
      </c>
      <c r="G344" s="31">
        <f t="shared" si="50"/>
        <v>1277.7358214493629</v>
      </c>
      <c r="H344" s="31">
        <f t="shared" si="51"/>
        <v>236.12925456133658</v>
      </c>
      <c r="I344" s="31">
        <f t="shared" si="48"/>
        <v>45948.115090817955</v>
      </c>
      <c r="J344" s="24"/>
      <c r="K344" s="24"/>
    </row>
    <row r="345" spans="1:11" x14ac:dyDescent="0.2">
      <c r="A345" s="27">
        <f t="shared" si="49"/>
        <v>328</v>
      </c>
      <c r="B345" s="28">
        <f t="shared" si="45"/>
        <v>52291</v>
      </c>
      <c r="C345" s="31">
        <f t="shared" si="52"/>
        <v>45948.115090817955</v>
      </c>
      <c r="D345" s="31">
        <f t="shared" si="53"/>
        <v>1513.8650760106996</v>
      </c>
      <c r="E345" s="32">
        <f t="shared" si="46"/>
        <v>0</v>
      </c>
      <c r="F345" s="31">
        <f t="shared" si="47"/>
        <v>1513.8650760106996</v>
      </c>
      <c r="G345" s="31">
        <f t="shared" si="50"/>
        <v>1284.1245005566097</v>
      </c>
      <c r="H345" s="31">
        <f t="shared" si="51"/>
        <v>229.74057545408979</v>
      </c>
      <c r="I345" s="31">
        <f t="shared" si="48"/>
        <v>44663.990590261346</v>
      </c>
      <c r="J345" s="24"/>
      <c r="K345" s="24"/>
    </row>
    <row r="346" spans="1:11" x14ac:dyDescent="0.2">
      <c r="A346" s="27">
        <f t="shared" si="49"/>
        <v>329</v>
      </c>
      <c r="B346" s="28">
        <f t="shared" si="45"/>
        <v>52322</v>
      </c>
      <c r="C346" s="31">
        <f t="shared" si="52"/>
        <v>44663.990590261346</v>
      </c>
      <c r="D346" s="31">
        <f t="shared" si="53"/>
        <v>1513.8650760106996</v>
      </c>
      <c r="E346" s="32">
        <f t="shared" si="46"/>
        <v>0</v>
      </c>
      <c r="F346" s="31">
        <f t="shared" si="47"/>
        <v>1513.8650760106996</v>
      </c>
      <c r="G346" s="31">
        <f t="shared" si="50"/>
        <v>1290.5451230593928</v>
      </c>
      <c r="H346" s="31">
        <f t="shared" si="51"/>
        <v>223.31995295130673</v>
      </c>
      <c r="I346" s="31">
        <f t="shared" si="48"/>
        <v>43373.445467201956</v>
      </c>
      <c r="J346" s="24"/>
      <c r="K346" s="24"/>
    </row>
    <row r="347" spans="1:11" x14ac:dyDescent="0.2">
      <c r="A347" s="27">
        <f t="shared" si="49"/>
        <v>330</v>
      </c>
      <c r="B347" s="28">
        <f t="shared" si="45"/>
        <v>52352</v>
      </c>
      <c r="C347" s="31">
        <f t="shared" si="52"/>
        <v>43373.445467201956</v>
      </c>
      <c r="D347" s="31">
        <f t="shared" si="53"/>
        <v>1513.8650760106996</v>
      </c>
      <c r="E347" s="32">
        <f t="shared" si="46"/>
        <v>0</v>
      </c>
      <c r="F347" s="31">
        <f t="shared" si="47"/>
        <v>1513.8650760106996</v>
      </c>
      <c r="G347" s="31">
        <f t="shared" si="50"/>
        <v>1296.9978486746897</v>
      </c>
      <c r="H347" s="31">
        <f t="shared" si="51"/>
        <v>216.86722733600979</v>
      </c>
      <c r="I347" s="31">
        <f t="shared" si="48"/>
        <v>42076.447618527265</v>
      </c>
      <c r="J347" s="24"/>
      <c r="K347" s="24"/>
    </row>
    <row r="348" spans="1:11" x14ac:dyDescent="0.2">
      <c r="A348" s="27">
        <f t="shared" si="49"/>
        <v>331</v>
      </c>
      <c r="B348" s="28">
        <f t="shared" si="45"/>
        <v>52383</v>
      </c>
      <c r="C348" s="31">
        <f t="shared" si="52"/>
        <v>42076.447618527265</v>
      </c>
      <c r="D348" s="31">
        <f t="shared" si="53"/>
        <v>1513.8650760106996</v>
      </c>
      <c r="E348" s="32">
        <f t="shared" si="46"/>
        <v>0</v>
      </c>
      <c r="F348" s="31">
        <f t="shared" si="47"/>
        <v>1513.8650760106996</v>
      </c>
      <c r="G348" s="31">
        <f t="shared" si="50"/>
        <v>1303.4828379180633</v>
      </c>
      <c r="H348" s="31">
        <f t="shared" si="51"/>
        <v>210.3822380926363</v>
      </c>
      <c r="I348" s="31">
        <f t="shared" si="48"/>
        <v>40772.964780609203</v>
      </c>
      <c r="J348" s="24"/>
      <c r="K348" s="24"/>
    </row>
    <row r="349" spans="1:11" x14ac:dyDescent="0.2">
      <c r="A349" s="27">
        <f t="shared" si="49"/>
        <v>332</v>
      </c>
      <c r="B349" s="28">
        <f t="shared" si="45"/>
        <v>52413</v>
      </c>
      <c r="C349" s="31">
        <f t="shared" si="52"/>
        <v>40772.964780609203</v>
      </c>
      <c r="D349" s="31">
        <f t="shared" si="53"/>
        <v>1513.8650760106996</v>
      </c>
      <c r="E349" s="32">
        <f t="shared" si="46"/>
        <v>0</v>
      </c>
      <c r="F349" s="31">
        <f t="shared" si="47"/>
        <v>1513.8650760106996</v>
      </c>
      <c r="G349" s="31">
        <f t="shared" si="50"/>
        <v>1310.0002521076535</v>
      </c>
      <c r="H349" s="31">
        <f t="shared" si="51"/>
        <v>203.86482390304602</v>
      </c>
      <c r="I349" s="31">
        <f t="shared" si="48"/>
        <v>39462.96452850155</v>
      </c>
      <c r="J349" s="24"/>
      <c r="K349" s="24"/>
    </row>
    <row r="350" spans="1:11" x14ac:dyDescent="0.2">
      <c r="A350" s="27">
        <f t="shared" si="49"/>
        <v>333</v>
      </c>
      <c r="B350" s="28">
        <f t="shared" si="45"/>
        <v>52444</v>
      </c>
      <c r="C350" s="31">
        <f t="shared" si="52"/>
        <v>39462.96452850155</v>
      </c>
      <c r="D350" s="31">
        <f t="shared" si="53"/>
        <v>1513.8650760106996</v>
      </c>
      <c r="E350" s="32">
        <f t="shared" si="46"/>
        <v>0</v>
      </c>
      <c r="F350" s="31">
        <f t="shared" si="47"/>
        <v>1513.8650760106996</v>
      </c>
      <c r="G350" s="31">
        <f t="shared" si="50"/>
        <v>1316.5502533681918</v>
      </c>
      <c r="H350" s="31">
        <f t="shared" si="51"/>
        <v>197.31482264250772</v>
      </c>
      <c r="I350" s="31">
        <f t="shared" si="48"/>
        <v>38146.414275133357</v>
      </c>
      <c r="J350" s="24"/>
      <c r="K350" s="24"/>
    </row>
    <row r="351" spans="1:11" x14ac:dyDescent="0.2">
      <c r="A351" s="27">
        <f t="shared" si="49"/>
        <v>334</v>
      </c>
      <c r="B351" s="28">
        <f t="shared" si="45"/>
        <v>52475</v>
      </c>
      <c r="C351" s="31">
        <f t="shared" si="52"/>
        <v>38146.414275133357</v>
      </c>
      <c r="D351" s="31">
        <f t="shared" si="53"/>
        <v>1513.8650760106996</v>
      </c>
      <c r="E351" s="32">
        <f t="shared" si="46"/>
        <v>0</v>
      </c>
      <c r="F351" s="31">
        <f t="shared" si="47"/>
        <v>1513.8650760106996</v>
      </c>
      <c r="G351" s="31">
        <f t="shared" si="50"/>
        <v>1323.1330046350329</v>
      </c>
      <c r="H351" s="31">
        <f t="shared" si="51"/>
        <v>190.73207137566678</v>
      </c>
      <c r="I351" s="31">
        <f t="shared" si="48"/>
        <v>36823.281270498323</v>
      </c>
      <c r="J351" s="24"/>
      <c r="K351" s="24"/>
    </row>
    <row r="352" spans="1:11" x14ac:dyDescent="0.2">
      <c r="A352" s="27">
        <f t="shared" si="49"/>
        <v>335</v>
      </c>
      <c r="B352" s="28">
        <f t="shared" si="45"/>
        <v>52505</v>
      </c>
      <c r="C352" s="31">
        <f t="shared" si="52"/>
        <v>36823.281270498323</v>
      </c>
      <c r="D352" s="31">
        <f t="shared" si="53"/>
        <v>1513.8650760106996</v>
      </c>
      <c r="E352" s="32">
        <f t="shared" si="46"/>
        <v>0</v>
      </c>
      <c r="F352" s="31">
        <f t="shared" si="47"/>
        <v>1513.8650760106996</v>
      </c>
      <c r="G352" s="31">
        <f t="shared" si="50"/>
        <v>1329.748669658208</v>
      </c>
      <c r="H352" s="31">
        <f t="shared" si="51"/>
        <v>184.11640635249159</v>
      </c>
      <c r="I352" s="31">
        <f t="shared" si="48"/>
        <v>35493.532600840117</v>
      </c>
      <c r="J352" s="24"/>
      <c r="K352" s="24"/>
    </row>
    <row r="353" spans="1:11" x14ac:dyDescent="0.2">
      <c r="A353" s="27">
        <f t="shared" si="49"/>
        <v>336</v>
      </c>
      <c r="B353" s="28">
        <f t="shared" si="45"/>
        <v>52536</v>
      </c>
      <c r="C353" s="31">
        <f t="shared" si="52"/>
        <v>35493.532600840117</v>
      </c>
      <c r="D353" s="31">
        <f t="shared" si="53"/>
        <v>1513.8650760106996</v>
      </c>
      <c r="E353" s="32">
        <f t="shared" si="46"/>
        <v>0</v>
      </c>
      <c r="F353" s="31">
        <f t="shared" si="47"/>
        <v>1513.8650760106996</v>
      </c>
      <c r="G353" s="31">
        <f t="shared" si="50"/>
        <v>1336.3974130064989</v>
      </c>
      <c r="H353" s="31">
        <f t="shared" si="51"/>
        <v>177.4676630042006</v>
      </c>
      <c r="I353" s="31">
        <f t="shared" si="48"/>
        <v>34157.135187833621</v>
      </c>
      <c r="J353" s="24"/>
      <c r="K353" s="24"/>
    </row>
    <row r="354" spans="1:11" x14ac:dyDescent="0.2">
      <c r="A354" s="27">
        <f t="shared" si="49"/>
        <v>337</v>
      </c>
      <c r="B354" s="28">
        <f t="shared" si="45"/>
        <v>52566</v>
      </c>
      <c r="C354" s="31">
        <f t="shared" si="52"/>
        <v>34157.135187833621</v>
      </c>
      <c r="D354" s="31">
        <f t="shared" si="53"/>
        <v>1513.8650760106996</v>
      </c>
      <c r="E354" s="32">
        <f t="shared" si="46"/>
        <v>0</v>
      </c>
      <c r="F354" s="31">
        <f t="shared" si="47"/>
        <v>1513.8650760106996</v>
      </c>
      <c r="G354" s="31">
        <f t="shared" si="50"/>
        <v>1343.0794000715314</v>
      </c>
      <c r="H354" s="31">
        <f t="shared" si="51"/>
        <v>170.7856759391681</v>
      </c>
      <c r="I354" s="31">
        <f t="shared" si="48"/>
        <v>32814.055787762089</v>
      </c>
      <c r="J354" s="24"/>
      <c r="K354" s="24"/>
    </row>
    <row r="355" spans="1:11" x14ac:dyDescent="0.2">
      <c r="A355" s="27">
        <f t="shared" si="49"/>
        <v>338</v>
      </c>
      <c r="B355" s="28">
        <f t="shared" si="45"/>
        <v>52597</v>
      </c>
      <c r="C355" s="31">
        <f t="shared" si="52"/>
        <v>32814.055787762089</v>
      </c>
      <c r="D355" s="31">
        <f t="shared" si="53"/>
        <v>1513.8650760106996</v>
      </c>
      <c r="E355" s="32">
        <f t="shared" si="46"/>
        <v>0</v>
      </c>
      <c r="F355" s="31">
        <f t="shared" si="47"/>
        <v>1513.8650760106996</v>
      </c>
      <c r="G355" s="31">
        <f t="shared" si="50"/>
        <v>1349.7947970718892</v>
      </c>
      <c r="H355" s="31">
        <f t="shared" si="51"/>
        <v>164.07027893881045</v>
      </c>
      <c r="I355" s="31">
        <f t="shared" si="48"/>
        <v>31464.2609906902</v>
      </c>
      <c r="J355" s="24"/>
      <c r="K355" s="24"/>
    </row>
    <row r="356" spans="1:11" x14ac:dyDescent="0.2">
      <c r="A356" s="27">
        <f t="shared" si="49"/>
        <v>339</v>
      </c>
      <c r="B356" s="28">
        <f t="shared" si="45"/>
        <v>52628</v>
      </c>
      <c r="C356" s="31">
        <f t="shared" si="52"/>
        <v>31464.2609906902</v>
      </c>
      <c r="D356" s="31">
        <f t="shared" si="53"/>
        <v>1513.8650760106996</v>
      </c>
      <c r="E356" s="32">
        <f t="shared" si="46"/>
        <v>0</v>
      </c>
      <c r="F356" s="31">
        <f t="shared" si="47"/>
        <v>1513.8650760106996</v>
      </c>
      <c r="G356" s="31">
        <f t="shared" si="50"/>
        <v>1356.5437710572485</v>
      </c>
      <c r="H356" s="31">
        <f t="shared" si="51"/>
        <v>157.321304953451</v>
      </c>
      <c r="I356" s="31">
        <f t="shared" si="48"/>
        <v>30107.717219632952</v>
      </c>
      <c r="J356" s="24"/>
      <c r="K356" s="24"/>
    </row>
    <row r="357" spans="1:11" x14ac:dyDescent="0.2">
      <c r="A357" s="27">
        <f t="shared" si="49"/>
        <v>340</v>
      </c>
      <c r="B357" s="28">
        <f t="shared" si="45"/>
        <v>52657</v>
      </c>
      <c r="C357" s="31">
        <f t="shared" si="52"/>
        <v>30107.717219632952</v>
      </c>
      <c r="D357" s="31">
        <f t="shared" si="53"/>
        <v>1513.8650760106996</v>
      </c>
      <c r="E357" s="32">
        <f t="shared" si="46"/>
        <v>0</v>
      </c>
      <c r="F357" s="31">
        <f t="shared" si="47"/>
        <v>1513.8650760106996</v>
      </c>
      <c r="G357" s="31">
        <f t="shared" si="50"/>
        <v>1363.3264899125347</v>
      </c>
      <c r="H357" s="31">
        <f t="shared" si="51"/>
        <v>150.53858609816476</v>
      </c>
      <c r="I357" s="31">
        <f t="shared" si="48"/>
        <v>28744.390729720417</v>
      </c>
      <c r="J357" s="24"/>
      <c r="K357" s="24"/>
    </row>
    <row r="358" spans="1:11" x14ac:dyDescent="0.2">
      <c r="A358" s="27">
        <f t="shared" si="49"/>
        <v>341</v>
      </c>
      <c r="B358" s="28">
        <f t="shared" si="45"/>
        <v>52688</v>
      </c>
      <c r="C358" s="31">
        <f t="shared" si="52"/>
        <v>28744.390729720417</v>
      </c>
      <c r="D358" s="31">
        <f t="shared" si="53"/>
        <v>1513.8650760106996</v>
      </c>
      <c r="E358" s="32">
        <f t="shared" si="46"/>
        <v>0</v>
      </c>
      <c r="F358" s="31">
        <f t="shared" si="47"/>
        <v>1513.8650760106996</v>
      </c>
      <c r="G358" s="31">
        <f t="shared" si="50"/>
        <v>1370.1431223620975</v>
      </c>
      <c r="H358" s="31">
        <f t="shared" si="51"/>
        <v>143.72195364860207</v>
      </c>
      <c r="I358" s="31">
        <f t="shared" si="48"/>
        <v>27374.24760735832</v>
      </c>
      <c r="J358" s="24"/>
      <c r="K358" s="24"/>
    </row>
    <row r="359" spans="1:11" x14ac:dyDescent="0.2">
      <c r="A359" s="27">
        <f t="shared" si="49"/>
        <v>342</v>
      </c>
      <c r="B359" s="28">
        <f t="shared" si="45"/>
        <v>52718</v>
      </c>
      <c r="C359" s="31">
        <f t="shared" si="52"/>
        <v>27374.24760735832</v>
      </c>
      <c r="D359" s="31">
        <f t="shared" si="53"/>
        <v>1513.8650760106996</v>
      </c>
      <c r="E359" s="32">
        <f t="shared" si="46"/>
        <v>0</v>
      </c>
      <c r="F359" s="31">
        <f t="shared" si="47"/>
        <v>1513.8650760106996</v>
      </c>
      <c r="G359" s="31">
        <f t="shared" si="50"/>
        <v>1376.9938379739081</v>
      </c>
      <c r="H359" s="31">
        <f t="shared" si="51"/>
        <v>136.8712380367916</v>
      </c>
      <c r="I359" s="31">
        <f t="shared" si="48"/>
        <v>25997.253769384413</v>
      </c>
      <c r="J359" s="24"/>
      <c r="K359" s="24"/>
    </row>
    <row r="360" spans="1:11" x14ac:dyDescent="0.2">
      <c r="A360" s="27">
        <f t="shared" si="49"/>
        <v>343</v>
      </c>
      <c r="B360" s="28">
        <f t="shared" si="45"/>
        <v>52749</v>
      </c>
      <c r="C360" s="31">
        <f t="shared" si="52"/>
        <v>25997.253769384413</v>
      </c>
      <c r="D360" s="31">
        <f t="shared" si="53"/>
        <v>1513.8650760106996</v>
      </c>
      <c r="E360" s="32">
        <f t="shared" si="46"/>
        <v>0</v>
      </c>
      <c r="F360" s="31">
        <f t="shared" si="47"/>
        <v>1513.8650760106996</v>
      </c>
      <c r="G360" s="31">
        <f t="shared" si="50"/>
        <v>1383.8788071637775</v>
      </c>
      <c r="H360" s="31">
        <f t="shared" si="51"/>
        <v>129.98626884692206</v>
      </c>
      <c r="I360" s="31">
        <f t="shared" si="48"/>
        <v>24613.374962220634</v>
      </c>
      <c r="J360" s="24"/>
      <c r="K360" s="24"/>
    </row>
    <row r="361" spans="1:11" x14ac:dyDescent="0.2">
      <c r="A361" s="27">
        <f t="shared" si="49"/>
        <v>344</v>
      </c>
      <c r="B361" s="28">
        <f t="shared" si="45"/>
        <v>52779</v>
      </c>
      <c r="C361" s="31">
        <f t="shared" si="52"/>
        <v>24613.374962220634</v>
      </c>
      <c r="D361" s="31">
        <f t="shared" si="53"/>
        <v>1513.8650760106996</v>
      </c>
      <c r="E361" s="32">
        <f t="shared" si="46"/>
        <v>0</v>
      </c>
      <c r="F361" s="31">
        <f t="shared" si="47"/>
        <v>1513.8650760106996</v>
      </c>
      <c r="G361" s="31">
        <f t="shared" si="50"/>
        <v>1390.7982011995964</v>
      </c>
      <c r="H361" s="31">
        <f t="shared" si="51"/>
        <v>123.06687481110316</v>
      </c>
      <c r="I361" s="31">
        <f t="shared" si="48"/>
        <v>23222.576761021039</v>
      </c>
      <c r="J361" s="24"/>
      <c r="K361" s="24"/>
    </row>
    <row r="362" spans="1:11" x14ac:dyDescent="0.2">
      <c r="A362" s="27">
        <f t="shared" si="49"/>
        <v>345</v>
      </c>
      <c r="B362" s="28">
        <f t="shared" si="45"/>
        <v>52810</v>
      </c>
      <c r="C362" s="31">
        <f t="shared" si="52"/>
        <v>23222.576761021039</v>
      </c>
      <c r="D362" s="31">
        <f t="shared" si="53"/>
        <v>1513.8650760106996</v>
      </c>
      <c r="E362" s="32">
        <f t="shared" si="46"/>
        <v>0</v>
      </c>
      <c r="F362" s="31">
        <f t="shared" si="47"/>
        <v>1513.8650760106996</v>
      </c>
      <c r="G362" s="31">
        <f t="shared" si="50"/>
        <v>1397.7521922055944</v>
      </c>
      <c r="H362" s="31">
        <f t="shared" si="51"/>
        <v>116.11288380510518</v>
      </c>
      <c r="I362" s="31">
        <f t="shared" si="48"/>
        <v>21824.824568815446</v>
      </c>
      <c r="J362" s="24"/>
      <c r="K362" s="24"/>
    </row>
    <row r="363" spans="1:11" x14ac:dyDescent="0.2">
      <c r="A363" s="27">
        <f t="shared" si="49"/>
        <v>346</v>
      </c>
      <c r="B363" s="28">
        <f t="shared" si="45"/>
        <v>52841</v>
      </c>
      <c r="C363" s="31">
        <f t="shared" si="52"/>
        <v>21824.824568815446</v>
      </c>
      <c r="D363" s="31">
        <f t="shared" si="53"/>
        <v>1513.8650760106996</v>
      </c>
      <c r="E363" s="32">
        <f t="shared" si="46"/>
        <v>0</v>
      </c>
      <c r="F363" s="31">
        <f t="shared" si="47"/>
        <v>1513.8650760106996</v>
      </c>
      <c r="G363" s="31">
        <f t="shared" si="50"/>
        <v>1404.7409531666224</v>
      </c>
      <c r="H363" s="31">
        <f t="shared" si="51"/>
        <v>109.12412284407723</v>
      </c>
      <c r="I363" s="31">
        <f t="shared" si="48"/>
        <v>20420.083615648822</v>
      </c>
      <c r="J363" s="24"/>
      <c r="K363" s="24"/>
    </row>
    <row r="364" spans="1:11" x14ac:dyDescent="0.2">
      <c r="A364" s="27">
        <f t="shared" si="49"/>
        <v>347</v>
      </c>
      <c r="B364" s="28">
        <f t="shared" si="45"/>
        <v>52871</v>
      </c>
      <c r="C364" s="31">
        <f t="shared" si="52"/>
        <v>20420.083615648822</v>
      </c>
      <c r="D364" s="31">
        <f t="shared" si="53"/>
        <v>1513.8650760106996</v>
      </c>
      <c r="E364" s="32">
        <f t="shared" si="46"/>
        <v>0</v>
      </c>
      <c r="F364" s="31">
        <f t="shared" si="47"/>
        <v>1513.8650760106996</v>
      </c>
      <c r="G364" s="31">
        <f t="shared" si="50"/>
        <v>1411.7646579324555</v>
      </c>
      <c r="H364" s="31">
        <f t="shared" si="51"/>
        <v>102.1004180782441</v>
      </c>
      <c r="I364" s="31">
        <f t="shared" si="48"/>
        <v>19008.318957716365</v>
      </c>
      <c r="J364" s="24"/>
      <c r="K364" s="24"/>
    </row>
    <row r="365" spans="1:11" x14ac:dyDescent="0.2">
      <c r="A365" s="27">
        <f t="shared" si="49"/>
        <v>348</v>
      </c>
      <c r="B365" s="28">
        <f t="shared" si="45"/>
        <v>52902</v>
      </c>
      <c r="C365" s="31">
        <f t="shared" si="52"/>
        <v>19008.318957716365</v>
      </c>
      <c r="D365" s="31">
        <f t="shared" si="53"/>
        <v>1513.8650760106996</v>
      </c>
      <c r="E365" s="32">
        <f t="shared" si="46"/>
        <v>0</v>
      </c>
      <c r="F365" s="31">
        <f t="shared" si="47"/>
        <v>1513.8650760106996</v>
      </c>
      <c r="G365" s="31">
        <f t="shared" si="50"/>
        <v>1418.8234812221178</v>
      </c>
      <c r="H365" s="31">
        <f t="shared" si="51"/>
        <v>95.041594788581833</v>
      </c>
      <c r="I365" s="31">
        <f t="shared" si="48"/>
        <v>17589.495476494249</v>
      </c>
      <c r="J365" s="24"/>
      <c r="K365" s="24"/>
    </row>
    <row r="366" spans="1:11" x14ac:dyDescent="0.2">
      <c r="A366" s="27">
        <f t="shared" si="49"/>
        <v>349</v>
      </c>
      <c r="B366" s="28">
        <f t="shared" si="45"/>
        <v>52932</v>
      </c>
      <c r="C366" s="31">
        <f t="shared" si="52"/>
        <v>17589.495476494249</v>
      </c>
      <c r="D366" s="31">
        <f t="shared" si="53"/>
        <v>1513.8650760106996</v>
      </c>
      <c r="E366" s="32">
        <f t="shared" si="46"/>
        <v>0</v>
      </c>
      <c r="F366" s="31">
        <f t="shared" si="47"/>
        <v>1513.8650760106996</v>
      </c>
      <c r="G366" s="31">
        <f t="shared" si="50"/>
        <v>1425.9175986282282</v>
      </c>
      <c r="H366" s="31">
        <f t="shared" si="51"/>
        <v>87.947477382471234</v>
      </c>
      <c r="I366" s="31">
        <f t="shared" si="48"/>
        <v>16163.577877866021</v>
      </c>
      <c r="J366" s="24"/>
      <c r="K366" s="24"/>
    </row>
    <row r="367" spans="1:11" x14ac:dyDescent="0.2">
      <c r="A367" s="27">
        <f t="shared" si="49"/>
        <v>350</v>
      </c>
      <c r="B367" s="28">
        <f t="shared" si="45"/>
        <v>52963</v>
      </c>
      <c r="C367" s="31">
        <f t="shared" si="52"/>
        <v>16163.577877866021</v>
      </c>
      <c r="D367" s="31">
        <f t="shared" si="53"/>
        <v>1513.8650760106996</v>
      </c>
      <c r="E367" s="32">
        <f t="shared" si="46"/>
        <v>0</v>
      </c>
      <c r="F367" s="31">
        <f t="shared" si="47"/>
        <v>1513.8650760106996</v>
      </c>
      <c r="G367" s="31">
        <f t="shared" si="50"/>
        <v>1433.0471866213695</v>
      </c>
      <c r="H367" s="31">
        <f t="shared" si="51"/>
        <v>80.817889389330091</v>
      </c>
      <c r="I367" s="31">
        <f t="shared" si="48"/>
        <v>14730.53069124465</v>
      </c>
      <c r="J367" s="24"/>
      <c r="K367" s="24"/>
    </row>
    <row r="368" spans="1:11" x14ac:dyDescent="0.2">
      <c r="A368" s="27">
        <f t="shared" si="49"/>
        <v>351</v>
      </c>
      <c r="B368" s="28">
        <f t="shared" si="45"/>
        <v>52994</v>
      </c>
      <c r="C368" s="31">
        <f t="shared" si="52"/>
        <v>14730.53069124465</v>
      </c>
      <c r="D368" s="31">
        <f t="shared" si="53"/>
        <v>1513.8650760106996</v>
      </c>
      <c r="E368" s="32">
        <f t="shared" si="46"/>
        <v>0</v>
      </c>
      <c r="F368" s="31">
        <f t="shared" si="47"/>
        <v>1513.8650760106996</v>
      </c>
      <c r="G368" s="31">
        <f t="shared" si="50"/>
        <v>1440.2124225544762</v>
      </c>
      <c r="H368" s="31">
        <f t="shared" si="51"/>
        <v>73.652653456223248</v>
      </c>
      <c r="I368" s="31">
        <f t="shared" si="48"/>
        <v>13290.318268690175</v>
      </c>
      <c r="J368" s="24"/>
      <c r="K368" s="24"/>
    </row>
    <row r="369" spans="1:11" x14ac:dyDescent="0.2">
      <c r="A369" s="27">
        <f t="shared" si="49"/>
        <v>352</v>
      </c>
      <c r="B369" s="28">
        <f t="shared" si="45"/>
        <v>53022</v>
      </c>
      <c r="C369" s="31">
        <f t="shared" si="52"/>
        <v>13290.318268690175</v>
      </c>
      <c r="D369" s="31">
        <f t="shared" si="53"/>
        <v>1513.8650760106996</v>
      </c>
      <c r="E369" s="32">
        <f t="shared" si="46"/>
        <v>0</v>
      </c>
      <c r="F369" s="31">
        <f t="shared" si="47"/>
        <v>1513.8650760106996</v>
      </c>
      <c r="G369" s="31">
        <f t="shared" si="50"/>
        <v>1447.4134846672487</v>
      </c>
      <c r="H369" s="31">
        <f t="shared" si="51"/>
        <v>66.451591343450872</v>
      </c>
      <c r="I369" s="31">
        <f t="shared" si="48"/>
        <v>11842.904784022925</v>
      </c>
      <c r="J369" s="24"/>
      <c r="K369" s="24"/>
    </row>
    <row r="370" spans="1:11" x14ac:dyDescent="0.2">
      <c r="A370" s="27">
        <f t="shared" si="49"/>
        <v>353</v>
      </c>
      <c r="B370" s="28">
        <f t="shared" si="45"/>
        <v>53053</v>
      </c>
      <c r="C370" s="31">
        <f t="shared" si="52"/>
        <v>11842.904784022925</v>
      </c>
      <c r="D370" s="31">
        <f t="shared" si="53"/>
        <v>1513.8650760106996</v>
      </c>
      <c r="E370" s="32">
        <f t="shared" si="46"/>
        <v>0</v>
      </c>
      <c r="F370" s="31">
        <f t="shared" si="47"/>
        <v>1513.8650760106996</v>
      </c>
      <c r="G370" s="31">
        <f t="shared" si="50"/>
        <v>1454.6505520905851</v>
      </c>
      <c r="H370" s="31">
        <f t="shared" si="51"/>
        <v>59.214523920114623</v>
      </c>
      <c r="I370" s="31">
        <f t="shared" si="48"/>
        <v>10388.25423193234</v>
      </c>
      <c r="J370" s="24"/>
      <c r="K370" s="24"/>
    </row>
    <row r="371" spans="1:11" x14ac:dyDescent="0.2">
      <c r="A371" s="27">
        <f t="shared" si="49"/>
        <v>354</v>
      </c>
      <c r="B371" s="28">
        <f t="shared" si="45"/>
        <v>53083</v>
      </c>
      <c r="C371" s="31">
        <f t="shared" si="52"/>
        <v>10388.25423193234</v>
      </c>
      <c r="D371" s="31">
        <f t="shared" si="53"/>
        <v>1513.8650760106996</v>
      </c>
      <c r="E371" s="32">
        <f t="shared" si="46"/>
        <v>0</v>
      </c>
      <c r="F371" s="31">
        <f t="shared" si="47"/>
        <v>1513.8650760106996</v>
      </c>
      <c r="G371" s="31">
        <f t="shared" si="50"/>
        <v>1461.9238048510379</v>
      </c>
      <c r="H371" s="31">
        <f t="shared" si="51"/>
        <v>51.941271159661703</v>
      </c>
      <c r="I371" s="31">
        <f t="shared" si="48"/>
        <v>8926.3304270813023</v>
      </c>
      <c r="J371" s="24"/>
      <c r="K371" s="24"/>
    </row>
    <row r="372" spans="1:11" x14ac:dyDescent="0.2">
      <c r="A372" s="27">
        <f t="shared" si="49"/>
        <v>355</v>
      </c>
      <c r="B372" s="28">
        <f t="shared" si="45"/>
        <v>53114</v>
      </c>
      <c r="C372" s="31">
        <f t="shared" si="52"/>
        <v>8926.3304270813023</v>
      </c>
      <c r="D372" s="31">
        <f t="shared" si="53"/>
        <v>1513.8650760106996</v>
      </c>
      <c r="E372" s="32">
        <f t="shared" si="46"/>
        <v>0</v>
      </c>
      <c r="F372" s="31">
        <f t="shared" si="47"/>
        <v>1513.8650760106996</v>
      </c>
      <c r="G372" s="31">
        <f t="shared" si="50"/>
        <v>1469.2334238752931</v>
      </c>
      <c r="H372" s="31">
        <f t="shared" si="51"/>
        <v>44.631652135406512</v>
      </c>
      <c r="I372" s="31">
        <f t="shared" si="48"/>
        <v>7457.0970032060095</v>
      </c>
      <c r="J372" s="24"/>
      <c r="K372" s="24"/>
    </row>
    <row r="373" spans="1:11" x14ac:dyDescent="0.2">
      <c r="A373" s="27">
        <f t="shared" si="49"/>
        <v>356</v>
      </c>
      <c r="B373" s="28">
        <f t="shared" si="45"/>
        <v>53144</v>
      </c>
      <c r="C373" s="31">
        <f t="shared" si="52"/>
        <v>7457.0970032060095</v>
      </c>
      <c r="D373" s="31">
        <f t="shared" si="53"/>
        <v>1513.8650760106996</v>
      </c>
      <c r="E373" s="32">
        <f t="shared" si="46"/>
        <v>0</v>
      </c>
      <c r="F373" s="31">
        <f t="shared" si="47"/>
        <v>1513.8650760106996</v>
      </c>
      <c r="G373" s="31">
        <f t="shared" si="50"/>
        <v>1476.5795909946696</v>
      </c>
      <c r="H373" s="31">
        <f t="shared" si="51"/>
        <v>37.285485016030044</v>
      </c>
      <c r="I373" s="31">
        <f t="shared" si="48"/>
        <v>5980.5174122113403</v>
      </c>
      <c r="J373" s="24"/>
      <c r="K373" s="24"/>
    </row>
    <row r="374" spans="1:11" x14ac:dyDescent="0.2">
      <c r="A374" s="27">
        <f t="shared" si="49"/>
        <v>357</v>
      </c>
      <c r="B374" s="28">
        <f t="shared" si="45"/>
        <v>53175</v>
      </c>
      <c r="C374" s="31">
        <f t="shared" si="52"/>
        <v>5980.5174122113403</v>
      </c>
      <c r="D374" s="31">
        <f t="shared" si="53"/>
        <v>1513.8650760106996</v>
      </c>
      <c r="E374" s="32">
        <f t="shared" si="46"/>
        <v>0</v>
      </c>
      <c r="F374" s="31">
        <f t="shared" si="47"/>
        <v>1513.8650760106996</v>
      </c>
      <c r="G374" s="31">
        <f t="shared" si="50"/>
        <v>1483.9624889496429</v>
      </c>
      <c r="H374" s="31">
        <f t="shared" si="51"/>
        <v>29.902587061056703</v>
      </c>
      <c r="I374" s="31">
        <f t="shared" si="48"/>
        <v>4496.5549232616977</v>
      </c>
      <c r="J374" s="24"/>
      <c r="K374" s="24"/>
    </row>
    <row r="375" spans="1:11" x14ac:dyDescent="0.2">
      <c r="A375" s="27">
        <f t="shared" si="49"/>
        <v>358</v>
      </c>
      <c r="B375" s="28">
        <f t="shared" si="45"/>
        <v>53206</v>
      </c>
      <c r="C375" s="31">
        <f t="shared" si="52"/>
        <v>4496.5549232616977</v>
      </c>
      <c r="D375" s="31">
        <f t="shared" si="53"/>
        <v>1513.8650760106996</v>
      </c>
      <c r="E375" s="32">
        <f t="shared" si="46"/>
        <v>0</v>
      </c>
      <c r="F375" s="31">
        <f t="shared" si="47"/>
        <v>1513.8650760106996</v>
      </c>
      <c r="G375" s="31">
        <f t="shared" si="50"/>
        <v>1491.3823013943911</v>
      </c>
      <c r="H375" s="31">
        <f t="shared" si="51"/>
        <v>22.48277461630849</v>
      </c>
      <c r="I375" s="31">
        <f t="shared" si="48"/>
        <v>3005.1726218673066</v>
      </c>
      <c r="J375" s="24"/>
      <c r="K375" s="24"/>
    </row>
    <row r="376" spans="1:11" x14ac:dyDescent="0.2">
      <c r="A376" s="27">
        <f t="shared" si="49"/>
        <v>359</v>
      </c>
      <c r="B376" s="28">
        <f t="shared" si="45"/>
        <v>53236</v>
      </c>
      <c r="C376" s="31">
        <f t="shared" si="52"/>
        <v>3005.1726218673066</v>
      </c>
      <c r="D376" s="31">
        <f t="shared" si="53"/>
        <v>1513.8650760106996</v>
      </c>
      <c r="E376" s="32">
        <f t="shared" si="46"/>
        <v>0</v>
      </c>
      <c r="F376" s="31">
        <f t="shared" si="47"/>
        <v>1513.8650760106996</v>
      </c>
      <c r="G376" s="31">
        <f t="shared" si="50"/>
        <v>1498.839212901363</v>
      </c>
      <c r="H376" s="31">
        <f t="shared" si="51"/>
        <v>15.025863109336532</v>
      </c>
      <c r="I376" s="31">
        <f t="shared" si="48"/>
        <v>1506.3334089659436</v>
      </c>
      <c r="J376" s="24"/>
      <c r="K376" s="24"/>
    </row>
    <row r="377" spans="1:11" x14ac:dyDescent="0.2">
      <c r="A377" s="27">
        <f t="shared" si="49"/>
        <v>360</v>
      </c>
      <c r="B377" s="28">
        <f t="shared" si="45"/>
        <v>53267</v>
      </c>
      <c r="C377" s="31">
        <f t="shared" si="52"/>
        <v>1506.3334089659436</v>
      </c>
      <c r="D377" s="31">
        <f t="shared" si="53"/>
        <v>1513.8650760106996</v>
      </c>
      <c r="E377" s="32">
        <f t="shared" si="46"/>
        <v>0</v>
      </c>
      <c r="F377" s="31">
        <f t="shared" si="47"/>
        <v>1506.3334089659436</v>
      </c>
      <c r="G377" s="31">
        <f t="shared" si="50"/>
        <v>1498.8017419211139</v>
      </c>
      <c r="H377" s="31">
        <f t="shared" si="51"/>
        <v>7.5316670448297174</v>
      </c>
      <c r="I377" s="31">
        <f t="shared" si="48"/>
        <v>0</v>
      </c>
      <c r="J377" s="24"/>
      <c r="K377" s="24"/>
    </row>
    <row r="378" spans="1:11" x14ac:dyDescent="0.2">
      <c r="A378" s="5"/>
      <c r="B378" s="5"/>
      <c r="C378" s="5"/>
      <c r="D378" s="5"/>
      <c r="E378" s="5"/>
      <c r="F378" s="5"/>
      <c r="G378" s="5"/>
      <c r="H378" s="5"/>
      <c r="I378" s="5"/>
    </row>
  </sheetData>
  <sheetProtection selectLockedCells="1"/>
  <mergeCells count="3">
    <mergeCell ref="B5:D5"/>
    <mergeCell ref="F5:H5"/>
    <mergeCell ref="C13:D13"/>
  </mergeCells>
  <conditionalFormatting sqref="A18:D377">
    <cfRule type="expression" dxfId="5" priority="2" stopIfTrue="1">
      <formula>IF(ROW(A18)=Last_Row,TRUE, FALSE)</formula>
    </cfRule>
    <cfRule type="expression" dxfId="4" priority="3" stopIfTrue="1">
      <formula>IF(ROW(A18)&lt;Last_Row,TRUE, FALSE)</formula>
    </cfRule>
  </conditionalFormatting>
  <conditionalFormatting sqref="A18:I377">
    <cfRule type="expression" dxfId="3" priority="1" stopIfTrue="1">
      <formula>IF(ROW(A18)&gt;Last_Row,TRUE, FALSE)</formula>
    </cfRule>
  </conditionalFormatting>
  <conditionalFormatting sqref="E18:E377">
    <cfRule type="expression" dxfId="2" priority="8" stopIfTrue="1">
      <formula>IF(ROW(E18)=Last_Row,TRUE, FALSE)</formula>
    </cfRule>
  </conditionalFormatting>
  <conditionalFormatting sqref="F18:I377"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1" xr:uid="{20B9F5D5-FBC7-4740-8DB5-60093A567677}"/>
    <dataValidation type="date" operator="greaterThanOrEqual" allowBlank="1" showInputMessage="1" showErrorMessage="1" errorTitle="Date" error="Please enter a valid date greater than or equal to January 1, 1900." sqref="D9:D10" xr:uid="{FB2CF026-24DC-4D9C-B7CC-03B45121E317}">
      <formula1>1</formula1>
    </dataValidation>
    <dataValidation type="whole" allowBlank="1" showInputMessage="1" showErrorMessage="1" errorTitle="Years" error="Please enter a whole number of years from 1 to 30." sqref="D8" xr:uid="{12CCD4AA-DF78-40EF-A883-CD760B1A83DB}">
      <formula1>1</formula1>
      <formula2>30</formula2>
    </dataValidation>
  </dataValidations>
  <printOptions horizontalCentered="1"/>
  <pageMargins left="0.75" right="0.5" top="0.5" bottom="0.5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9390-1B4E-499F-AB89-9DBB76DB3A43}">
  <sheetPr codeName="Sheet6"/>
  <dimension ref="A1:H30"/>
  <sheetViews>
    <sheetView zoomScale="148" zoomScaleNormal="148" workbookViewId="0">
      <selection activeCell="B6" sqref="B6"/>
    </sheetView>
  </sheetViews>
  <sheetFormatPr defaultRowHeight="12.75" x14ac:dyDescent="0.2"/>
  <cols>
    <col min="1" max="1" width="25" customWidth="1"/>
    <col min="2" max="2" width="18.42578125" customWidth="1"/>
    <col min="3" max="3" width="18.85546875" customWidth="1"/>
    <col min="4" max="4" width="16.7109375" customWidth="1"/>
    <col min="5" max="5" width="25.140625" bestFit="1" customWidth="1"/>
    <col min="6" max="6" width="11.85546875" customWidth="1"/>
    <col min="7" max="7" width="18" customWidth="1"/>
    <col min="8" max="8" width="10.28515625" style="35" customWidth="1"/>
    <col min="9" max="9" width="14.28515625" bestFit="1" customWidth="1"/>
    <col min="10" max="10" width="6.5703125" bestFit="1" customWidth="1"/>
  </cols>
  <sheetData>
    <row r="1" spans="1:8" x14ac:dyDescent="0.2">
      <c r="A1" s="278" t="s">
        <v>81</v>
      </c>
      <c r="B1" s="279"/>
      <c r="C1" s="280"/>
      <c r="D1" s="166" t="s">
        <v>74</v>
      </c>
      <c r="E1" s="281" t="s">
        <v>67</v>
      </c>
      <c r="F1" s="283"/>
      <c r="G1" s="281" t="s">
        <v>46</v>
      </c>
      <c r="H1" s="282"/>
    </row>
    <row r="2" spans="1:8" x14ac:dyDescent="0.2">
      <c r="A2" s="170" t="s">
        <v>25</v>
      </c>
      <c r="B2" s="178">
        <v>250000</v>
      </c>
      <c r="C2" s="170" t="s">
        <v>30</v>
      </c>
      <c r="D2" s="179">
        <f>USDA!Scheduled_Monthly_Payment</f>
        <v>1513.8650760106996</v>
      </c>
      <c r="E2" s="170" t="s">
        <v>24</v>
      </c>
      <c r="F2" s="179">
        <f>B2*0.01</f>
        <v>2500</v>
      </c>
      <c r="G2" s="170" t="s">
        <v>39</v>
      </c>
      <c r="H2" s="182">
        <v>0.06</v>
      </c>
    </row>
    <row r="3" spans="1:8" x14ac:dyDescent="0.2">
      <c r="A3" s="170" t="s">
        <v>27</v>
      </c>
      <c r="B3" s="177">
        <v>0</v>
      </c>
      <c r="C3" s="170" t="s">
        <v>37</v>
      </c>
      <c r="D3" s="179">
        <f>H4/12</f>
        <v>125</v>
      </c>
      <c r="E3" s="170" t="s">
        <v>43</v>
      </c>
      <c r="F3" s="180">
        <v>450</v>
      </c>
      <c r="G3" s="170" t="s">
        <v>40</v>
      </c>
      <c r="H3" s="183">
        <v>30</v>
      </c>
    </row>
    <row r="4" spans="1:8" x14ac:dyDescent="0.2">
      <c r="A4" s="176" t="s">
        <v>82</v>
      </c>
      <c r="B4" s="121">
        <f>B2-(B2*B3)</f>
        <v>250000</v>
      </c>
      <c r="C4" s="170" t="s">
        <v>38</v>
      </c>
      <c r="D4" s="179">
        <f>H5/12</f>
        <v>375</v>
      </c>
      <c r="E4" s="170" t="s">
        <v>44</v>
      </c>
      <c r="F4" s="180">
        <v>600</v>
      </c>
      <c r="G4" s="170" t="s">
        <v>36</v>
      </c>
      <c r="H4" s="184">
        <v>1500</v>
      </c>
    </row>
    <row r="5" spans="1:8" x14ac:dyDescent="0.2">
      <c r="A5" s="265" t="s">
        <v>112</v>
      </c>
      <c r="B5" s="177">
        <v>0.01</v>
      </c>
      <c r="C5" s="176" t="s">
        <v>88</v>
      </c>
      <c r="D5" s="179">
        <f>(B2*0.0035)/12</f>
        <v>72.916666666666671</v>
      </c>
      <c r="E5" s="170" t="s">
        <v>76</v>
      </c>
      <c r="F5" s="180">
        <v>0</v>
      </c>
      <c r="G5" s="170" t="s">
        <v>28</v>
      </c>
      <c r="H5" s="184">
        <v>4500</v>
      </c>
    </row>
    <row r="6" spans="1:8" x14ac:dyDescent="0.2">
      <c r="A6" s="265" t="s">
        <v>113</v>
      </c>
      <c r="B6" s="121">
        <f>B2*B5</f>
        <v>2500</v>
      </c>
      <c r="C6" s="258" t="s">
        <v>102</v>
      </c>
      <c r="D6" s="175">
        <f>IF(C6="Est Ttl Pmt_Escrows",SUM(D1:D5),IF(C6="Est Ttl Pmt_No_Escrows",(D1+D5)))</f>
        <v>2086.7817426773663</v>
      </c>
      <c r="E6" s="174" t="s">
        <v>45</v>
      </c>
      <c r="F6" s="181">
        <f>SUM(F2:F5)</f>
        <v>3550</v>
      </c>
      <c r="G6" s="244" t="s">
        <v>77</v>
      </c>
      <c r="H6" s="245">
        <v>0.03</v>
      </c>
    </row>
    <row r="7" spans="1:8" ht="15.75" customHeight="1" x14ac:dyDescent="0.2">
      <c r="A7" s="176" t="s">
        <v>83</v>
      </c>
      <c r="B7" s="121">
        <f>SUM(B4+B6)</f>
        <v>252500</v>
      </c>
      <c r="G7" s="152" t="s">
        <v>105</v>
      </c>
      <c r="H7" s="245">
        <v>0.02</v>
      </c>
    </row>
    <row r="8" spans="1:8" x14ac:dyDescent="0.2">
      <c r="A8" s="119"/>
      <c r="B8" s="119"/>
      <c r="D8" s="33"/>
      <c r="G8" s="241" t="s">
        <v>106</v>
      </c>
    </row>
    <row r="9" spans="1:8" x14ac:dyDescent="0.2">
      <c r="G9" s="152" t="s">
        <v>104</v>
      </c>
    </row>
    <row r="10" spans="1:8" ht="15.75" x14ac:dyDescent="0.25">
      <c r="A10" s="155" t="s">
        <v>64</v>
      </c>
      <c r="G10" s="152" t="s">
        <v>105</v>
      </c>
    </row>
    <row r="11" spans="1:8" x14ac:dyDescent="0.2">
      <c r="E11" s="300"/>
    </row>
    <row r="12" spans="1:8" x14ac:dyDescent="0.2">
      <c r="A12" s="135" t="s">
        <v>65</v>
      </c>
    </row>
    <row r="13" spans="1:8" x14ac:dyDescent="0.2">
      <c r="A13" s="129" t="s">
        <v>23</v>
      </c>
      <c r="B13" s="121">
        <f>B2*B3</f>
        <v>0</v>
      </c>
    </row>
    <row r="14" spans="1:8" x14ac:dyDescent="0.2">
      <c r="A14" s="129" t="s">
        <v>24</v>
      </c>
      <c r="B14" s="130">
        <f>-B2*0.01</f>
        <v>-2500</v>
      </c>
    </row>
    <row r="15" spans="1:8" x14ac:dyDescent="0.2">
      <c r="A15" s="132" t="s">
        <v>61</v>
      </c>
      <c r="B15" s="134">
        <f>SUM(B13:B14)</f>
        <v>-2500</v>
      </c>
    </row>
    <row r="16" spans="1:8" x14ac:dyDescent="0.2">
      <c r="C16" s="136"/>
    </row>
    <row r="17" spans="1:4" x14ac:dyDescent="0.2">
      <c r="A17" s="135" t="s">
        <v>66</v>
      </c>
    </row>
    <row r="18" spans="1:4" x14ac:dyDescent="0.2">
      <c r="A18" s="131" t="s">
        <v>56</v>
      </c>
      <c r="B18" s="121">
        <f>IF(B2&lt;200000,B7*0.04,B7*0.035)</f>
        <v>8837.5</v>
      </c>
    </row>
    <row r="19" spans="1:4" x14ac:dyDescent="0.2">
      <c r="A19" s="131" t="str">
        <f>'FHA Buyer'!A18</f>
        <v>Seller Paid Closing Costs If Any</v>
      </c>
      <c r="B19" s="234">
        <v>0</v>
      </c>
    </row>
    <row r="20" spans="1:4" x14ac:dyDescent="0.2">
      <c r="A20" s="132" t="s">
        <v>62</v>
      </c>
      <c r="B20" s="121">
        <f>B18-B19</f>
        <v>8837.5</v>
      </c>
    </row>
    <row r="21" spans="1:4" x14ac:dyDescent="0.2">
      <c r="A21" s="169"/>
      <c r="C21" s="276"/>
      <c r="D21" s="277"/>
    </row>
    <row r="22" spans="1:4" x14ac:dyDescent="0.2">
      <c r="A22" s="169" t="s">
        <v>77</v>
      </c>
      <c r="B22" s="121">
        <f>IF(B2=0,0,(B2*0.03))</f>
        <v>7500</v>
      </c>
      <c r="C22" s="276"/>
      <c r="D22" s="277"/>
    </row>
    <row r="23" spans="1:4" x14ac:dyDescent="0.2">
      <c r="A23" s="169" t="s">
        <v>78</v>
      </c>
      <c r="B23" s="234">
        <f>B2*H7</f>
        <v>5000</v>
      </c>
    </row>
    <row r="24" spans="1:4" x14ac:dyDescent="0.2">
      <c r="A24" s="169" t="s">
        <v>79</v>
      </c>
      <c r="B24" s="66">
        <f>B22-B23</f>
        <v>2500</v>
      </c>
      <c r="D24" s="136"/>
    </row>
    <row r="25" spans="1:4" x14ac:dyDescent="0.2">
      <c r="D25" s="136"/>
    </row>
    <row r="26" spans="1:4" ht="13.5" thickBot="1" x14ac:dyDescent="0.25">
      <c r="A26" s="152" t="s">
        <v>73</v>
      </c>
      <c r="B26" s="162">
        <v>0</v>
      </c>
      <c r="D26" s="136"/>
    </row>
    <row r="27" spans="1:4" ht="13.5" thickTop="1" x14ac:dyDescent="0.2">
      <c r="A27" s="152"/>
      <c r="B27" s="136"/>
    </row>
    <row r="28" spans="1:4" ht="13.5" thickBot="1" x14ac:dyDescent="0.25">
      <c r="A28" s="137" t="s">
        <v>63</v>
      </c>
      <c r="B28" s="138">
        <f>IF(B13=0,B20+B24+B26,0)</f>
        <v>11337.5</v>
      </c>
    </row>
    <row r="29" spans="1:4" ht="13.5" thickTop="1" x14ac:dyDescent="0.2"/>
    <row r="30" spans="1:4" x14ac:dyDescent="0.2">
      <c r="A30" s="152" t="s">
        <v>80</v>
      </c>
      <c r="B30" s="33">
        <f>2*D6</f>
        <v>4173.5634853547326</v>
      </c>
    </row>
  </sheetData>
  <mergeCells count="4">
    <mergeCell ref="E1:F1"/>
    <mergeCell ref="G1:H1"/>
    <mergeCell ref="A1:C1"/>
    <mergeCell ref="C21:D22"/>
  </mergeCells>
  <dataValidations count="2">
    <dataValidation type="list" allowBlank="1" showInputMessage="1" showErrorMessage="1" sqref="C6" xr:uid="{1DCAB557-BFC3-4060-AEFD-E4B867750EAE}">
      <formula1>"Est Ttl Pmt_Escrows,Est Ttl Pmt_No_Escrows"</formula1>
    </dataValidation>
    <dataValidation type="list" allowBlank="1" showInputMessage="1" showErrorMessage="1" sqref="E15" xr:uid="{1B82A049-1F63-4A78-B409-8F4C4F35DA06}">
      <formula1>"VA Funding Fee?, Disabled Vet, Not Disabled"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D644-3CC4-4A2F-BBD4-1151729A3307}">
  <sheetPr codeName="Sheet9"/>
  <dimension ref="A1:N49"/>
  <sheetViews>
    <sheetView zoomScale="120" zoomScaleNormal="120" workbookViewId="0">
      <selection activeCell="A15" sqref="A15"/>
    </sheetView>
  </sheetViews>
  <sheetFormatPr defaultRowHeight="18" customHeight="1" x14ac:dyDescent="0.2"/>
  <cols>
    <col min="1" max="1" width="22.7109375" customWidth="1"/>
    <col min="2" max="2" width="16.7109375" customWidth="1"/>
    <col min="3" max="3" width="19.140625" customWidth="1"/>
    <col min="4" max="4" width="15.28515625" customWidth="1"/>
    <col min="5" max="5" width="21.42578125" customWidth="1"/>
    <col min="6" max="6" width="16.85546875" bestFit="1" customWidth="1"/>
    <col min="7" max="7" width="17.140625" style="41" customWidth="1"/>
    <col min="8" max="8" width="11.5703125" customWidth="1"/>
    <col min="9" max="9" width="15.85546875" customWidth="1"/>
    <col min="10" max="10" width="10.42578125" customWidth="1"/>
    <col min="11" max="11" width="14.7109375" bestFit="1" customWidth="1"/>
    <col min="12" max="12" width="12.28515625" bestFit="1" customWidth="1"/>
    <col min="13" max="13" width="10.85546875" bestFit="1" customWidth="1"/>
    <col min="14" max="14" width="12.28515625" bestFit="1" customWidth="1"/>
  </cols>
  <sheetData>
    <row r="1" spans="1:14" ht="18" customHeight="1" x14ac:dyDescent="0.2">
      <c r="A1" s="58" t="s">
        <v>33</v>
      </c>
      <c r="B1" s="192"/>
      <c r="C1" s="192"/>
      <c r="D1" s="60" t="s">
        <v>47</v>
      </c>
      <c r="E1" s="62" t="s">
        <v>41</v>
      </c>
      <c r="F1" s="192"/>
      <c r="G1" s="63" t="s">
        <v>85</v>
      </c>
      <c r="H1" s="201"/>
      <c r="I1" s="284" t="s">
        <v>46</v>
      </c>
      <c r="J1" s="284"/>
      <c r="K1" s="56"/>
    </row>
    <row r="2" spans="1:14" ht="18" customHeight="1" x14ac:dyDescent="0.2">
      <c r="A2" s="105" t="s">
        <v>25</v>
      </c>
      <c r="B2" s="106">
        <f>'FHA Buyer'!B2</f>
        <v>302900</v>
      </c>
      <c r="C2" s="107" t="s">
        <v>30</v>
      </c>
      <c r="D2" s="108">
        <f>FHA!H6</f>
        <v>1869.9794865274869</v>
      </c>
      <c r="E2" s="193" t="s">
        <v>23</v>
      </c>
      <c r="F2" s="121">
        <f>'FHA Buyer'!B14</f>
        <v>6058</v>
      </c>
      <c r="G2" s="75" t="s">
        <v>24</v>
      </c>
      <c r="H2" s="76">
        <f>'FHA Buyer'!F2</f>
        <v>3029</v>
      </c>
      <c r="I2" s="77" t="s">
        <v>39</v>
      </c>
      <c r="J2" s="101">
        <f>'FHA Buyer'!H2</f>
        <v>6.4000000000000001E-2</v>
      </c>
      <c r="K2" s="122"/>
    </row>
    <row r="3" spans="1:14" ht="18" customHeight="1" x14ac:dyDescent="0.2">
      <c r="A3" s="79" t="s">
        <v>27</v>
      </c>
      <c r="B3" s="198">
        <f>'FHA Buyer'!B3</f>
        <v>0.03</v>
      </c>
      <c r="C3" s="107" t="s">
        <v>37</v>
      </c>
      <c r="D3" s="108">
        <f>J4/12</f>
        <v>101.66666666666667</v>
      </c>
      <c r="E3" s="194" t="s">
        <v>56</v>
      </c>
      <c r="F3" s="195">
        <f>'FHA Buyer'!B19</f>
        <v>10601.500000000002</v>
      </c>
      <c r="G3" s="75" t="s">
        <v>43</v>
      </c>
      <c r="H3" s="76">
        <f>'FHA Buyer'!F3</f>
        <v>450</v>
      </c>
      <c r="I3" s="78" t="s">
        <v>40</v>
      </c>
      <c r="J3" s="190">
        <f>'FHA Buyer'!H3</f>
        <v>30</v>
      </c>
      <c r="K3" s="122"/>
    </row>
    <row r="4" spans="1:14" ht="18" customHeight="1" x14ac:dyDescent="0.2">
      <c r="A4" s="105" t="s">
        <v>26</v>
      </c>
      <c r="B4" s="108">
        <f>B2-SUM(F2:F3)</f>
        <v>286240.5</v>
      </c>
      <c r="C4" s="109" t="s">
        <v>38</v>
      </c>
      <c r="D4" s="108">
        <f>J5/12</f>
        <v>392.25</v>
      </c>
      <c r="E4" s="194" t="s">
        <v>89</v>
      </c>
      <c r="F4" s="121">
        <f>'FHA Buyer'!B24</f>
        <v>0</v>
      </c>
      <c r="G4" s="75" t="s">
        <v>44</v>
      </c>
      <c r="H4" s="76">
        <f>'FHA Buyer'!F4</f>
        <v>500</v>
      </c>
      <c r="I4" s="80" t="s">
        <v>36</v>
      </c>
      <c r="J4" s="190">
        <f>'FHA Buyer'!H4</f>
        <v>1220</v>
      </c>
      <c r="K4" s="123"/>
    </row>
    <row r="5" spans="1:14" ht="18" customHeight="1" x14ac:dyDescent="0.2">
      <c r="A5" s="105" t="s">
        <v>29</v>
      </c>
      <c r="B5" s="108">
        <f>IF(B3&gt;=0.2,0,B4*1.0175)</f>
        <v>291249.70875000005</v>
      </c>
      <c r="C5" s="107" t="s">
        <v>31</v>
      </c>
      <c r="D5" s="108">
        <f>IF(B2=0,0,IF(B3&gt;=0.2,0,D2*0.085))</f>
        <v>158.94825635483639</v>
      </c>
      <c r="E5" s="196"/>
      <c r="F5" s="197"/>
      <c r="G5" s="199"/>
      <c r="H5" s="200"/>
      <c r="I5" s="80" t="s">
        <v>28</v>
      </c>
      <c r="J5" s="190">
        <f>'FHA Buyer'!H5</f>
        <v>4707</v>
      </c>
      <c r="K5" s="123"/>
    </row>
    <row r="6" spans="1:14" ht="18" customHeight="1" thickBot="1" x14ac:dyDescent="0.4">
      <c r="A6" s="119"/>
      <c r="B6" s="119"/>
      <c r="C6" s="109" t="s">
        <v>32</v>
      </c>
      <c r="D6" s="68">
        <f>SUM(D2:D5)</f>
        <v>2522.8444095489899</v>
      </c>
      <c r="E6" s="126" t="s">
        <v>42</v>
      </c>
      <c r="F6" s="99">
        <f>SUM(F2:F4)</f>
        <v>16659.5</v>
      </c>
      <c r="G6" s="75" t="s">
        <v>87</v>
      </c>
      <c r="H6" s="74">
        <f>SUM(H2:H5)</f>
        <v>3979</v>
      </c>
      <c r="I6" s="116"/>
      <c r="J6" s="217"/>
      <c r="K6" s="124"/>
      <c r="L6" s="46"/>
      <c r="M6" s="47"/>
    </row>
    <row r="7" spans="1:14" ht="18" customHeight="1" thickTop="1" x14ac:dyDescent="0.35">
      <c r="C7" s="36"/>
      <c r="D7" s="39"/>
      <c r="E7" s="39"/>
      <c r="F7" s="39"/>
      <c r="G7" s="128"/>
      <c r="H7" s="57"/>
      <c r="J7" s="44"/>
      <c r="K7" s="124"/>
      <c r="L7" s="46"/>
      <c r="M7" s="47"/>
    </row>
    <row r="8" spans="1:14" ht="18" customHeight="1" x14ac:dyDescent="0.35">
      <c r="A8" s="85" t="s">
        <v>34</v>
      </c>
      <c r="B8" s="192"/>
      <c r="C8" s="221"/>
      <c r="D8" s="86" t="s">
        <v>47</v>
      </c>
      <c r="E8" s="87" t="s">
        <v>41</v>
      </c>
      <c r="F8" s="220"/>
      <c r="G8" s="285" t="str">
        <f>G1</f>
        <v>14 Day Costs</v>
      </c>
      <c r="H8" s="285"/>
      <c r="I8" s="285" t="s">
        <v>46</v>
      </c>
      <c r="J8" s="285"/>
      <c r="K8" s="124"/>
      <c r="L8" s="46"/>
      <c r="M8" s="47"/>
    </row>
    <row r="9" spans="1:14" ht="18" customHeight="1" x14ac:dyDescent="0.35">
      <c r="A9" s="88" t="s">
        <v>25</v>
      </c>
      <c r="B9" s="222">
        <f>'Conv Buyer'!B2</f>
        <v>499900</v>
      </c>
      <c r="C9" s="90" t="s">
        <v>30</v>
      </c>
      <c r="D9" s="91">
        <f>' Conv'!H6</f>
        <v>2938.4868949533361</v>
      </c>
      <c r="E9" s="193" t="s">
        <v>23</v>
      </c>
      <c r="F9" s="121">
        <f>'Conv Buyer'!B13</f>
        <v>9998</v>
      </c>
      <c r="G9" s="75" t="s">
        <v>24</v>
      </c>
      <c r="H9" s="76">
        <f>'Conv Buyer'!F2</f>
        <v>4999</v>
      </c>
      <c r="I9" s="92" t="s">
        <v>39</v>
      </c>
      <c r="J9" s="93">
        <f>'Conv Buyer'!H2</f>
        <v>6.0999999999999999E-2</v>
      </c>
      <c r="K9" s="45"/>
      <c r="L9" s="46"/>
      <c r="M9" s="47"/>
    </row>
    <row r="10" spans="1:14" ht="18" customHeight="1" x14ac:dyDescent="0.35">
      <c r="A10" s="94" t="s">
        <v>27</v>
      </c>
      <c r="B10" s="223">
        <f>'Conv Buyer'!B3</f>
        <v>0.03</v>
      </c>
      <c r="C10" s="90" t="s">
        <v>37</v>
      </c>
      <c r="D10" s="91">
        <f>'Conv Buyer'!D3</f>
        <v>125</v>
      </c>
      <c r="E10" s="194" t="s">
        <v>56</v>
      </c>
      <c r="F10" s="195">
        <f>'Conv Buyer'!B18</f>
        <v>26971.605000000003</v>
      </c>
      <c r="G10" s="75" t="s">
        <v>43</v>
      </c>
      <c r="H10" s="76">
        <f>'Conv Buyer'!F3</f>
        <v>650</v>
      </c>
      <c r="I10" s="95" t="s">
        <v>40</v>
      </c>
      <c r="J10" s="190">
        <f>'Conv Buyer'!H3</f>
        <v>30</v>
      </c>
      <c r="K10" s="48"/>
      <c r="L10" s="46"/>
      <c r="M10" s="47"/>
    </row>
    <row r="11" spans="1:14" ht="18" customHeight="1" x14ac:dyDescent="0.35">
      <c r="A11" s="88" t="s">
        <v>3</v>
      </c>
      <c r="B11" s="89">
        <f>B9-(B9*B10)</f>
        <v>484903</v>
      </c>
      <c r="C11" s="96" t="s">
        <v>38</v>
      </c>
      <c r="D11" s="91">
        <f>'Conv Buyer'!D4</f>
        <v>408.33333333333331</v>
      </c>
      <c r="E11" s="194" t="s">
        <v>89</v>
      </c>
      <c r="F11" s="121">
        <f>'Conv Buyer'!B23</f>
        <v>0</v>
      </c>
      <c r="G11" s="75" t="s">
        <v>44</v>
      </c>
      <c r="H11" s="76">
        <f>'Conv Buyer'!F4</f>
        <v>600</v>
      </c>
      <c r="I11" s="97" t="s">
        <v>36</v>
      </c>
      <c r="J11" s="190">
        <f>'Conv Buyer'!H4</f>
        <v>1500</v>
      </c>
      <c r="K11" s="48"/>
      <c r="L11" s="46"/>
      <c r="M11" s="47"/>
      <c r="N11" s="33"/>
    </row>
    <row r="12" spans="1:14" ht="18" customHeight="1" x14ac:dyDescent="0.35">
      <c r="A12" s="116"/>
      <c r="B12" s="117"/>
      <c r="C12" s="90" t="s">
        <v>31</v>
      </c>
      <c r="D12" s="91">
        <f>'Conv Buyer'!D5</f>
        <v>202.04291666666666</v>
      </c>
      <c r="E12" s="196"/>
      <c r="F12" s="191"/>
      <c r="G12" s="199"/>
      <c r="H12" s="119"/>
      <c r="I12" s="97" t="s">
        <v>28</v>
      </c>
      <c r="J12" s="190">
        <f>'Conv Buyer'!H5</f>
        <v>4900</v>
      </c>
      <c r="K12" s="48"/>
      <c r="L12" s="46"/>
      <c r="M12" s="47"/>
      <c r="N12" s="33"/>
    </row>
    <row r="13" spans="1:14" ht="18" customHeight="1" thickBot="1" x14ac:dyDescent="0.4">
      <c r="A13" s="118"/>
      <c r="B13" s="119"/>
      <c r="C13" s="96" t="s">
        <v>32</v>
      </c>
      <c r="D13" s="98">
        <f>SUM(D9:D12)</f>
        <v>3673.8631449533364</v>
      </c>
      <c r="E13" s="127" t="s">
        <v>42</v>
      </c>
      <c r="F13" s="99">
        <f>SUM(F9:F11)</f>
        <v>36969.605000000003</v>
      </c>
      <c r="G13" s="125" t="str">
        <f>G6</f>
        <v>Total Amount</v>
      </c>
      <c r="H13" s="100">
        <f>SUM(H9:H12)</f>
        <v>6249</v>
      </c>
      <c r="I13" s="119"/>
      <c r="J13" s="218"/>
      <c r="K13" s="48"/>
      <c r="L13" s="46"/>
      <c r="M13" s="47"/>
      <c r="N13" s="33"/>
    </row>
    <row r="14" spans="1:14" ht="18" customHeight="1" thickTop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L14" s="46"/>
      <c r="M14" s="47"/>
      <c r="N14" s="33"/>
    </row>
    <row r="15" spans="1:14" ht="18" customHeight="1" x14ac:dyDescent="0.2">
      <c r="A15" s="69" t="s">
        <v>35</v>
      </c>
      <c r="B15" s="192"/>
      <c r="C15" s="192"/>
      <c r="D15" s="70" t="s">
        <v>47</v>
      </c>
      <c r="E15" s="71" t="s">
        <v>41</v>
      </c>
      <c r="F15" s="220"/>
      <c r="G15" s="287" t="str">
        <f>G8</f>
        <v>14 Day Costs</v>
      </c>
      <c r="H15" s="286"/>
      <c r="I15" s="286" t="s">
        <v>46</v>
      </c>
      <c r="J15" s="286"/>
      <c r="L15" s="46"/>
      <c r="M15" s="47"/>
      <c r="N15" s="33"/>
    </row>
    <row r="16" spans="1:14" ht="18" customHeight="1" x14ac:dyDescent="0.2">
      <c r="A16" s="110" t="s">
        <v>25</v>
      </c>
      <c r="B16" s="111">
        <f>'VA Buyer'!B2</f>
        <v>325000</v>
      </c>
      <c r="C16" s="112" t="s">
        <v>30</v>
      </c>
      <c r="D16" s="72">
        <f ca="1">VA!H6</f>
        <v>2018.0914072611586</v>
      </c>
      <c r="E16" s="193" t="s">
        <v>23</v>
      </c>
      <c r="F16" s="121">
        <f>'VA Buyer'!B15</f>
        <v>-3250</v>
      </c>
      <c r="G16" s="75" t="s">
        <v>24</v>
      </c>
      <c r="H16" s="76">
        <f>'VA Buyer'!F2</f>
        <v>3250</v>
      </c>
      <c r="I16" s="81" t="s">
        <v>39</v>
      </c>
      <c r="J16" s="82">
        <f>'VA Buyer'!H2</f>
        <v>6.1199999999999997E-2</v>
      </c>
      <c r="L16" s="46"/>
      <c r="M16" s="47"/>
      <c r="N16" s="33"/>
    </row>
    <row r="17" spans="1:14" ht="18" customHeight="1" x14ac:dyDescent="0.2">
      <c r="A17" s="113" t="s">
        <v>27</v>
      </c>
      <c r="B17" s="224">
        <f>'VA Buyer'!H2</f>
        <v>6.1199999999999997E-2</v>
      </c>
      <c r="C17" s="112" t="s">
        <v>37</v>
      </c>
      <c r="D17" s="72">
        <f>J11/12</f>
        <v>125</v>
      </c>
      <c r="E17" s="194" t="s">
        <v>56</v>
      </c>
      <c r="F17" s="195">
        <f>'VA Buyer'!B20</f>
        <v>7831.9375000000018</v>
      </c>
      <c r="G17" s="75" t="s">
        <v>43</v>
      </c>
      <c r="H17" s="76">
        <f>'VA Buyer'!F3</f>
        <v>450</v>
      </c>
      <c r="I17" s="83" t="s">
        <v>40</v>
      </c>
      <c r="J17" s="190">
        <f>'VA Buyer'!H3</f>
        <v>30</v>
      </c>
      <c r="L17" s="46"/>
      <c r="M17" s="47"/>
      <c r="N17" s="33"/>
    </row>
    <row r="18" spans="1:14" ht="18" customHeight="1" x14ac:dyDescent="0.2">
      <c r="A18" s="110" t="s">
        <v>3</v>
      </c>
      <c r="B18" s="114">
        <f>'VA Buyer'!B7</f>
        <v>332312.5</v>
      </c>
      <c r="C18" s="115" t="s">
        <v>38</v>
      </c>
      <c r="D18" s="72">
        <f>J12/12</f>
        <v>408.33333333333331</v>
      </c>
      <c r="E18" s="194" t="s">
        <v>89</v>
      </c>
      <c r="F18" s="121">
        <f>'VA Buyer'!B24</f>
        <v>0</v>
      </c>
      <c r="G18" s="75" t="s">
        <v>44</v>
      </c>
      <c r="H18" s="76">
        <f>'VA Buyer'!F4</f>
        <v>600</v>
      </c>
      <c r="I18" s="84" t="s">
        <v>36</v>
      </c>
      <c r="J18" s="190">
        <f>'VA Buyer'!H4</f>
        <v>1400</v>
      </c>
      <c r="L18" s="46"/>
      <c r="M18" s="47"/>
      <c r="N18" s="33"/>
    </row>
    <row r="19" spans="1:14" ht="18" customHeight="1" x14ac:dyDescent="0.2">
      <c r="A19" s="116" t="s">
        <v>53</v>
      </c>
      <c r="B19" s="119"/>
      <c r="C19" s="115" t="s">
        <v>31</v>
      </c>
      <c r="D19" s="228" t="s">
        <v>86</v>
      </c>
      <c r="E19" s="226"/>
      <c r="F19" s="227"/>
      <c r="G19" s="199"/>
      <c r="H19" s="119"/>
      <c r="I19" s="84" t="s">
        <v>28</v>
      </c>
      <c r="J19" s="190">
        <f>'VA Buyer'!H5</f>
        <v>5000</v>
      </c>
      <c r="N19" s="33"/>
    </row>
    <row r="20" spans="1:14" ht="18" customHeight="1" thickBot="1" x14ac:dyDescent="0.4">
      <c r="A20" s="118" t="s">
        <v>54</v>
      </c>
      <c r="B20" s="225" t="s">
        <v>55</v>
      </c>
      <c r="C20" s="115" t="s">
        <v>32</v>
      </c>
      <c r="D20" s="73">
        <f ca="1">SUM(D16:D19)</f>
        <v>2551.4247405944921</v>
      </c>
      <c r="E20" s="127" t="s">
        <v>42</v>
      </c>
      <c r="F20" s="99">
        <f>SUM(F17:F19)</f>
        <v>7831.9375000000018</v>
      </c>
      <c r="G20" s="230" t="str">
        <f>G6</f>
        <v>Total Amount</v>
      </c>
      <c r="H20" s="100">
        <f>SUM(H16:H19)</f>
        <v>4300</v>
      </c>
      <c r="I20" s="192"/>
      <c r="J20" s="219"/>
      <c r="L20" s="34"/>
      <c r="M20" s="34"/>
      <c r="N20" s="33"/>
    </row>
    <row r="21" spans="1:14" ht="18" customHeight="1" thickTop="1" x14ac:dyDescent="0.2">
      <c r="A21" s="103" t="s">
        <v>51</v>
      </c>
      <c r="D21" s="33"/>
      <c r="E21" s="33"/>
      <c r="F21" s="33"/>
      <c r="G21" s="54"/>
      <c r="K21" s="40"/>
      <c r="L21" s="33"/>
      <c r="N21" s="33"/>
    </row>
    <row r="22" spans="1:14" ht="18" customHeight="1" x14ac:dyDescent="0.2">
      <c r="A22" s="102" t="s">
        <v>48</v>
      </c>
      <c r="D22" s="33"/>
      <c r="E22" s="33"/>
      <c r="F22" s="33"/>
      <c r="G22" s="54"/>
      <c r="I22" s="34"/>
      <c r="J22" s="40"/>
      <c r="K22" s="37"/>
      <c r="L22" s="33"/>
    </row>
    <row r="23" spans="1:14" ht="18" customHeight="1" x14ac:dyDescent="0.2">
      <c r="A23" s="102" t="s">
        <v>49</v>
      </c>
      <c r="D23" s="33"/>
      <c r="E23" s="33"/>
      <c r="F23" s="33"/>
      <c r="G23" s="54"/>
      <c r="J23" s="35"/>
      <c r="K23" s="37"/>
      <c r="L23" s="36"/>
    </row>
    <row r="24" spans="1:14" ht="18" customHeight="1" x14ac:dyDescent="0.2">
      <c r="A24" s="102" t="s">
        <v>50</v>
      </c>
      <c r="B24" s="42"/>
      <c r="D24" s="36"/>
      <c r="E24" s="36"/>
      <c r="J24" s="35"/>
      <c r="K24" s="37"/>
      <c r="N24" s="34"/>
    </row>
    <row r="25" spans="1:14" ht="18" customHeight="1" x14ac:dyDescent="0.2">
      <c r="A25" s="102" t="s">
        <v>52</v>
      </c>
      <c r="J25" s="35"/>
    </row>
    <row r="26" spans="1:14" ht="18" customHeight="1" x14ac:dyDescent="0.2">
      <c r="A26" s="34"/>
      <c r="D26" s="34"/>
      <c r="E26" s="34"/>
      <c r="F26" s="34"/>
      <c r="G26" s="55"/>
      <c r="I26" s="43"/>
      <c r="N26" s="33"/>
    </row>
    <row r="27" spans="1:14" ht="18" customHeight="1" x14ac:dyDescent="0.2">
      <c r="A27" s="58" t="s">
        <v>57</v>
      </c>
      <c r="B27" s="59"/>
      <c r="C27" s="59"/>
      <c r="D27" s="60" t="s">
        <v>47</v>
      </c>
      <c r="E27" s="61"/>
      <c r="F27" s="62" t="s">
        <v>41</v>
      </c>
      <c r="G27" s="63" t="str">
        <f>G1</f>
        <v>14 Day Costs</v>
      </c>
      <c r="H27" s="64"/>
      <c r="I27" s="62" t="s">
        <v>46</v>
      </c>
      <c r="J27" s="65"/>
      <c r="K27" s="37"/>
    </row>
    <row r="28" spans="1:14" ht="18" customHeight="1" x14ac:dyDescent="0.2">
      <c r="A28" s="105" t="s">
        <v>25</v>
      </c>
      <c r="B28" s="106">
        <f>'USDA Buyer'!B2</f>
        <v>250000</v>
      </c>
      <c r="C28" s="107" t="s">
        <v>30</v>
      </c>
      <c r="D28" s="108">
        <f>USDA!Scheduled_Monthly_Payment</f>
        <v>1513.8650760106996</v>
      </c>
      <c r="E28" s="193" t="s">
        <v>23</v>
      </c>
      <c r="F28" s="121">
        <f>'USDA Buyer'!B15</f>
        <v>-2500</v>
      </c>
      <c r="G28" s="75" t="s">
        <v>24</v>
      </c>
      <c r="H28" s="76">
        <f>'USDA Buyer'!F2</f>
        <v>2500</v>
      </c>
      <c r="I28" s="77" t="s">
        <v>39</v>
      </c>
      <c r="J28" s="101">
        <f>'USDA Buyer'!H2</f>
        <v>0.06</v>
      </c>
      <c r="K28" s="37"/>
    </row>
    <row r="29" spans="1:14" ht="18" customHeight="1" x14ac:dyDescent="0.2">
      <c r="A29" s="79" t="s">
        <v>27</v>
      </c>
      <c r="B29" s="198">
        <f>'USDA Buyer'!B3</f>
        <v>0</v>
      </c>
      <c r="C29" s="107" t="s">
        <v>37</v>
      </c>
      <c r="D29" s="108">
        <f>'USDA Buyer'!D3</f>
        <v>125</v>
      </c>
      <c r="E29" s="193" t="s">
        <v>24</v>
      </c>
      <c r="F29" s="130">
        <f>'USDA Buyer'!F2</f>
        <v>2500</v>
      </c>
      <c r="G29" s="75" t="s">
        <v>43</v>
      </c>
      <c r="H29" s="76">
        <f>'USDA Buyer'!F3</f>
        <v>450</v>
      </c>
      <c r="I29" s="78" t="s">
        <v>40</v>
      </c>
      <c r="J29" s="190">
        <f>'USDA Buyer'!H3</f>
        <v>30</v>
      </c>
      <c r="K29" s="39"/>
    </row>
    <row r="30" spans="1:14" ht="18" customHeight="1" x14ac:dyDescent="0.2">
      <c r="A30" s="105" t="s">
        <v>26</v>
      </c>
      <c r="B30" s="108">
        <f>'USDA Buyer'!B4</f>
        <v>250000</v>
      </c>
      <c r="C30" s="109" t="s">
        <v>38</v>
      </c>
      <c r="D30" s="108">
        <f>'USDA Buyer'!D4</f>
        <v>375</v>
      </c>
      <c r="E30" s="194" t="s">
        <v>56</v>
      </c>
      <c r="F30" s="121">
        <f>'USDA Buyer'!B20</f>
        <v>8837.5</v>
      </c>
      <c r="G30" s="75" t="s">
        <v>44</v>
      </c>
      <c r="H30" s="76">
        <f>'USDA Buyer'!F4</f>
        <v>600</v>
      </c>
      <c r="I30" s="80" t="s">
        <v>36</v>
      </c>
      <c r="J30" s="190">
        <f>'USDA Buyer'!H4</f>
        <v>1500</v>
      </c>
      <c r="K30" s="38"/>
    </row>
    <row r="31" spans="1:14" ht="18" customHeight="1" x14ac:dyDescent="0.2">
      <c r="A31" s="105" t="s">
        <v>60</v>
      </c>
      <c r="B31" s="108">
        <f>'USDA Buyer'!B5</f>
        <v>0.01</v>
      </c>
      <c r="C31" s="107" t="s">
        <v>31</v>
      </c>
      <c r="D31" s="108">
        <f>(B32*0.0035)/12</f>
        <v>73.645833333333329</v>
      </c>
      <c r="E31" s="194" t="s">
        <v>89</v>
      </c>
      <c r="F31" s="229">
        <f>'USDA Buyer'!B24</f>
        <v>2500</v>
      </c>
      <c r="G31" s="199"/>
      <c r="H31" s="200"/>
      <c r="I31" s="80" t="s">
        <v>28</v>
      </c>
      <c r="J31" s="190">
        <f>'USDA Buyer'!H5</f>
        <v>4500</v>
      </c>
      <c r="K31" s="38"/>
    </row>
    <row r="32" spans="1:14" ht="18" customHeight="1" thickBot="1" x14ac:dyDescent="0.4">
      <c r="A32" s="105" t="s">
        <v>58</v>
      </c>
      <c r="B32" s="108">
        <f>'USDA Buyer'!B7</f>
        <v>252500</v>
      </c>
      <c r="C32" s="109" t="s">
        <v>32</v>
      </c>
      <c r="D32" s="68">
        <f>SUM(D28:D31)</f>
        <v>2087.5109093440328</v>
      </c>
      <c r="E32" s="67" t="s">
        <v>59</v>
      </c>
      <c r="F32" s="193">
        <f>IF(B31&lt;&gt;0,0,B30*0.01)</f>
        <v>0</v>
      </c>
      <c r="G32" s="75" t="str">
        <f>G6</f>
        <v>Total Amount</v>
      </c>
      <c r="H32" s="74">
        <f>SUM(H28:H31)</f>
        <v>3550</v>
      </c>
      <c r="I32" s="119"/>
      <c r="J32" s="218"/>
      <c r="K32" s="38"/>
    </row>
    <row r="33" spans="1:11" ht="18" customHeight="1" thickTop="1" thickBot="1" x14ac:dyDescent="0.25">
      <c r="E33" s="126" t="s">
        <v>42</v>
      </c>
      <c r="F33" s="104">
        <f>SUM(F28:F31)</f>
        <v>11337.5</v>
      </c>
      <c r="G33"/>
      <c r="K33" s="38"/>
    </row>
    <row r="34" spans="1:11" ht="18" customHeight="1" thickTop="1" x14ac:dyDescent="0.2">
      <c r="A34" s="34"/>
      <c r="B34" s="39"/>
      <c r="C34" s="39"/>
      <c r="F34" s="51"/>
      <c r="G34" s="54"/>
      <c r="J34" s="38"/>
      <c r="K34" s="49"/>
    </row>
    <row r="35" spans="1:11" ht="18" customHeight="1" x14ac:dyDescent="0.2">
      <c r="B35" s="37"/>
      <c r="C35" s="37"/>
      <c r="F35" s="7"/>
      <c r="G35" s="54"/>
      <c r="I35" s="42"/>
      <c r="J35" s="49"/>
      <c r="K35" s="37"/>
    </row>
    <row r="36" spans="1:11" ht="18" customHeight="1" x14ac:dyDescent="0.35">
      <c r="A36" s="137"/>
      <c r="C36" s="36"/>
      <c r="D36" s="202"/>
      <c r="E36" s="202"/>
      <c r="F36" s="203"/>
      <c r="G36" s="203"/>
      <c r="I36" s="203"/>
      <c r="J36" s="44"/>
      <c r="K36" s="38"/>
    </row>
    <row r="37" spans="1:11" ht="18" customHeight="1" x14ac:dyDescent="0.2">
      <c r="A37" s="152"/>
      <c r="B37" s="204"/>
      <c r="C37" s="34"/>
      <c r="D37" s="205"/>
      <c r="E37" s="206"/>
      <c r="F37" s="136"/>
      <c r="G37" s="207"/>
      <c r="H37" s="208"/>
      <c r="I37" s="41"/>
      <c r="J37" s="209"/>
      <c r="K37" s="39"/>
    </row>
    <row r="38" spans="1:11" ht="18" customHeight="1" x14ac:dyDescent="0.2">
      <c r="B38" s="210"/>
      <c r="C38" s="34"/>
      <c r="D38" s="205"/>
      <c r="E38" s="206"/>
      <c r="F38" s="211"/>
      <c r="G38" s="207"/>
      <c r="H38" s="208"/>
      <c r="I38" s="54"/>
      <c r="J38" s="212"/>
      <c r="K38" s="37"/>
    </row>
    <row r="39" spans="1:11" ht="18" customHeight="1" x14ac:dyDescent="0.2">
      <c r="A39" s="152"/>
      <c r="B39" s="204"/>
      <c r="C39" s="36"/>
      <c r="D39" s="205"/>
      <c r="E39" s="213"/>
      <c r="F39" s="136"/>
      <c r="G39" s="207"/>
      <c r="H39" s="208"/>
      <c r="I39" s="214"/>
      <c r="J39" s="208"/>
      <c r="K39" s="37"/>
    </row>
    <row r="40" spans="1:11" ht="18" customHeight="1" x14ac:dyDescent="0.2">
      <c r="A40" s="152"/>
      <c r="B40" s="137"/>
      <c r="C40" s="34"/>
      <c r="D40" s="205"/>
      <c r="E40" s="213"/>
      <c r="F40" s="215"/>
      <c r="G40" s="216"/>
      <c r="I40" s="214"/>
      <c r="J40" s="208"/>
    </row>
    <row r="41" spans="1:11" ht="18" customHeight="1" x14ac:dyDescent="0.35">
      <c r="A41" s="41"/>
      <c r="C41" s="36"/>
      <c r="D41" s="39"/>
      <c r="E41" s="39"/>
      <c r="F41" s="39"/>
      <c r="G41" s="207"/>
      <c r="H41" s="57"/>
      <c r="J41" s="44"/>
    </row>
    <row r="42" spans="1:11" ht="18" customHeight="1" x14ac:dyDescent="0.2">
      <c r="A42" s="5"/>
      <c r="B42" s="38"/>
      <c r="C42" s="38"/>
    </row>
    <row r="43" spans="1:11" ht="18" customHeight="1" x14ac:dyDescent="0.2">
      <c r="A43" s="42"/>
      <c r="B43" s="49"/>
      <c r="C43" s="49"/>
    </row>
    <row r="44" spans="1:11" ht="18" customHeight="1" x14ac:dyDescent="0.2">
      <c r="B44" s="37"/>
      <c r="C44" s="37"/>
    </row>
    <row r="45" spans="1:11" ht="18" customHeight="1" x14ac:dyDescent="0.2">
      <c r="B45" s="38"/>
      <c r="C45" s="38"/>
    </row>
    <row r="46" spans="1:11" ht="18" customHeight="1" x14ac:dyDescent="0.2">
      <c r="A46" s="34"/>
      <c r="B46" s="39"/>
      <c r="C46" s="39"/>
    </row>
    <row r="47" spans="1:11" ht="18" customHeight="1" x14ac:dyDescent="0.2">
      <c r="A47" s="5"/>
      <c r="B47" s="52"/>
      <c r="C47" s="52"/>
    </row>
    <row r="48" spans="1:11" ht="18" customHeight="1" x14ac:dyDescent="0.2">
      <c r="B48" s="37"/>
      <c r="C48" s="37"/>
    </row>
    <row r="49" spans="4:6" ht="18" customHeight="1" x14ac:dyDescent="0.2">
      <c r="D49" s="33"/>
      <c r="E49" s="33"/>
      <c r="F49" s="53"/>
    </row>
  </sheetData>
  <mergeCells count="5">
    <mergeCell ref="I1:J1"/>
    <mergeCell ref="I8:J8"/>
    <mergeCell ref="I15:J15"/>
    <mergeCell ref="G8:H8"/>
    <mergeCell ref="G15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84</vt:i4>
      </vt:variant>
    </vt:vector>
  </HeadingPairs>
  <TitlesOfParts>
    <vt:vector size="94" baseType="lpstr">
      <vt:lpstr>FHA</vt:lpstr>
      <vt:lpstr>FHA Buyer</vt:lpstr>
      <vt:lpstr> Conv</vt:lpstr>
      <vt:lpstr>Conv Buyer</vt:lpstr>
      <vt:lpstr>VA</vt:lpstr>
      <vt:lpstr>VA Buyer</vt:lpstr>
      <vt:lpstr>USDA</vt:lpstr>
      <vt:lpstr>USDA Buyer</vt:lpstr>
      <vt:lpstr>Buyer Estimated Costs</vt:lpstr>
      <vt:lpstr>CL Examples</vt:lpstr>
      <vt:lpstr>FHA!Beg_Bal</vt:lpstr>
      <vt:lpstr>USDA!Beg_Bal</vt:lpstr>
      <vt:lpstr>VA!Beg_Bal</vt:lpstr>
      <vt:lpstr>Beg_Bal</vt:lpstr>
      <vt:lpstr>FHA!Data</vt:lpstr>
      <vt:lpstr>USDA!Data</vt:lpstr>
      <vt:lpstr>VA!Data</vt:lpstr>
      <vt:lpstr>Data</vt:lpstr>
      <vt:lpstr>FHA!End_Bal</vt:lpstr>
      <vt:lpstr>USDA!End_Bal</vt:lpstr>
      <vt:lpstr>VA!End_Bal</vt:lpstr>
      <vt:lpstr>End_Bal</vt:lpstr>
      <vt:lpstr>FHA!Extra_Pay</vt:lpstr>
      <vt:lpstr>USDA!Extra_Pay</vt:lpstr>
      <vt:lpstr>VA!Extra_Pay</vt:lpstr>
      <vt:lpstr>Extra_Pay</vt:lpstr>
      <vt:lpstr>FHA!Full_Print</vt:lpstr>
      <vt:lpstr>USDA!Full_Print</vt:lpstr>
      <vt:lpstr>VA!Full_Print</vt:lpstr>
      <vt:lpstr>Full_Print</vt:lpstr>
      <vt:lpstr>FHA!Int</vt:lpstr>
      <vt:lpstr>USDA!Int</vt:lpstr>
      <vt:lpstr>VA!Int</vt:lpstr>
      <vt:lpstr>Int</vt:lpstr>
      <vt:lpstr>FHA!Interest_Rate</vt:lpstr>
      <vt:lpstr>USDA!Interest_Rate</vt:lpstr>
      <vt:lpstr>VA!Interest_Rate</vt:lpstr>
      <vt:lpstr>Interest_Rate</vt:lpstr>
      <vt:lpstr>FHA!Loan_Amount</vt:lpstr>
      <vt:lpstr>USDA!Loan_Amount</vt:lpstr>
      <vt:lpstr>VA!Loan_Amount</vt:lpstr>
      <vt:lpstr>Loan_Amount</vt:lpstr>
      <vt:lpstr>FHA!Loan_Start</vt:lpstr>
      <vt:lpstr>USDA!Loan_Start</vt:lpstr>
      <vt:lpstr>VA!Loan_Start</vt:lpstr>
      <vt:lpstr>Loan_Start</vt:lpstr>
      <vt:lpstr>FHA!Loan_Years</vt:lpstr>
      <vt:lpstr>USDA!Loan_Years</vt:lpstr>
      <vt:lpstr>VA!Loan_Years</vt:lpstr>
      <vt:lpstr>Loan_Years</vt:lpstr>
      <vt:lpstr>FHA!Num_Pmt_Per_Year</vt:lpstr>
      <vt:lpstr>USDA!Num_Pmt_Per_Year</vt:lpstr>
      <vt:lpstr>VA!Num_Pmt_Per_Year</vt:lpstr>
      <vt:lpstr>Num_Pmt_Per_Year</vt:lpstr>
      <vt:lpstr>FHA!Pay_Date</vt:lpstr>
      <vt:lpstr>USDA!Pay_Date</vt:lpstr>
      <vt:lpstr>VA!Pay_Date</vt:lpstr>
      <vt:lpstr>Pay_Date</vt:lpstr>
      <vt:lpstr>FHA!Pay_Num</vt:lpstr>
      <vt:lpstr>USDA!Pay_Num</vt:lpstr>
      <vt:lpstr>VA!Pay_Num</vt:lpstr>
      <vt:lpstr>Pay_Num</vt:lpstr>
      <vt:lpstr>FHA!Princ</vt:lpstr>
      <vt:lpstr>USDA!Princ</vt:lpstr>
      <vt:lpstr>VA!Princ</vt:lpstr>
      <vt:lpstr>Princ</vt:lpstr>
      <vt:lpstr>' Conv'!Print_Titles</vt:lpstr>
      <vt:lpstr>FHA!Print_Titles</vt:lpstr>
      <vt:lpstr>USDA!Print_Titles</vt:lpstr>
      <vt:lpstr>VA!Print_Titles</vt:lpstr>
      <vt:lpstr>FHA!Sched_Pay</vt:lpstr>
      <vt:lpstr>USDA!Sched_Pay</vt:lpstr>
      <vt:lpstr>VA!Sched_Pay</vt:lpstr>
      <vt:lpstr>Sched_Pay</vt:lpstr>
      <vt:lpstr>FHA!Scheduled_Extra_Payments</vt:lpstr>
      <vt:lpstr>USDA!Scheduled_Extra_Payments</vt:lpstr>
      <vt:lpstr>VA!Scheduled_Extra_Payments</vt:lpstr>
      <vt:lpstr>Scheduled_Extra_Payments</vt:lpstr>
      <vt:lpstr>FHA!Scheduled_Interest_Rate</vt:lpstr>
      <vt:lpstr>USDA!Scheduled_Interest_Rate</vt:lpstr>
      <vt:lpstr>VA!Scheduled_Interest_Rate</vt:lpstr>
      <vt:lpstr>Scheduled_Interest_Rate</vt:lpstr>
      <vt:lpstr>FHA!Scheduled_Monthly_Payment</vt:lpstr>
      <vt:lpstr>USDA!Scheduled_Monthly_Payment</vt:lpstr>
      <vt:lpstr>VA!Scheduled_Monthly_Payment</vt:lpstr>
      <vt:lpstr>Scheduled_Monthly_Payment</vt:lpstr>
      <vt:lpstr>FHA!Total_Interest</vt:lpstr>
      <vt:lpstr>USDA!Total_Interest</vt:lpstr>
      <vt:lpstr>VA!Total_Interest</vt:lpstr>
      <vt:lpstr>Total_Interest</vt:lpstr>
      <vt:lpstr>FHA!Total_Pay</vt:lpstr>
      <vt:lpstr>USDA!Total_Pay</vt:lpstr>
      <vt:lpstr>VA!Total_Pay</vt:lpstr>
      <vt:lpstr>Total_Pay</vt:lpstr>
    </vt:vector>
  </TitlesOfParts>
  <Company>GEICO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GEICO</dc:creator>
  <cp:lastModifiedBy>Da Man</cp:lastModifiedBy>
  <cp:lastPrinted>2003-09-24T17:19:11Z</cp:lastPrinted>
  <dcterms:created xsi:type="dcterms:W3CDTF">2003-09-23T20:08:41Z</dcterms:created>
  <dcterms:modified xsi:type="dcterms:W3CDTF">2024-08-24T16:28:28Z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609026531</vt:i4>
  </property>
  <property fmtid="{D5CDD505-2E9C-101B-9397-08002B2CF9AE}" pid="3" name="_EmailSubject">
    <vt:lpwstr>mortgage.xls</vt:lpwstr>
  </property>
  <property fmtid="{D5CDD505-2E9C-101B-9397-08002B2CF9AE}" pid="4" name="_AuthorEmail">
    <vt:lpwstr>MKThomas@southernco.com</vt:lpwstr>
  </property>
  <property fmtid="{D5CDD505-2E9C-101B-9397-08002B2CF9AE}" pid="5" name="_AuthorEmailDisplayName">
    <vt:lpwstr>Thomas, M. Kwame</vt:lpwstr>
  </property>
  <property fmtid="{D5CDD505-2E9C-101B-9397-08002B2CF9AE}" pid="6" name="_ReviewingToolsShownOnce">
    <vt:lpwstr/>
  </property>
</Properties>
</file>