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https://te360-my.sharepoint.com/personal/khaoula_boulaich_te_com/Documents/Desktop/TE/Planning/"/>
    </mc:Choice>
  </mc:AlternateContent>
  <xr:revisionPtr revIDLastSave="333" documentId="13_ncr:1_{7E696271-3182-4B01-8563-328917D2474F}" xr6:coauthVersionLast="47" xr6:coauthVersionMax="47" xr10:uidLastSave="{171845E9-979D-4A21-8D65-54B74293326B}"/>
  <bookViews>
    <workbookView xWindow="-120" yWindow="-120" windowWidth="29040" windowHeight="15840" tabRatio="693" xr2:uid="{00000000-000D-0000-FFFF-FFFF00000000}"/>
  </bookViews>
  <sheets>
    <sheet name="Planning" sheetId="6" r:id="rId1"/>
    <sheet name="TPM2" sheetId="17" r:id="rId2"/>
    <sheet name="Cavity &amp; CT" sheetId="11" r:id="rId3"/>
    <sheet name="Sheet1" sheetId="18" r:id="rId4"/>
    <sheet name="SCCOP DATA" sheetId="14" r:id="rId5"/>
  </sheets>
  <externalReferences>
    <externalReference r:id="rId6"/>
  </externalReferences>
  <definedNames>
    <definedName name="_xlnm._FilterDatabase" localSheetId="0" hidden="1">Planning!$B$11:$Z$292</definedName>
    <definedName name="Slicer_Next_Resource">#N/A</definedName>
    <definedName name="Slicer_Priority">#N/A</definedName>
    <definedName name="Slicer_Remaining_time_to_Next_TPM__Hours">#N/A</definedName>
    <definedName name="Slicer_Resource">#N/A</definedName>
    <definedName name="Slicer_Status">#N/A</definedName>
    <definedName name="Slicer_Technology">#N/A</definedName>
    <definedName name="Slicer_TPM_Range">#N/A</definedName>
  </definedNames>
  <calcPr calcId="191029"/>
  <pivotCaches>
    <pivotCache cacheId="8" r:id="rId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4:slicerCache r:id="rId11"/>
        <x14:slicerCache r:id="rId12"/>
        <x14:slicerCache r:id="rId13"/>
        <x14:slicerCache r:id="rId1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78" i="6" l="1"/>
  <c r="J286" i="6"/>
  <c r="N278" i="6"/>
  <c r="N279" i="6"/>
  <c r="J279" i="6" s="1"/>
  <c r="N280" i="6"/>
  <c r="J280" i="6" s="1"/>
  <c r="N281" i="6"/>
  <c r="J281" i="6" s="1"/>
  <c r="N282" i="6"/>
  <c r="J282" i="6" s="1"/>
  <c r="N283" i="6"/>
  <c r="J283" i="6" s="1"/>
  <c r="N284" i="6"/>
  <c r="J284" i="6" s="1"/>
  <c r="N285" i="6"/>
  <c r="J285" i="6" s="1"/>
  <c r="N286" i="6"/>
  <c r="N287" i="6"/>
  <c r="J287" i="6" s="1"/>
  <c r="N288" i="6"/>
  <c r="J288" i="6" s="1"/>
  <c r="N289" i="6"/>
  <c r="J289" i="6" s="1"/>
  <c r="N290" i="6"/>
  <c r="J290" i="6" s="1"/>
  <c r="N291" i="6"/>
  <c r="J291" i="6" s="1"/>
  <c r="N292" i="6"/>
  <c r="J292" i="6" s="1"/>
  <c r="O278" i="6"/>
  <c r="O279" i="6"/>
  <c r="O280" i="6"/>
  <c r="O281" i="6"/>
  <c r="O282" i="6"/>
  <c r="O283" i="6"/>
  <c r="O284" i="6"/>
  <c r="O285" i="6"/>
  <c r="O286" i="6"/>
  <c r="O287" i="6"/>
  <c r="O288" i="6"/>
  <c r="O289" i="6"/>
  <c r="O290" i="6"/>
  <c r="O291" i="6"/>
  <c r="O292" i="6"/>
  <c r="P278" i="6"/>
  <c r="P279" i="6"/>
  <c r="P280" i="6"/>
  <c r="P281" i="6"/>
  <c r="P282" i="6"/>
  <c r="P283" i="6"/>
  <c r="P284" i="6"/>
  <c r="P285" i="6"/>
  <c r="P286" i="6"/>
  <c r="P287" i="6"/>
  <c r="P288" i="6"/>
  <c r="P289" i="6"/>
  <c r="P290" i="6"/>
  <c r="P291" i="6"/>
  <c r="P292" i="6"/>
  <c r="Q278" i="6"/>
  <c r="Q279" i="6"/>
  <c r="Q280" i="6"/>
  <c r="Q281" i="6"/>
  <c r="Q282" i="6"/>
  <c r="Q283" i="6"/>
  <c r="Q284" i="6"/>
  <c r="Q285" i="6"/>
  <c r="Q286" i="6"/>
  <c r="Q287" i="6"/>
  <c r="Q288" i="6"/>
  <c r="Q289" i="6"/>
  <c r="Q290" i="6"/>
  <c r="Q291" i="6"/>
  <c r="Q292" i="6"/>
  <c r="R278" i="6"/>
  <c r="R279" i="6"/>
  <c r="R280" i="6"/>
  <c r="R281" i="6"/>
  <c r="R282" i="6"/>
  <c r="R283" i="6"/>
  <c r="R284" i="6"/>
  <c r="R285" i="6"/>
  <c r="R286" i="6"/>
  <c r="R287" i="6"/>
  <c r="R288" i="6"/>
  <c r="R289" i="6"/>
  <c r="R290" i="6"/>
  <c r="R291" i="6"/>
  <c r="R292" i="6"/>
  <c r="S278" i="6"/>
  <c r="S279" i="6"/>
  <c r="S280" i="6"/>
  <c r="S281" i="6"/>
  <c r="S282" i="6"/>
  <c r="S283" i="6"/>
  <c r="S284" i="6"/>
  <c r="S285" i="6"/>
  <c r="S286" i="6"/>
  <c r="S287" i="6"/>
  <c r="S288" i="6"/>
  <c r="S289" i="6"/>
  <c r="S290" i="6"/>
  <c r="S291" i="6"/>
  <c r="S292" i="6"/>
  <c r="T278" i="6"/>
  <c r="T279" i="6"/>
  <c r="T280" i="6"/>
  <c r="V280" i="6" s="1"/>
  <c r="W280" i="6" s="1"/>
  <c r="T281" i="6"/>
  <c r="T282" i="6"/>
  <c r="T283" i="6"/>
  <c r="T284" i="6"/>
  <c r="T285" i="6"/>
  <c r="Z285" i="6" s="1"/>
  <c r="T286" i="6"/>
  <c r="T287" i="6"/>
  <c r="T288" i="6"/>
  <c r="V288" i="6" s="1"/>
  <c r="W288" i="6" s="1"/>
  <c r="T289" i="6"/>
  <c r="T290" i="6"/>
  <c r="T291" i="6"/>
  <c r="T292" i="6"/>
  <c r="U278" i="6"/>
  <c r="V278" i="6" s="1"/>
  <c r="W278" i="6" s="1"/>
  <c r="U279" i="6"/>
  <c r="V279" i="6" s="1"/>
  <c r="W279" i="6" s="1"/>
  <c r="U280" i="6"/>
  <c r="Z280" i="6" s="1"/>
  <c r="U281" i="6"/>
  <c r="Z281" i="6" s="1"/>
  <c r="U282" i="6"/>
  <c r="Z282" i="6" s="1"/>
  <c r="U283" i="6"/>
  <c r="U284" i="6"/>
  <c r="V284" i="6" s="1"/>
  <c r="W284" i="6" s="1"/>
  <c r="U285" i="6"/>
  <c r="V285" i="6" s="1"/>
  <c r="W285" i="6" s="1"/>
  <c r="U286" i="6"/>
  <c r="V286" i="6" s="1"/>
  <c r="W286" i="6" s="1"/>
  <c r="U287" i="6"/>
  <c r="V287" i="6" s="1"/>
  <c r="W287" i="6" s="1"/>
  <c r="U288" i="6"/>
  <c r="Z288" i="6" s="1"/>
  <c r="U289" i="6"/>
  <c r="Z289" i="6" s="1"/>
  <c r="U290" i="6"/>
  <c r="Z290" i="6" s="1"/>
  <c r="U291" i="6"/>
  <c r="U292" i="6"/>
  <c r="V292" i="6" s="1"/>
  <c r="W292" i="6" s="1"/>
  <c r="V283" i="6"/>
  <c r="W283" i="6" s="1"/>
  <c r="V291" i="6"/>
  <c r="W291" i="6" s="1"/>
  <c r="X278" i="6"/>
  <c r="X279" i="6"/>
  <c r="X280" i="6"/>
  <c r="X281" i="6"/>
  <c r="X282" i="6"/>
  <c r="X283" i="6"/>
  <c r="X284" i="6"/>
  <c r="Z284" i="6" s="1"/>
  <c r="X285" i="6"/>
  <c r="X286" i="6"/>
  <c r="X287" i="6"/>
  <c r="X288" i="6"/>
  <c r="X289" i="6"/>
  <c r="X290" i="6"/>
  <c r="X291" i="6"/>
  <c r="X292" i="6"/>
  <c r="Z292" i="6" s="1"/>
  <c r="Y278" i="6"/>
  <c r="Y279" i="6"/>
  <c r="Y280" i="6"/>
  <c r="Y281" i="6"/>
  <c r="Y282" i="6"/>
  <c r="Y283" i="6"/>
  <c r="Y284" i="6"/>
  <c r="Y285" i="6"/>
  <c r="Y286" i="6"/>
  <c r="Y287" i="6"/>
  <c r="Y288" i="6"/>
  <c r="Y289" i="6"/>
  <c r="Y290" i="6"/>
  <c r="Y291" i="6"/>
  <c r="Y292" i="6"/>
  <c r="Z278" i="6"/>
  <c r="Z279" i="6"/>
  <c r="Z283" i="6"/>
  <c r="Z286" i="6"/>
  <c r="Z287" i="6"/>
  <c r="Z291" i="6"/>
  <c r="AA278" i="6"/>
  <c r="AA279" i="6"/>
  <c r="AA280" i="6"/>
  <c r="AA281" i="6"/>
  <c r="AA282" i="6"/>
  <c r="AA283" i="6"/>
  <c r="AA284" i="6"/>
  <c r="AA285" i="6"/>
  <c r="AA286" i="6"/>
  <c r="AA287" i="6"/>
  <c r="AA288" i="6"/>
  <c r="AA289" i="6"/>
  <c r="AA290" i="6"/>
  <c r="AA291" i="6"/>
  <c r="AA292" i="6"/>
  <c r="N273" i="6"/>
  <c r="J273" i="6" s="1"/>
  <c r="N274" i="6"/>
  <c r="J274" i="6" s="1"/>
  <c r="N275" i="6"/>
  <c r="J275" i="6" s="1"/>
  <c r="N276" i="6"/>
  <c r="J276" i="6" s="1"/>
  <c r="N277" i="6"/>
  <c r="J277" i="6" s="1"/>
  <c r="O273" i="6"/>
  <c r="O274" i="6"/>
  <c r="O275" i="6"/>
  <c r="O276" i="6"/>
  <c r="O277" i="6"/>
  <c r="P273" i="6"/>
  <c r="P274" i="6"/>
  <c r="P275" i="6"/>
  <c r="P276" i="6"/>
  <c r="P277" i="6"/>
  <c r="Q273" i="6"/>
  <c r="Q274" i="6"/>
  <c r="Q275" i="6"/>
  <c r="Q276" i="6"/>
  <c r="Q277" i="6"/>
  <c r="R273" i="6"/>
  <c r="R274" i="6"/>
  <c r="R275" i="6"/>
  <c r="R276" i="6"/>
  <c r="R277" i="6"/>
  <c r="S273" i="6"/>
  <c r="V273" i="6" s="1"/>
  <c r="W273" i="6" s="1"/>
  <c r="S274" i="6"/>
  <c r="S275" i="6"/>
  <c r="S276" i="6"/>
  <c r="S277" i="6"/>
  <c r="T273" i="6"/>
  <c r="T274" i="6"/>
  <c r="Z274" i="6" s="1"/>
  <c r="T275" i="6"/>
  <c r="T276" i="6"/>
  <c r="T277" i="6"/>
  <c r="U273" i="6"/>
  <c r="U274" i="6"/>
  <c r="U275" i="6"/>
  <c r="U276" i="6"/>
  <c r="U277" i="6"/>
  <c r="X273" i="6"/>
  <c r="X274" i="6"/>
  <c r="X275" i="6"/>
  <c r="X276" i="6"/>
  <c r="X277" i="6"/>
  <c r="Y273" i="6"/>
  <c r="Y274" i="6"/>
  <c r="Y275" i="6"/>
  <c r="Y276" i="6"/>
  <c r="Y277" i="6"/>
  <c r="AA273" i="6"/>
  <c r="AA274" i="6"/>
  <c r="AA275" i="6"/>
  <c r="AA276" i="6"/>
  <c r="AA277" i="6"/>
  <c r="N237" i="6"/>
  <c r="J237" i="6" s="1"/>
  <c r="N238" i="6"/>
  <c r="J238" i="6" s="1"/>
  <c r="N239" i="6"/>
  <c r="J239" i="6" s="1"/>
  <c r="N240" i="6"/>
  <c r="J240" i="6" s="1"/>
  <c r="N241" i="6"/>
  <c r="J241" i="6" s="1"/>
  <c r="N242" i="6"/>
  <c r="J242" i="6" s="1"/>
  <c r="N243" i="6"/>
  <c r="J243" i="6" s="1"/>
  <c r="N244" i="6"/>
  <c r="J244" i="6" s="1"/>
  <c r="N245" i="6"/>
  <c r="J245" i="6" s="1"/>
  <c r="N246" i="6"/>
  <c r="J246" i="6" s="1"/>
  <c r="N247" i="6"/>
  <c r="J247" i="6" s="1"/>
  <c r="N248" i="6"/>
  <c r="J248" i="6" s="1"/>
  <c r="N249" i="6"/>
  <c r="J249" i="6" s="1"/>
  <c r="N250" i="6"/>
  <c r="J250" i="6" s="1"/>
  <c r="N251" i="6"/>
  <c r="J251" i="6" s="1"/>
  <c r="N252" i="6"/>
  <c r="J252" i="6" s="1"/>
  <c r="N253" i="6"/>
  <c r="J253" i="6" s="1"/>
  <c r="N254" i="6"/>
  <c r="J254" i="6" s="1"/>
  <c r="N255" i="6"/>
  <c r="J255" i="6" s="1"/>
  <c r="N256" i="6"/>
  <c r="J256" i="6" s="1"/>
  <c r="N257" i="6"/>
  <c r="J257" i="6" s="1"/>
  <c r="N258" i="6"/>
  <c r="J258" i="6" s="1"/>
  <c r="N259" i="6"/>
  <c r="J259" i="6" s="1"/>
  <c r="N260" i="6"/>
  <c r="J260" i="6" s="1"/>
  <c r="N261" i="6"/>
  <c r="J261" i="6" s="1"/>
  <c r="N262" i="6"/>
  <c r="J262" i="6" s="1"/>
  <c r="N263" i="6"/>
  <c r="J263" i="6" s="1"/>
  <c r="N264" i="6"/>
  <c r="J264" i="6" s="1"/>
  <c r="N265" i="6"/>
  <c r="J265" i="6" s="1"/>
  <c r="N266" i="6"/>
  <c r="J266" i="6" s="1"/>
  <c r="N267" i="6"/>
  <c r="J267" i="6" s="1"/>
  <c r="N268" i="6"/>
  <c r="J268" i="6" s="1"/>
  <c r="N269" i="6"/>
  <c r="J269" i="6" s="1"/>
  <c r="N270" i="6"/>
  <c r="J270" i="6" s="1"/>
  <c r="N271" i="6"/>
  <c r="J271" i="6" s="1"/>
  <c r="N272" i="6"/>
  <c r="J272" i="6" s="1"/>
  <c r="O237" i="6"/>
  <c r="O238" i="6"/>
  <c r="O239" i="6"/>
  <c r="O240" i="6"/>
  <c r="O241" i="6"/>
  <c r="O242" i="6"/>
  <c r="O243" i="6"/>
  <c r="O244" i="6"/>
  <c r="O245" i="6"/>
  <c r="O246" i="6"/>
  <c r="O247" i="6"/>
  <c r="O248" i="6"/>
  <c r="O249" i="6"/>
  <c r="O250" i="6"/>
  <c r="O251" i="6"/>
  <c r="O252" i="6"/>
  <c r="O253" i="6"/>
  <c r="O254" i="6"/>
  <c r="O255" i="6"/>
  <c r="O256" i="6"/>
  <c r="O257" i="6"/>
  <c r="O258" i="6"/>
  <c r="O259" i="6"/>
  <c r="O260" i="6"/>
  <c r="O261" i="6"/>
  <c r="O262" i="6"/>
  <c r="O263" i="6"/>
  <c r="O264" i="6"/>
  <c r="O265" i="6"/>
  <c r="O266" i="6"/>
  <c r="O267" i="6"/>
  <c r="O268" i="6"/>
  <c r="O269" i="6"/>
  <c r="O270" i="6"/>
  <c r="O271" i="6"/>
  <c r="O272" i="6"/>
  <c r="P237" i="6"/>
  <c r="P238" i="6"/>
  <c r="P239" i="6"/>
  <c r="P240" i="6"/>
  <c r="P241" i="6"/>
  <c r="P242" i="6"/>
  <c r="P243" i="6"/>
  <c r="P244" i="6"/>
  <c r="P245" i="6"/>
  <c r="P246" i="6"/>
  <c r="P247" i="6"/>
  <c r="P248" i="6"/>
  <c r="P249" i="6"/>
  <c r="P250" i="6"/>
  <c r="P251" i="6"/>
  <c r="P252" i="6"/>
  <c r="P253" i="6"/>
  <c r="P254" i="6"/>
  <c r="P255" i="6"/>
  <c r="P256" i="6"/>
  <c r="P257" i="6"/>
  <c r="P258" i="6"/>
  <c r="P259" i="6"/>
  <c r="P260" i="6"/>
  <c r="P261" i="6"/>
  <c r="P262" i="6"/>
  <c r="P263" i="6"/>
  <c r="P264" i="6"/>
  <c r="P265" i="6"/>
  <c r="P266" i="6"/>
  <c r="P267" i="6"/>
  <c r="P268" i="6"/>
  <c r="P269" i="6"/>
  <c r="P270" i="6"/>
  <c r="P271" i="6"/>
  <c r="P272" i="6"/>
  <c r="Q237" i="6"/>
  <c r="Q238" i="6"/>
  <c r="Q239" i="6"/>
  <c r="Q240" i="6"/>
  <c r="Q241" i="6"/>
  <c r="Q242" i="6"/>
  <c r="Q243" i="6"/>
  <c r="Q244" i="6"/>
  <c r="Q245" i="6"/>
  <c r="Q246" i="6"/>
  <c r="Q247" i="6"/>
  <c r="Q248" i="6"/>
  <c r="Q249" i="6"/>
  <c r="Q250" i="6"/>
  <c r="Q251" i="6"/>
  <c r="Q252" i="6"/>
  <c r="Q253" i="6"/>
  <c r="Q254" i="6"/>
  <c r="Q255" i="6"/>
  <c r="Q256" i="6"/>
  <c r="Q257" i="6"/>
  <c r="Q258" i="6"/>
  <c r="Q259" i="6"/>
  <c r="Q260" i="6"/>
  <c r="Q261" i="6"/>
  <c r="Q262" i="6"/>
  <c r="Q263" i="6"/>
  <c r="Q264" i="6"/>
  <c r="Q265" i="6"/>
  <c r="Q266" i="6"/>
  <c r="Q267" i="6"/>
  <c r="Q268" i="6"/>
  <c r="Q269" i="6"/>
  <c r="Q270" i="6"/>
  <c r="Q271" i="6"/>
  <c r="Q272" i="6"/>
  <c r="R237" i="6"/>
  <c r="R238" i="6"/>
  <c r="R239" i="6"/>
  <c r="R240" i="6"/>
  <c r="R241" i="6"/>
  <c r="R242" i="6"/>
  <c r="R243" i="6"/>
  <c r="R244" i="6"/>
  <c r="R245" i="6"/>
  <c r="R246" i="6"/>
  <c r="R247" i="6"/>
  <c r="R248" i="6"/>
  <c r="R249" i="6"/>
  <c r="R250" i="6"/>
  <c r="R251" i="6"/>
  <c r="R252" i="6"/>
  <c r="R253" i="6"/>
  <c r="R254" i="6"/>
  <c r="R255" i="6"/>
  <c r="R256" i="6"/>
  <c r="R257" i="6"/>
  <c r="R258" i="6"/>
  <c r="R259" i="6"/>
  <c r="R260" i="6"/>
  <c r="R261" i="6"/>
  <c r="R262" i="6"/>
  <c r="R263" i="6"/>
  <c r="R264" i="6"/>
  <c r="R265" i="6"/>
  <c r="R266" i="6"/>
  <c r="R267" i="6"/>
  <c r="R268" i="6"/>
  <c r="R269" i="6"/>
  <c r="R270" i="6"/>
  <c r="R271" i="6"/>
  <c r="R272" i="6"/>
  <c r="S237" i="6"/>
  <c r="S238" i="6"/>
  <c r="S239" i="6"/>
  <c r="S240" i="6"/>
  <c r="S241" i="6"/>
  <c r="S242" i="6"/>
  <c r="S243" i="6"/>
  <c r="S244" i="6"/>
  <c r="S245" i="6"/>
  <c r="S246" i="6"/>
  <c r="S247" i="6"/>
  <c r="S248" i="6"/>
  <c r="S249" i="6"/>
  <c r="S250" i="6"/>
  <c r="S251" i="6"/>
  <c r="S252" i="6"/>
  <c r="S253" i="6"/>
  <c r="S254" i="6"/>
  <c r="S255" i="6"/>
  <c r="S256" i="6"/>
  <c r="S257" i="6"/>
  <c r="S258" i="6"/>
  <c r="S259" i="6"/>
  <c r="S260" i="6"/>
  <c r="S261" i="6"/>
  <c r="S262" i="6"/>
  <c r="S263" i="6"/>
  <c r="S264" i="6"/>
  <c r="S265" i="6"/>
  <c r="S266" i="6"/>
  <c r="S267" i="6"/>
  <c r="S268" i="6"/>
  <c r="S269" i="6"/>
  <c r="S270" i="6"/>
  <c r="S271" i="6"/>
  <c r="S272" i="6"/>
  <c r="T237" i="6"/>
  <c r="T238" i="6"/>
  <c r="T239" i="6"/>
  <c r="T240" i="6"/>
  <c r="T241" i="6"/>
  <c r="T242" i="6"/>
  <c r="V242" i="6" s="1"/>
  <c r="W242" i="6" s="1"/>
  <c r="T243" i="6"/>
  <c r="T244" i="6"/>
  <c r="T245" i="6"/>
  <c r="T246" i="6"/>
  <c r="T247" i="6"/>
  <c r="T248" i="6"/>
  <c r="T249" i="6"/>
  <c r="T250" i="6"/>
  <c r="V250" i="6" s="1"/>
  <c r="W250" i="6" s="1"/>
  <c r="T251" i="6"/>
  <c r="T252" i="6"/>
  <c r="T253" i="6"/>
  <c r="T254" i="6"/>
  <c r="T255" i="6"/>
  <c r="T256" i="6"/>
  <c r="T257" i="6"/>
  <c r="T258" i="6"/>
  <c r="V258" i="6" s="1"/>
  <c r="W258" i="6" s="1"/>
  <c r="T259" i="6"/>
  <c r="T260" i="6"/>
  <c r="T261" i="6"/>
  <c r="T262" i="6"/>
  <c r="T263" i="6"/>
  <c r="T264" i="6"/>
  <c r="T265" i="6"/>
  <c r="T266" i="6"/>
  <c r="V266" i="6" s="1"/>
  <c r="W266" i="6" s="1"/>
  <c r="T267" i="6"/>
  <c r="T268" i="6"/>
  <c r="T269" i="6"/>
  <c r="T270" i="6"/>
  <c r="T271" i="6"/>
  <c r="T272" i="6"/>
  <c r="U237" i="6"/>
  <c r="U238" i="6"/>
  <c r="V238" i="6" s="1"/>
  <c r="W238" i="6" s="1"/>
  <c r="U239" i="6"/>
  <c r="U240" i="6"/>
  <c r="U241" i="6"/>
  <c r="U242" i="6"/>
  <c r="U243" i="6"/>
  <c r="U244" i="6"/>
  <c r="U245" i="6"/>
  <c r="U246" i="6"/>
  <c r="V246" i="6" s="1"/>
  <c r="W246" i="6" s="1"/>
  <c r="U247" i="6"/>
  <c r="U248" i="6"/>
  <c r="U249" i="6"/>
  <c r="U250" i="6"/>
  <c r="U251" i="6"/>
  <c r="U252" i="6"/>
  <c r="U253" i="6"/>
  <c r="U254" i="6"/>
  <c r="V254" i="6" s="1"/>
  <c r="W254" i="6" s="1"/>
  <c r="U255" i="6"/>
  <c r="U256" i="6"/>
  <c r="U257" i="6"/>
  <c r="U258" i="6"/>
  <c r="U259" i="6"/>
  <c r="U260" i="6"/>
  <c r="U261" i="6"/>
  <c r="U262" i="6"/>
  <c r="V262" i="6" s="1"/>
  <c r="W262" i="6" s="1"/>
  <c r="U263" i="6"/>
  <c r="U264" i="6"/>
  <c r="V264" i="6" s="1"/>
  <c r="W264" i="6" s="1"/>
  <c r="U265" i="6"/>
  <c r="U266" i="6"/>
  <c r="U267" i="6"/>
  <c r="U268" i="6"/>
  <c r="U269" i="6"/>
  <c r="U270" i="6"/>
  <c r="V270" i="6" s="1"/>
  <c r="W270" i="6" s="1"/>
  <c r="U271" i="6"/>
  <c r="U272" i="6"/>
  <c r="V272" i="6" s="1"/>
  <c r="W272" i="6" s="1"/>
  <c r="X237" i="6"/>
  <c r="X238" i="6"/>
  <c r="X239" i="6"/>
  <c r="X240" i="6"/>
  <c r="X241" i="6"/>
  <c r="X242" i="6"/>
  <c r="X243" i="6"/>
  <c r="X244" i="6"/>
  <c r="X245" i="6"/>
  <c r="X246" i="6"/>
  <c r="X247" i="6"/>
  <c r="X248" i="6"/>
  <c r="X249" i="6"/>
  <c r="X250" i="6"/>
  <c r="X251" i="6"/>
  <c r="X252" i="6"/>
  <c r="X253" i="6"/>
  <c r="X254" i="6"/>
  <c r="X255" i="6"/>
  <c r="X256" i="6"/>
  <c r="X257" i="6"/>
  <c r="X258" i="6"/>
  <c r="X259" i="6"/>
  <c r="X260" i="6"/>
  <c r="X261" i="6"/>
  <c r="X262" i="6"/>
  <c r="X263" i="6"/>
  <c r="X264" i="6"/>
  <c r="X265" i="6"/>
  <c r="Z265" i="6" s="1"/>
  <c r="X266" i="6"/>
  <c r="X267" i="6"/>
  <c r="X268" i="6"/>
  <c r="X269" i="6"/>
  <c r="X270" i="6"/>
  <c r="X271" i="6"/>
  <c r="X272" i="6"/>
  <c r="Y237" i="6"/>
  <c r="Y238" i="6"/>
  <c r="Y239" i="6"/>
  <c r="Y240" i="6"/>
  <c r="Y241" i="6"/>
  <c r="Y242" i="6"/>
  <c r="Y243" i="6"/>
  <c r="Y244" i="6"/>
  <c r="Y245" i="6"/>
  <c r="Y246" i="6"/>
  <c r="Y247" i="6"/>
  <c r="Y248" i="6"/>
  <c r="Y249" i="6"/>
  <c r="Y250" i="6"/>
  <c r="Y251" i="6"/>
  <c r="Y252" i="6"/>
  <c r="Y253" i="6"/>
  <c r="Y254" i="6"/>
  <c r="Y255" i="6"/>
  <c r="Y256" i="6"/>
  <c r="Y257" i="6"/>
  <c r="Y258" i="6"/>
  <c r="Y259" i="6"/>
  <c r="Y260" i="6"/>
  <c r="Y261" i="6"/>
  <c r="Y262" i="6"/>
  <c r="Y263" i="6"/>
  <c r="Y264" i="6"/>
  <c r="Y265" i="6"/>
  <c r="Y266" i="6"/>
  <c r="Y267" i="6"/>
  <c r="Y268" i="6"/>
  <c r="Y269" i="6"/>
  <c r="Y270" i="6"/>
  <c r="Y271" i="6"/>
  <c r="Y272" i="6"/>
  <c r="AA237" i="6"/>
  <c r="AA238" i="6"/>
  <c r="AA239" i="6"/>
  <c r="AA240" i="6"/>
  <c r="AA241" i="6"/>
  <c r="AA242" i="6"/>
  <c r="AA243" i="6"/>
  <c r="AA244" i="6"/>
  <c r="AA245" i="6"/>
  <c r="AA246" i="6"/>
  <c r="AA247" i="6"/>
  <c r="AA248" i="6"/>
  <c r="AA249" i="6"/>
  <c r="AA250" i="6"/>
  <c r="AA251" i="6"/>
  <c r="AA252" i="6"/>
  <c r="AA253" i="6"/>
  <c r="AA254" i="6"/>
  <c r="AA255" i="6"/>
  <c r="AA256" i="6"/>
  <c r="AA257" i="6"/>
  <c r="AA258" i="6"/>
  <c r="AA259" i="6"/>
  <c r="AA260" i="6"/>
  <c r="AA261" i="6"/>
  <c r="AA262" i="6"/>
  <c r="AA263" i="6"/>
  <c r="AA264" i="6"/>
  <c r="AA265" i="6"/>
  <c r="AA266" i="6"/>
  <c r="AA267" i="6"/>
  <c r="AA268" i="6"/>
  <c r="AA269" i="6"/>
  <c r="AA270" i="6"/>
  <c r="AA271" i="6"/>
  <c r="AA272" i="6"/>
  <c r="N210" i="6"/>
  <c r="J210" i="6" s="1"/>
  <c r="N211" i="6"/>
  <c r="J211" i="6" s="1"/>
  <c r="N212" i="6"/>
  <c r="J212" i="6" s="1"/>
  <c r="N213" i="6"/>
  <c r="J213" i="6" s="1"/>
  <c r="N216" i="6"/>
  <c r="J216" i="6" s="1"/>
  <c r="N215" i="6"/>
  <c r="J215" i="6" s="1"/>
  <c r="N214" i="6"/>
  <c r="J214" i="6" s="1"/>
  <c r="N217" i="6"/>
  <c r="J217" i="6" s="1"/>
  <c r="N218" i="6"/>
  <c r="J218" i="6" s="1"/>
  <c r="N219" i="6"/>
  <c r="J219" i="6" s="1"/>
  <c r="N220" i="6"/>
  <c r="J220" i="6" s="1"/>
  <c r="N221" i="6"/>
  <c r="J221" i="6" s="1"/>
  <c r="N222" i="6"/>
  <c r="J222" i="6" s="1"/>
  <c r="N223" i="6"/>
  <c r="J223" i="6" s="1"/>
  <c r="N224" i="6"/>
  <c r="J224" i="6" s="1"/>
  <c r="N225" i="6"/>
  <c r="J225" i="6" s="1"/>
  <c r="N226" i="6"/>
  <c r="J226" i="6" s="1"/>
  <c r="N227" i="6"/>
  <c r="J227" i="6" s="1"/>
  <c r="N228" i="6"/>
  <c r="J228" i="6" s="1"/>
  <c r="N229" i="6"/>
  <c r="J229" i="6" s="1"/>
  <c r="N230" i="6"/>
  <c r="J230" i="6" s="1"/>
  <c r="N231" i="6"/>
  <c r="J231" i="6" s="1"/>
  <c r="N234" i="6"/>
  <c r="J234" i="6" s="1"/>
  <c r="N232" i="6"/>
  <c r="J232" i="6" s="1"/>
  <c r="N235" i="6"/>
  <c r="J235" i="6" s="1"/>
  <c r="N233" i="6"/>
  <c r="J233" i="6" s="1"/>
  <c r="N236" i="6"/>
  <c r="J236" i="6" s="1"/>
  <c r="O210" i="6"/>
  <c r="O211" i="6"/>
  <c r="O212" i="6"/>
  <c r="O213" i="6"/>
  <c r="O216" i="6"/>
  <c r="O215" i="6"/>
  <c r="O214" i="6"/>
  <c r="O217" i="6"/>
  <c r="O218" i="6"/>
  <c r="O219" i="6"/>
  <c r="O220" i="6"/>
  <c r="O221" i="6"/>
  <c r="O222" i="6"/>
  <c r="O223" i="6"/>
  <c r="O224" i="6"/>
  <c r="O225" i="6"/>
  <c r="O226" i="6"/>
  <c r="O227" i="6"/>
  <c r="O228" i="6"/>
  <c r="O229" i="6"/>
  <c r="O230" i="6"/>
  <c r="O231" i="6"/>
  <c r="O234" i="6"/>
  <c r="O232" i="6"/>
  <c r="O235" i="6"/>
  <c r="O233" i="6"/>
  <c r="O236" i="6"/>
  <c r="P210" i="6"/>
  <c r="P211" i="6"/>
  <c r="P212" i="6"/>
  <c r="P213" i="6"/>
  <c r="P216" i="6"/>
  <c r="P215" i="6"/>
  <c r="P214" i="6"/>
  <c r="P217" i="6"/>
  <c r="P218" i="6"/>
  <c r="P219" i="6"/>
  <c r="P220" i="6"/>
  <c r="P221" i="6"/>
  <c r="P222" i="6"/>
  <c r="P223" i="6"/>
  <c r="P224" i="6"/>
  <c r="P225" i="6"/>
  <c r="P226" i="6"/>
  <c r="P227" i="6"/>
  <c r="P228" i="6"/>
  <c r="P229" i="6"/>
  <c r="P230" i="6"/>
  <c r="P231" i="6"/>
  <c r="P234" i="6"/>
  <c r="P232" i="6"/>
  <c r="P235" i="6"/>
  <c r="P233" i="6"/>
  <c r="P236" i="6"/>
  <c r="Q210" i="6"/>
  <c r="Q211" i="6"/>
  <c r="Q212" i="6"/>
  <c r="Q213" i="6"/>
  <c r="Q216" i="6"/>
  <c r="Q215" i="6"/>
  <c r="Q214" i="6"/>
  <c r="Q217" i="6"/>
  <c r="Q218" i="6"/>
  <c r="Q219" i="6"/>
  <c r="Q220" i="6"/>
  <c r="Q221" i="6"/>
  <c r="Q222" i="6"/>
  <c r="Q223" i="6"/>
  <c r="Q224" i="6"/>
  <c r="Q225" i="6"/>
  <c r="Q226" i="6"/>
  <c r="Q227" i="6"/>
  <c r="Q228" i="6"/>
  <c r="Q229" i="6"/>
  <c r="Q230" i="6"/>
  <c r="Q231" i="6"/>
  <c r="Q234" i="6"/>
  <c r="Q232" i="6"/>
  <c r="Q235" i="6"/>
  <c r="Q233" i="6"/>
  <c r="Q236" i="6"/>
  <c r="R210" i="6"/>
  <c r="R211" i="6"/>
  <c r="R212" i="6"/>
  <c r="R213" i="6"/>
  <c r="R216" i="6"/>
  <c r="R215" i="6"/>
  <c r="R214" i="6"/>
  <c r="R217" i="6"/>
  <c r="R218" i="6"/>
  <c r="R219" i="6"/>
  <c r="R220" i="6"/>
  <c r="R221" i="6"/>
  <c r="R222" i="6"/>
  <c r="R223" i="6"/>
  <c r="R224" i="6"/>
  <c r="R225" i="6"/>
  <c r="R226" i="6"/>
  <c r="R227" i="6"/>
  <c r="R228" i="6"/>
  <c r="R229" i="6"/>
  <c r="R230" i="6"/>
  <c r="R231" i="6"/>
  <c r="R234" i="6"/>
  <c r="R232" i="6"/>
  <c r="R235" i="6"/>
  <c r="R233" i="6"/>
  <c r="R236" i="6"/>
  <c r="S210" i="6"/>
  <c r="S211" i="6"/>
  <c r="S212" i="6"/>
  <c r="S213" i="6"/>
  <c r="S216" i="6"/>
  <c r="S215" i="6"/>
  <c r="S214" i="6"/>
  <c r="S217" i="6"/>
  <c r="S218" i="6"/>
  <c r="S219" i="6"/>
  <c r="S220" i="6"/>
  <c r="S221" i="6"/>
  <c r="S222" i="6"/>
  <c r="S223" i="6"/>
  <c r="S224" i="6"/>
  <c r="S225" i="6"/>
  <c r="S226" i="6"/>
  <c r="S227" i="6"/>
  <c r="S228" i="6"/>
  <c r="S229" i="6"/>
  <c r="S230" i="6"/>
  <c r="S231" i="6"/>
  <c r="S234" i="6"/>
  <c r="S232" i="6"/>
  <c r="S235" i="6"/>
  <c r="S233" i="6"/>
  <c r="S236" i="6"/>
  <c r="T210" i="6"/>
  <c r="T211" i="6"/>
  <c r="T212" i="6"/>
  <c r="T213" i="6"/>
  <c r="T216" i="6"/>
  <c r="T215" i="6"/>
  <c r="T214" i="6"/>
  <c r="T217" i="6"/>
  <c r="T218" i="6"/>
  <c r="T219" i="6"/>
  <c r="T220" i="6"/>
  <c r="T221" i="6"/>
  <c r="T222" i="6"/>
  <c r="T223" i="6"/>
  <c r="T224" i="6"/>
  <c r="T225" i="6"/>
  <c r="T226" i="6"/>
  <c r="T227" i="6"/>
  <c r="T228" i="6"/>
  <c r="T229" i="6"/>
  <c r="T230" i="6"/>
  <c r="T231" i="6"/>
  <c r="T234" i="6"/>
  <c r="T232" i="6"/>
  <c r="T235" i="6"/>
  <c r="T233" i="6"/>
  <c r="T236" i="6"/>
  <c r="U210" i="6"/>
  <c r="U211" i="6"/>
  <c r="U212" i="6"/>
  <c r="U213" i="6"/>
  <c r="U216" i="6"/>
  <c r="U215" i="6"/>
  <c r="U214" i="6"/>
  <c r="U217" i="6"/>
  <c r="U218" i="6"/>
  <c r="U219" i="6"/>
  <c r="U220" i="6"/>
  <c r="U221" i="6"/>
  <c r="U222" i="6"/>
  <c r="U223" i="6"/>
  <c r="U224" i="6"/>
  <c r="U225" i="6"/>
  <c r="U226" i="6"/>
  <c r="U227" i="6"/>
  <c r="U228" i="6"/>
  <c r="U229" i="6"/>
  <c r="U230" i="6"/>
  <c r="U231" i="6"/>
  <c r="U234" i="6"/>
  <c r="U232" i="6"/>
  <c r="U235" i="6"/>
  <c r="U233" i="6"/>
  <c r="U236" i="6"/>
  <c r="X210" i="6"/>
  <c r="X211" i="6"/>
  <c r="X212" i="6"/>
  <c r="X213" i="6"/>
  <c r="X216" i="6"/>
  <c r="X215" i="6"/>
  <c r="X214" i="6"/>
  <c r="X217" i="6"/>
  <c r="X218" i="6"/>
  <c r="X219" i="6"/>
  <c r="X220" i="6"/>
  <c r="X221" i="6"/>
  <c r="X222" i="6"/>
  <c r="X223" i="6"/>
  <c r="X224" i="6"/>
  <c r="X225" i="6"/>
  <c r="X226" i="6"/>
  <c r="X227" i="6"/>
  <c r="X228" i="6"/>
  <c r="X229" i="6"/>
  <c r="X230" i="6"/>
  <c r="X231" i="6"/>
  <c r="X234" i="6"/>
  <c r="X232" i="6"/>
  <c r="X235" i="6"/>
  <c r="X233" i="6"/>
  <c r="X236" i="6"/>
  <c r="Y210" i="6"/>
  <c r="Y211" i="6"/>
  <c r="Y212" i="6"/>
  <c r="Y213" i="6"/>
  <c r="Y216" i="6"/>
  <c r="Y215" i="6"/>
  <c r="Y214" i="6"/>
  <c r="Y217" i="6"/>
  <c r="Y218" i="6"/>
  <c r="Y219" i="6"/>
  <c r="Y220" i="6"/>
  <c r="Y221" i="6"/>
  <c r="Y222" i="6"/>
  <c r="Y223" i="6"/>
  <c r="Y224" i="6"/>
  <c r="Y225" i="6"/>
  <c r="Y226" i="6"/>
  <c r="Y227" i="6"/>
  <c r="Y228" i="6"/>
  <c r="Y229" i="6"/>
  <c r="Y230" i="6"/>
  <c r="Y231" i="6"/>
  <c r="Y234" i="6"/>
  <c r="Y232" i="6"/>
  <c r="Y235" i="6"/>
  <c r="Y233" i="6"/>
  <c r="Y236" i="6"/>
  <c r="AA210" i="6"/>
  <c r="AA211" i="6"/>
  <c r="AA212" i="6"/>
  <c r="AA213" i="6"/>
  <c r="AA216" i="6"/>
  <c r="AA215" i="6"/>
  <c r="AA214" i="6"/>
  <c r="AA217" i="6"/>
  <c r="AA218" i="6"/>
  <c r="AA219" i="6"/>
  <c r="AA220" i="6"/>
  <c r="AA221" i="6"/>
  <c r="AA222" i="6"/>
  <c r="AA223" i="6"/>
  <c r="AA224" i="6"/>
  <c r="AA225" i="6"/>
  <c r="AA226" i="6"/>
  <c r="AA227" i="6"/>
  <c r="AA228" i="6"/>
  <c r="AA229" i="6"/>
  <c r="AA230" i="6"/>
  <c r="AA231" i="6"/>
  <c r="AA234" i="6"/>
  <c r="AA232" i="6"/>
  <c r="AA235" i="6"/>
  <c r="AA233" i="6"/>
  <c r="AA236" i="6"/>
  <c r="N15" i="6"/>
  <c r="J15" i="6" s="1"/>
  <c r="N16" i="6"/>
  <c r="J16" i="6" s="1"/>
  <c r="N112" i="6"/>
  <c r="J112" i="6" s="1"/>
  <c r="N46" i="6"/>
  <c r="J46" i="6" s="1"/>
  <c r="N42" i="6"/>
  <c r="J42" i="6" s="1"/>
  <c r="N44" i="6"/>
  <c r="J44" i="6" s="1"/>
  <c r="O15" i="6"/>
  <c r="O16" i="6"/>
  <c r="O112" i="6"/>
  <c r="O46" i="6"/>
  <c r="O42" i="6"/>
  <c r="O44" i="6"/>
  <c r="P15" i="6"/>
  <c r="P16" i="6"/>
  <c r="P112" i="6"/>
  <c r="P46" i="6"/>
  <c r="P42" i="6"/>
  <c r="P44" i="6"/>
  <c r="Q15" i="6"/>
  <c r="Q16" i="6"/>
  <c r="Q112" i="6"/>
  <c r="Q46" i="6"/>
  <c r="Q42" i="6"/>
  <c r="Q44" i="6"/>
  <c r="R15" i="6"/>
  <c r="R16" i="6"/>
  <c r="R112" i="6"/>
  <c r="R46" i="6"/>
  <c r="R42" i="6"/>
  <c r="R44" i="6"/>
  <c r="S15" i="6"/>
  <c r="S16" i="6"/>
  <c r="S112" i="6"/>
  <c r="S46" i="6"/>
  <c r="S42" i="6"/>
  <c r="S44" i="6"/>
  <c r="T15" i="6"/>
  <c r="T16" i="6"/>
  <c r="T112" i="6"/>
  <c r="T46" i="6"/>
  <c r="T42" i="6"/>
  <c r="T44" i="6"/>
  <c r="U15" i="6"/>
  <c r="U16" i="6"/>
  <c r="U112" i="6"/>
  <c r="U46" i="6"/>
  <c r="U42" i="6"/>
  <c r="U44" i="6"/>
  <c r="X15" i="6"/>
  <c r="X16" i="6"/>
  <c r="X112" i="6"/>
  <c r="X46" i="6"/>
  <c r="X42" i="6"/>
  <c r="X44" i="6"/>
  <c r="Y15" i="6"/>
  <c r="Y16" i="6"/>
  <c r="Y112" i="6"/>
  <c r="Y46" i="6"/>
  <c r="Y42" i="6"/>
  <c r="Y44" i="6"/>
  <c r="AA15" i="6"/>
  <c r="AA16" i="6"/>
  <c r="AA112" i="6"/>
  <c r="AA46" i="6"/>
  <c r="AA42" i="6"/>
  <c r="AA44" i="6"/>
  <c r="N37" i="6"/>
  <c r="J37" i="6" s="1"/>
  <c r="N35" i="6"/>
  <c r="J35" i="6" s="1"/>
  <c r="N26" i="6"/>
  <c r="J26" i="6" s="1"/>
  <c r="N30" i="6"/>
  <c r="J30" i="6" s="1"/>
  <c r="N27" i="6"/>
  <c r="J27" i="6" s="1"/>
  <c r="N28" i="6"/>
  <c r="J28" i="6" s="1"/>
  <c r="N29" i="6"/>
  <c r="J29" i="6" s="1"/>
  <c r="N24" i="6"/>
  <c r="J24" i="6" s="1"/>
  <c r="N25" i="6"/>
  <c r="J25" i="6" s="1"/>
  <c r="N17" i="6"/>
  <c r="J17" i="6" s="1"/>
  <c r="N19" i="6"/>
  <c r="J19" i="6" s="1"/>
  <c r="N195" i="6"/>
  <c r="J195" i="6" s="1"/>
  <c r="N196" i="6"/>
  <c r="J196" i="6" s="1"/>
  <c r="N194" i="6"/>
  <c r="J194" i="6" s="1"/>
  <c r="N191" i="6"/>
  <c r="J191" i="6" s="1"/>
  <c r="N192" i="6"/>
  <c r="J192" i="6" s="1"/>
  <c r="N14" i="6"/>
  <c r="J14" i="6" s="1"/>
  <c r="N12" i="6"/>
  <c r="J12" i="6" s="1"/>
  <c r="N13" i="6"/>
  <c r="J13" i="6" s="1"/>
  <c r="O37" i="6"/>
  <c r="O35" i="6"/>
  <c r="O26" i="6"/>
  <c r="O30" i="6"/>
  <c r="O27" i="6"/>
  <c r="O28" i="6"/>
  <c r="O29" i="6"/>
  <c r="O24" i="6"/>
  <c r="O25" i="6"/>
  <c r="O17" i="6"/>
  <c r="O19" i="6"/>
  <c r="O195" i="6"/>
  <c r="O196" i="6"/>
  <c r="O194" i="6"/>
  <c r="O191" i="6"/>
  <c r="O192" i="6"/>
  <c r="O14" i="6"/>
  <c r="O12" i="6"/>
  <c r="O13" i="6"/>
  <c r="P37" i="6"/>
  <c r="P35" i="6"/>
  <c r="P26" i="6"/>
  <c r="P30" i="6"/>
  <c r="P27" i="6"/>
  <c r="P28" i="6"/>
  <c r="P29" i="6"/>
  <c r="P24" i="6"/>
  <c r="P25" i="6"/>
  <c r="P17" i="6"/>
  <c r="P19" i="6"/>
  <c r="P195" i="6"/>
  <c r="P196" i="6"/>
  <c r="P194" i="6"/>
  <c r="P191" i="6"/>
  <c r="P192" i="6"/>
  <c r="P14" i="6"/>
  <c r="P12" i="6"/>
  <c r="P13" i="6"/>
  <c r="Q37" i="6"/>
  <c r="Q35" i="6"/>
  <c r="Q26" i="6"/>
  <c r="Q30" i="6"/>
  <c r="Q27" i="6"/>
  <c r="Q28" i="6"/>
  <c r="Q29" i="6"/>
  <c r="Q24" i="6"/>
  <c r="Q25" i="6"/>
  <c r="Q17" i="6"/>
  <c r="Q19" i="6"/>
  <c r="Q195" i="6"/>
  <c r="Q196" i="6"/>
  <c r="Q194" i="6"/>
  <c r="Q191" i="6"/>
  <c r="Q192" i="6"/>
  <c r="Q14" i="6"/>
  <c r="Q12" i="6"/>
  <c r="Q13" i="6"/>
  <c r="R37" i="6"/>
  <c r="R35" i="6"/>
  <c r="R26" i="6"/>
  <c r="R30" i="6"/>
  <c r="R27" i="6"/>
  <c r="R28" i="6"/>
  <c r="R29" i="6"/>
  <c r="R24" i="6"/>
  <c r="R25" i="6"/>
  <c r="R17" i="6"/>
  <c r="R19" i="6"/>
  <c r="R195" i="6"/>
  <c r="R196" i="6"/>
  <c r="R194" i="6"/>
  <c r="R191" i="6"/>
  <c r="R192" i="6"/>
  <c r="R14" i="6"/>
  <c r="R12" i="6"/>
  <c r="R13" i="6"/>
  <c r="S37" i="6"/>
  <c r="S35" i="6"/>
  <c r="S26" i="6"/>
  <c r="S30" i="6"/>
  <c r="S27" i="6"/>
  <c r="S28" i="6"/>
  <c r="S29" i="6"/>
  <c r="S24" i="6"/>
  <c r="S25" i="6"/>
  <c r="S17" i="6"/>
  <c r="S19" i="6"/>
  <c r="S195" i="6"/>
  <c r="S196" i="6"/>
  <c r="S194" i="6"/>
  <c r="S191" i="6"/>
  <c r="S192" i="6"/>
  <c r="S14" i="6"/>
  <c r="S12" i="6"/>
  <c r="S13" i="6"/>
  <c r="T37" i="6"/>
  <c r="T35" i="6"/>
  <c r="T26" i="6"/>
  <c r="T30" i="6"/>
  <c r="T27" i="6"/>
  <c r="T28" i="6"/>
  <c r="T29" i="6"/>
  <c r="T24" i="6"/>
  <c r="T25" i="6"/>
  <c r="T17" i="6"/>
  <c r="T19" i="6"/>
  <c r="T195" i="6"/>
  <c r="T196" i="6"/>
  <c r="T194" i="6"/>
  <c r="T191" i="6"/>
  <c r="T192" i="6"/>
  <c r="T14" i="6"/>
  <c r="T12" i="6"/>
  <c r="T13" i="6"/>
  <c r="U37" i="6"/>
  <c r="U35" i="6"/>
  <c r="U26" i="6"/>
  <c r="U30" i="6"/>
  <c r="U27" i="6"/>
  <c r="U28" i="6"/>
  <c r="U29" i="6"/>
  <c r="U24" i="6"/>
  <c r="U25" i="6"/>
  <c r="U17" i="6"/>
  <c r="U19" i="6"/>
  <c r="U195" i="6"/>
  <c r="U196" i="6"/>
  <c r="U194" i="6"/>
  <c r="U191" i="6"/>
  <c r="U192" i="6"/>
  <c r="U14" i="6"/>
  <c r="U12" i="6"/>
  <c r="U13" i="6"/>
  <c r="X37" i="6"/>
  <c r="X35" i="6"/>
  <c r="X26" i="6"/>
  <c r="X30" i="6"/>
  <c r="X27" i="6"/>
  <c r="X28" i="6"/>
  <c r="X29" i="6"/>
  <c r="X24" i="6"/>
  <c r="X25" i="6"/>
  <c r="X17" i="6"/>
  <c r="X19" i="6"/>
  <c r="X195" i="6"/>
  <c r="X196" i="6"/>
  <c r="X194" i="6"/>
  <c r="X191" i="6"/>
  <c r="X192" i="6"/>
  <c r="X14" i="6"/>
  <c r="X12" i="6"/>
  <c r="X13" i="6"/>
  <c r="Y37" i="6"/>
  <c r="Y35" i="6"/>
  <c r="Y26" i="6"/>
  <c r="Y30" i="6"/>
  <c r="Y27" i="6"/>
  <c r="Y28" i="6"/>
  <c r="Y29" i="6"/>
  <c r="Y24" i="6"/>
  <c r="Y25" i="6"/>
  <c r="Y17" i="6"/>
  <c r="Y19" i="6"/>
  <c r="Y195" i="6"/>
  <c r="Y196" i="6"/>
  <c r="Y194" i="6"/>
  <c r="Y191" i="6"/>
  <c r="Y192" i="6"/>
  <c r="Y14" i="6"/>
  <c r="Y12" i="6"/>
  <c r="Y13" i="6"/>
  <c r="AA37" i="6"/>
  <c r="AA35" i="6"/>
  <c r="AA26" i="6"/>
  <c r="AA30" i="6"/>
  <c r="AA27" i="6"/>
  <c r="AA28" i="6"/>
  <c r="AA29" i="6"/>
  <c r="AA24" i="6"/>
  <c r="AA25" i="6"/>
  <c r="AA17" i="6"/>
  <c r="AA19" i="6"/>
  <c r="AA195" i="6"/>
  <c r="AA196" i="6"/>
  <c r="AA194" i="6"/>
  <c r="AA191" i="6"/>
  <c r="AA192" i="6"/>
  <c r="AA14" i="6"/>
  <c r="AA12" i="6"/>
  <c r="AA13" i="6"/>
  <c r="N187" i="6"/>
  <c r="J187" i="6" s="1"/>
  <c r="N183" i="6"/>
  <c r="J183" i="6" s="1"/>
  <c r="N39" i="6"/>
  <c r="J39" i="6" s="1"/>
  <c r="N40" i="6"/>
  <c r="J40" i="6" s="1"/>
  <c r="N41" i="6"/>
  <c r="J41" i="6" s="1"/>
  <c r="N36" i="6"/>
  <c r="J36" i="6" s="1"/>
  <c r="N38" i="6"/>
  <c r="J38" i="6" s="1"/>
  <c r="N119" i="6"/>
  <c r="J119" i="6" s="1"/>
  <c r="N120" i="6"/>
  <c r="J120" i="6" s="1"/>
  <c r="N31" i="6"/>
  <c r="J31" i="6" s="1"/>
  <c r="N118" i="6"/>
  <c r="J118" i="6" s="1"/>
  <c r="O187" i="6"/>
  <c r="O183" i="6"/>
  <c r="O39" i="6"/>
  <c r="O40" i="6"/>
  <c r="O41" i="6"/>
  <c r="O36" i="6"/>
  <c r="O38" i="6"/>
  <c r="O119" i="6"/>
  <c r="O120" i="6"/>
  <c r="O31" i="6"/>
  <c r="O118" i="6"/>
  <c r="P187" i="6"/>
  <c r="P183" i="6"/>
  <c r="P39" i="6"/>
  <c r="P40" i="6"/>
  <c r="P41" i="6"/>
  <c r="P36" i="6"/>
  <c r="P38" i="6"/>
  <c r="P119" i="6"/>
  <c r="P120" i="6"/>
  <c r="P31" i="6"/>
  <c r="P118" i="6"/>
  <c r="Q187" i="6"/>
  <c r="Q183" i="6"/>
  <c r="Q39" i="6"/>
  <c r="Q40" i="6"/>
  <c r="Q41" i="6"/>
  <c r="Q36" i="6"/>
  <c r="Q38" i="6"/>
  <c r="Q119" i="6"/>
  <c r="Q120" i="6"/>
  <c r="Q31" i="6"/>
  <c r="Q118" i="6"/>
  <c r="R187" i="6"/>
  <c r="R183" i="6"/>
  <c r="R39" i="6"/>
  <c r="R40" i="6"/>
  <c r="R41" i="6"/>
  <c r="R36" i="6"/>
  <c r="R38" i="6"/>
  <c r="R119" i="6"/>
  <c r="R120" i="6"/>
  <c r="R31" i="6"/>
  <c r="R118" i="6"/>
  <c r="S187" i="6"/>
  <c r="S183" i="6"/>
  <c r="S39" i="6"/>
  <c r="S40" i="6"/>
  <c r="S41" i="6"/>
  <c r="S36" i="6"/>
  <c r="S38" i="6"/>
  <c r="S119" i="6"/>
  <c r="S120" i="6"/>
  <c r="S31" i="6"/>
  <c r="S118" i="6"/>
  <c r="T187" i="6"/>
  <c r="T183" i="6"/>
  <c r="T39" i="6"/>
  <c r="T40" i="6"/>
  <c r="T41" i="6"/>
  <c r="T36" i="6"/>
  <c r="T38" i="6"/>
  <c r="T119" i="6"/>
  <c r="T120" i="6"/>
  <c r="T31" i="6"/>
  <c r="T118" i="6"/>
  <c r="U187" i="6"/>
  <c r="U183" i="6"/>
  <c r="U39" i="6"/>
  <c r="U40" i="6"/>
  <c r="U41" i="6"/>
  <c r="U36" i="6"/>
  <c r="U38" i="6"/>
  <c r="U119" i="6"/>
  <c r="U120" i="6"/>
  <c r="U31" i="6"/>
  <c r="U118" i="6"/>
  <c r="X187" i="6"/>
  <c r="X183" i="6"/>
  <c r="X39" i="6"/>
  <c r="X40" i="6"/>
  <c r="X41" i="6"/>
  <c r="X36" i="6"/>
  <c r="X38" i="6"/>
  <c r="X119" i="6"/>
  <c r="X120" i="6"/>
  <c r="X31" i="6"/>
  <c r="X118" i="6"/>
  <c r="Y187" i="6"/>
  <c r="Y183" i="6"/>
  <c r="Y39" i="6"/>
  <c r="Y40" i="6"/>
  <c r="Y41" i="6"/>
  <c r="Y36" i="6"/>
  <c r="Y38" i="6"/>
  <c r="Y119" i="6"/>
  <c r="Y120" i="6"/>
  <c r="Y31" i="6"/>
  <c r="Y118" i="6"/>
  <c r="AA187" i="6"/>
  <c r="AA183" i="6"/>
  <c r="AA39" i="6"/>
  <c r="AA40" i="6"/>
  <c r="AA41" i="6"/>
  <c r="AA36" i="6"/>
  <c r="AA38" i="6"/>
  <c r="AA119" i="6"/>
  <c r="AA120" i="6"/>
  <c r="AA31" i="6"/>
  <c r="AA118" i="6"/>
  <c r="N155" i="6"/>
  <c r="J155" i="6" s="1"/>
  <c r="N65" i="6"/>
  <c r="J65" i="6" s="1"/>
  <c r="N62" i="6"/>
  <c r="J62" i="6" s="1"/>
  <c r="N63" i="6"/>
  <c r="J63" i="6" s="1"/>
  <c r="N177" i="6"/>
  <c r="J177" i="6" s="1"/>
  <c r="N176" i="6"/>
  <c r="J176" i="6" s="1"/>
  <c r="N175" i="6"/>
  <c r="J175" i="6" s="1"/>
  <c r="N184" i="6"/>
  <c r="J184" i="6" s="1"/>
  <c r="N178" i="6"/>
  <c r="J178" i="6" s="1"/>
  <c r="N179" i="6"/>
  <c r="J179" i="6" s="1"/>
  <c r="N54" i="6"/>
  <c r="J54" i="6" s="1"/>
  <c r="N55" i="6"/>
  <c r="J55" i="6" s="1"/>
  <c r="N50" i="6"/>
  <c r="J50" i="6" s="1"/>
  <c r="N52" i="6"/>
  <c r="J52" i="6" s="1"/>
  <c r="N51" i="6"/>
  <c r="J51" i="6" s="1"/>
  <c r="N53" i="6"/>
  <c r="J53" i="6" s="1"/>
  <c r="N47" i="6"/>
  <c r="J47" i="6" s="1"/>
  <c r="N45" i="6"/>
  <c r="J45" i="6" s="1"/>
  <c r="N48" i="6"/>
  <c r="J48" i="6" s="1"/>
  <c r="N49" i="6"/>
  <c r="J49" i="6" s="1"/>
  <c r="N185" i="6"/>
  <c r="J185" i="6" s="1"/>
  <c r="O155" i="6"/>
  <c r="O65" i="6"/>
  <c r="O62" i="6"/>
  <c r="O63" i="6"/>
  <c r="O177" i="6"/>
  <c r="O176" i="6"/>
  <c r="O175" i="6"/>
  <c r="O184" i="6"/>
  <c r="O178" i="6"/>
  <c r="O179" i="6"/>
  <c r="O54" i="6"/>
  <c r="O55" i="6"/>
  <c r="O50" i="6"/>
  <c r="O52" i="6"/>
  <c r="O51" i="6"/>
  <c r="O53" i="6"/>
  <c r="O47" i="6"/>
  <c r="O45" i="6"/>
  <c r="O48" i="6"/>
  <c r="O49" i="6"/>
  <c r="O185" i="6"/>
  <c r="P155" i="6"/>
  <c r="P65" i="6"/>
  <c r="P62" i="6"/>
  <c r="P63" i="6"/>
  <c r="P177" i="6"/>
  <c r="P176" i="6"/>
  <c r="P175" i="6"/>
  <c r="P184" i="6"/>
  <c r="P178" i="6"/>
  <c r="P179" i="6"/>
  <c r="P54" i="6"/>
  <c r="P55" i="6"/>
  <c r="P50" i="6"/>
  <c r="P52" i="6"/>
  <c r="P51" i="6"/>
  <c r="P53" i="6"/>
  <c r="P47" i="6"/>
  <c r="P45" i="6"/>
  <c r="P48" i="6"/>
  <c r="P49" i="6"/>
  <c r="P185" i="6"/>
  <c r="Q155" i="6"/>
  <c r="Q65" i="6"/>
  <c r="Q62" i="6"/>
  <c r="Q63" i="6"/>
  <c r="Q177" i="6"/>
  <c r="Q176" i="6"/>
  <c r="Q175" i="6"/>
  <c r="Q184" i="6"/>
  <c r="Q178" i="6"/>
  <c r="Q179" i="6"/>
  <c r="Q54" i="6"/>
  <c r="Q55" i="6"/>
  <c r="Q50" i="6"/>
  <c r="Q52" i="6"/>
  <c r="Q51" i="6"/>
  <c r="Q53" i="6"/>
  <c r="Q47" i="6"/>
  <c r="Q45" i="6"/>
  <c r="Q48" i="6"/>
  <c r="Q49" i="6"/>
  <c r="Q185" i="6"/>
  <c r="R155" i="6"/>
  <c r="R65" i="6"/>
  <c r="R62" i="6"/>
  <c r="R63" i="6"/>
  <c r="R177" i="6"/>
  <c r="R176" i="6"/>
  <c r="R175" i="6"/>
  <c r="R184" i="6"/>
  <c r="R178" i="6"/>
  <c r="R179" i="6"/>
  <c r="R54" i="6"/>
  <c r="R55" i="6"/>
  <c r="R50" i="6"/>
  <c r="R52" i="6"/>
  <c r="R51" i="6"/>
  <c r="R53" i="6"/>
  <c r="R47" i="6"/>
  <c r="R45" i="6"/>
  <c r="R48" i="6"/>
  <c r="R49" i="6"/>
  <c r="R185" i="6"/>
  <c r="S155" i="6"/>
  <c r="S65" i="6"/>
  <c r="S62" i="6"/>
  <c r="S63" i="6"/>
  <c r="S177" i="6"/>
  <c r="S176" i="6"/>
  <c r="S175" i="6"/>
  <c r="S184" i="6"/>
  <c r="S178" i="6"/>
  <c r="S179" i="6"/>
  <c r="S54" i="6"/>
  <c r="S55" i="6"/>
  <c r="S50" i="6"/>
  <c r="S52" i="6"/>
  <c r="S51" i="6"/>
  <c r="S53" i="6"/>
  <c r="S47" i="6"/>
  <c r="S45" i="6"/>
  <c r="S48" i="6"/>
  <c r="S49" i="6"/>
  <c r="S185" i="6"/>
  <c r="T155" i="6"/>
  <c r="T65" i="6"/>
  <c r="T62" i="6"/>
  <c r="T63" i="6"/>
  <c r="T177" i="6"/>
  <c r="T176" i="6"/>
  <c r="T175" i="6"/>
  <c r="T184" i="6"/>
  <c r="T178" i="6"/>
  <c r="T179" i="6"/>
  <c r="T54" i="6"/>
  <c r="T55" i="6"/>
  <c r="T50" i="6"/>
  <c r="T52" i="6"/>
  <c r="T51" i="6"/>
  <c r="T53" i="6"/>
  <c r="T47" i="6"/>
  <c r="T45" i="6"/>
  <c r="T48" i="6"/>
  <c r="T49" i="6"/>
  <c r="T185" i="6"/>
  <c r="U155" i="6"/>
  <c r="U65" i="6"/>
  <c r="U62" i="6"/>
  <c r="U63" i="6"/>
  <c r="U177" i="6"/>
  <c r="U176" i="6"/>
  <c r="U175" i="6"/>
  <c r="U184" i="6"/>
  <c r="U178" i="6"/>
  <c r="U179" i="6"/>
  <c r="U54" i="6"/>
  <c r="U55" i="6"/>
  <c r="U50" i="6"/>
  <c r="U52" i="6"/>
  <c r="U51" i="6"/>
  <c r="U53" i="6"/>
  <c r="U47" i="6"/>
  <c r="U45" i="6"/>
  <c r="U48" i="6"/>
  <c r="U49" i="6"/>
  <c r="U185" i="6"/>
  <c r="X155" i="6"/>
  <c r="X65" i="6"/>
  <c r="X62" i="6"/>
  <c r="X63" i="6"/>
  <c r="X177" i="6"/>
  <c r="X176" i="6"/>
  <c r="X175" i="6"/>
  <c r="X184" i="6"/>
  <c r="X178" i="6"/>
  <c r="X179" i="6"/>
  <c r="X54" i="6"/>
  <c r="X55" i="6"/>
  <c r="X50" i="6"/>
  <c r="X52" i="6"/>
  <c r="X51" i="6"/>
  <c r="X53" i="6"/>
  <c r="X47" i="6"/>
  <c r="X45" i="6"/>
  <c r="X48" i="6"/>
  <c r="X49" i="6"/>
  <c r="X185" i="6"/>
  <c r="Y155" i="6"/>
  <c r="Y65" i="6"/>
  <c r="Y62" i="6"/>
  <c r="Y63" i="6"/>
  <c r="Y177" i="6"/>
  <c r="Y176" i="6"/>
  <c r="Y175" i="6"/>
  <c r="Y184" i="6"/>
  <c r="Y178" i="6"/>
  <c r="Y179" i="6"/>
  <c r="Y54" i="6"/>
  <c r="Y55" i="6"/>
  <c r="Y50" i="6"/>
  <c r="Y52" i="6"/>
  <c r="Y51" i="6"/>
  <c r="Y53" i="6"/>
  <c r="Y47" i="6"/>
  <c r="Y45" i="6"/>
  <c r="Y48" i="6"/>
  <c r="Y49" i="6"/>
  <c r="Y185" i="6"/>
  <c r="AA155" i="6"/>
  <c r="AA65" i="6"/>
  <c r="AA62" i="6"/>
  <c r="AA63" i="6"/>
  <c r="AA177" i="6"/>
  <c r="AA176" i="6"/>
  <c r="AA175" i="6"/>
  <c r="AA184" i="6"/>
  <c r="AA178" i="6"/>
  <c r="AA179" i="6"/>
  <c r="AA54" i="6"/>
  <c r="AA55" i="6"/>
  <c r="AA50" i="6"/>
  <c r="AA52" i="6"/>
  <c r="AA51" i="6"/>
  <c r="AA53" i="6"/>
  <c r="AA47" i="6"/>
  <c r="AA45" i="6"/>
  <c r="AA48" i="6"/>
  <c r="AA49" i="6"/>
  <c r="AA185" i="6"/>
  <c r="O207" i="6"/>
  <c r="O208" i="6"/>
  <c r="O209" i="6"/>
  <c r="O206" i="6"/>
  <c r="O203" i="6"/>
  <c r="O204" i="6"/>
  <c r="O201" i="6"/>
  <c r="O202" i="6"/>
  <c r="O200" i="6"/>
  <c r="O199" i="6"/>
  <c r="O18" i="6"/>
  <c r="O20" i="6"/>
  <c r="O21" i="6"/>
  <c r="O22" i="6"/>
  <c r="O43" i="6"/>
  <c r="O181" i="6"/>
  <c r="O182" i="6"/>
  <c r="O180" i="6"/>
  <c r="O58" i="6"/>
  <c r="O59" i="6"/>
  <c r="O57" i="6"/>
  <c r="O171" i="6"/>
  <c r="O167" i="6"/>
  <c r="O170" i="6"/>
  <c r="O169" i="6"/>
  <c r="O152" i="6"/>
  <c r="O153" i="6"/>
  <c r="O128" i="6"/>
  <c r="O70" i="6"/>
  <c r="O154" i="6"/>
  <c r="O158" i="6"/>
  <c r="O145" i="6"/>
  <c r="O150" i="6"/>
  <c r="O146" i="6"/>
  <c r="O142" i="6"/>
  <c r="O143" i="6"/>
  <c r="O139" i="6"/>
  <c r="O140" i="6"/>
  <c r="O132" i="6"/>
  <c r="O134" i="6"/>
  <c r="O133" i="6"/>
  <c r="O135" i="6"/>
  <c r="O137" i="6"/>
  <c r="O129" i="6"/>
  <c r="O130" i="6"/>
  <c r="O149" i="6"/>
  <c r="O127" i="6"/>
  <c r="O117" i="6"/>
  <c r="O116" i="6"/>
  <c r="O33" i="6"/>
  <c r="O115" i="6"/>
  <c r="O114" i="6"/>
  <c r="O113" i="6"/>
  <c r="O107" i="6"/>
  <c r="O111" i="6"/>
  <c r="O110" i="6"/>
  <c r="O98" i="6"/>
  <c r="O100" i="6"/>
  <c r="O104" i="6"/>
  <c r="O101" i="6"/>
  <c r="O105" i="6"/>
  <c r="O99" i="6"/>
  <c r="O94" i="6"/>
  <c r="O91" i="6"/>
  <c r="O93" i="6"/>
  <c r="O92" i="6"/>
  <c r="O86" i="6"/>
  <c r="O87" i="6"/>
  <c r="O90" i="6"/>
  <c r="O88" i="6"/>
  <c r="O89" i="6"/>
  <c r="O85" i="6"/>
  <c r="O84" i="6"/>
  <c r="O82" i="6"/>
  <c r="O81" i="6"/>
  <c r="O80" i="6"/>
  <c r="O73" i="6"/>
  <c r="O71" i="6"/>
  <c r="O74" i="6"/>
  <c r="O72" i="6"/>
  <c r="O67" i="6"/>
  <c r="O68" i="6"/>
  <c r="O165" i="6"/>
  <c r="P207" i="6"/>
  <c r="N97" i="6"/>
  <c r="J97" i="6" s="1"/>
  <c r="N95" i="6"/>
  <c r="J95" i="6" s="1"/>
  <c r="N96" i="6"/>
  <c r="J96" i="6" s="1"/>
  <c r="N91" i="6"/>
  <c r="J91" i="6" s="1"/>
  <c r="N93" i="6"/>
  <c r="J93" i="6" s="1"/>
  <c r="N92" i="6"/>
  <c r="J92" i="6" s="1"/>
  <c r="N86" i="6"/>
  <c r="J86" i="6" s="1"/>
  <c r="N87" i="6"/>
  <c r="J87" i="6" s="1"/>
  <c r="N90" i="6"/>
  <c r="J90" i="6" s="1"/>
  <c r="N88" i="6"/>
  <c r="J88" i="6" s="1"/>
  <c r="N89" i="6"/>
  <c r="J89" i="6" s="1"/>
  <c r="N85" i="6"/>
  <c r="J85" i="6" s="1"/>
  <c r="N84" i="6"/>
  <c r="J84" i="6" s="1"/>
  <c r="N82" i="6"/>
  <c r="J82" i="6" s="1"/>
  <c r="N83" i="6"/>
  <c r="J83" i="6" s="1"/>
  <c r="N79" i="6"/>
  <c r="J79" i="6" s="1"/>
  <c r="N78" i="6"/>
  <c r="J78" i="6" s="1"/>
  <c r="N77" i="6"/>
  <c r="J77" i="6" s="1"/>
  <c r="N81" i="6"/>
  <c r="J81" i="6" s="1"/>
  <c r="N80" i="6"/>
  <c r="J80" i="6" s="1"/>
  <c r="N73" i="6"/>
  <c r="J73" i="6" s="1"/>
  <c r="N71" i="6"/>
  <c r="J71" i="6" s="1"/>
  <c r="N74" i="6"/>
  <c r="J74" i="6" s="1"/>
  <c r="N72" i="6"/>
  <c r="J72" i="6" s="1"/>
  <c r="N75" i="6"/>
  <c r="J75" i="6" s="1"/>
  <c r="N76" i="6"/>
  <c r="J76" i="6" s="1"/>
  <c r="N67" i="6"/>
  <c r="J67" i="6" s="1"/>
  <c r="N68" i="6"/>
  <c r="J68" i="6" s="1"/>
  <c r="N69" i="6"/>
  <c r="J69" i="6" s="1"/>
  <c r="N165" i="6"/>
  <c r="J165" i="6" s="1"/>
  <c r="N161" i="6"/>
  <c r="J161" i="6" s="1"/>
  <c r="P97" i="6"/>
  <c r="P95" i="6"/>
  <c r="P96" i="6"/>
  <c r="P91" i="6"/>
  <c r="P93" i="6"/>
  <c r="P92" i="6"/>
  <c r="P86" i="6"/>
  <c r="P87" i="6"/>
  <c r="P90" i="6"/>
  <c r="P88" i="6"/>
  <c r="P89" i="6"/>
  <c r="P85" i="6"/>
  <c r="P84" i="6"/>
  <c r="P82" i="6"/>
  <c r="P83" i="6"/>
  <c r="P79" i="6"/>
  <c r="P78" i="6"/>
  <c r="P77" i="6"/>
  <c r="P81" i="6"/>
  <c r="P80" i="6"/>
  <c r="P73" i="6"/>
  <c r="P71" i="6"/>
  <c r="P74" i="6"/>
  <c r="P72" i="6"/>
  <c r="P75" i="6"/>
  <c r="P76" i="6"/>
  <c r="P67" i="6"/>
  <c r="P68" i="6"/>
  <c r="P69" i="6"/>
  <c r="P165" i="6"/>
  <c r="P161" i="6"/>
  <c r="Q97" i="6"/>
  <c r="Q95" i="6"/>
  <c r="Q96" i="6"/>
  <c r="Q91" i="6"/>
  <c r="Q93" i="6"/>
  <c r="Q92" i="6"/>
  <c r="Q86" i="6"/>
  <c r="Q87" i="6"/>
  <c r="Q90" i="6"/>
  <c r="Q88" i="6"/>
  <c r="Q89" i="6"/>
  <c r="Q85" i="6"/>
  <c r="Q84" i="6"/>
  <c r="Q82" i="6"/>
  <c r="Q83" i="6"/>
  <c r="Q79" i="6"/>
  <c r="Q78" i="6"/>
  <c r="Q77" i="6"/>
  <c r="Q81" i="6"/>
  <c r="Q80" i="6"/>
  <c r="Q73" i="6"/>
  <c r="Q71" i="6"/>
  <c r="Q74" i="6"/>
  <c r="Q72" i="6"/>
  <c r="Q75" i="6"/>
  <c r="Q76" i="6"/>
  <c r="Q67" i="6"/>
  <c r="Q68" i="6"/>
  <c r="Q69" i="6"/>
  <c r="Q165" i="6"/>
  <c r="Q161" i="6"/>
  <c r="R97" i="6"/>
  <c r="R95" i="6"/>
  <c r="R96" i="6"/>
  <c r="R91" i="6"/>
  <c r="R93" i="6"/>
  <c r="R92" i="6"/>
  <c r="R86" i="6"/>
  <c r="R87" i="6"/>
  <c r="R90" i="6"/>
  <c r="R88" i="6"/>
  <c r="R89" i="6"/>
  <c r="R85" i="6"/>
  <c r="R84" i="6"/>
  <c r="R82" i="6"/>
  <c r="R83" i="6"/>
  <c r="R79" i="6"/>
  <c r="R78" i="6"/>
  <c r="R77" i="6"/>
  <c r="R81" i="6"/>
  <c r="R80" i="6"/>
  <c r="R73" i="6"/>
  <c r="R71" i="6"/>
  <c r="R74" i="6"/>
  <c r="R72" i="6"/>
  <c r="R75" i="6"/>
  <c r="R76" i="6"/>
  <c r="R67" i="6"/>
  <c r="R68" i="6"/>
  <c r="R69" i="6"/>
  <c r="R165" i="6"/>
  <c r="R161" i="6"/>
  <c r="S97" i="6"/>
  <c r="S95" i="6"/>
  <c r="S96" i="6"/>
  <c r="S91" i="6"/>
  <c r="S93" i="6"/>
  <c r="S92" i="6"/>
  <c r="S86" i="6"/>
  <c r="S87" i="6"/>
  <c r="S90" i="6"/>
  <c r="S88" i="6"/>
  <c r="S89" i="6"/>
  <c r="S85" i="6"/>
  <c r="S84" i="6"/>
  <c r="S82" i="6"/>
  <c r="S83" i="6"/>
  <c r="S79" i="6"/>
  <c r="S78" i="6"/>
  <c r="S77" i="6"/>
  <c r="S81" i="6"/>
  <c r="S80" i="6"/>
  <c r="S73" i="6"/>
  <c r="S71" i="6"/>
  <c r="S74" i="6"/>
  <c r="S72" i="6"/>
  <c r="S75" i="6"/>
  <c r="S76" i="6"/>
  <c r="S67" i="6"/>
  <c r="S68" i="6"/>
  <c r="S69" i="6"/>
  <c r="S165" i="6"/>
  <c r="S161" i="6"/>
  <c r="T97" i="6"/>
  <c r="T95" i="6"/>
  <c r="T96" i="6"/>
  <c r="T91" i="6"/>
  <c r="T93" i="6"/>
  <c r="T92" i="6"/>
  <c r="T86" i="6"/>
  <c r="T87" i="6"/>
  <c r="T90" i="6"/>
  <c r="T88" i="6"/>
  <c r="T89" i="6"/>
  <c r="T85" i="6"/>
  <c r="T84" i="6"/>
  <c r="T82" i="6"/>
  <c r="T83" i="6"/>
  <c r="T79" i="6"/>
  <c r="T78" i="6"/>
  <c r="T77" i="6"/>
  <c r="T81" i="6"/>
  <c r="T80" i="6"/>
  <c r="T73" i="6"/>
  <c r="T71" i="6"/>
  <c r="T74" i="6"/>
  <c r="T72" i="6"/>
  <c r="T75" i="6"/>
  <c r="T76" i="6"/>
  <c r="T67" i="6"/>
  <c r="T68" i="6"/>
  <c r="T69" i="6"/>
  <c r="T165" i="6"/>
  <c r="T161" i="6"/>
  <c r="U97" i="6"/>
  <c r="U95" i="6"/>
  <c r="U96" i="6"/>
  <c r="U91" i="6"/>
  <c r="U93" i="6"/>
  <c r="U92" i="6"/>
  <c r="U86" i="6"/>
  <c r="U87" i="6"/>
  <c r="U90" i="6"/>
  <c r="U88" i="6"/>
  <c r="U89" i="6"/>
  <c r="U85" i="6"/>
  <c r="U84" i="6"/>
  <c r="U82" i="6"/>
  <c r="U83" i="6"/>
  <c r="U79" i="6"/>
  <c r="U78" i="6"/>
  <c r="U77" i="6"/>
  <c r="U81" i="6"/>
  <c r="U80" i="6"/>
  <c r="U73" i="6"/>
  <c r="U71" i="6"/>
  <c r="U74" i="6"/>
  <c r="U72" i="6"/>
  <c r="U75" i="6"/>
  <c r="U76" i="6"/>
  <c r="U67" i="6"/>
  <c r="U68" i="6"/>
  <c r="U69" i="6"/>
  <c r="U165" i="6"/>
  <c r="U161" i="6"/>
  <c r="X97" i="6"/>
  <c r="X95" i="6"/>
  <c r="X96" i="6"/>
  <c r="X91" i="6"/>
  <c r="X93" i="6"/>
  <c r="X92" i="6"/>
  <c r="X86" i="6"/>
  <c r="X87" i="6"/>
  <c r="X90" i="6"/>
  <c r="X88" i="6"/>
  <c r="X89" i="6"/>
  <c r="X85" i="6"/>
  <c r="X84" i="6"/>
  <c r="X82" i="6"/>
  <c r="X83" i="6"/>
  <c r="X79" i="6"/>
  <c r="X78" i="6"/>
  <c r="X77" i="6"/>
  <c r="X81" i="6"/>
  <c r="X80" i="6"/>
  <c r="X73" i="6"/>
  <c r="X71" i="6"/>
  <c r="X74" i="6"/>
  <c r="X72" i="6"/>
  <c r="X75" i="6"/>
  <c r="X76" i="6"/>
  <c r="X67" i="6"/>
  <c r="X68" i="6"/>
  <c r="X69" i="6"/>
  <c r="X165" i="6"/>
  <c r="X161" i="6"/>
  <c r="Y97" i="6"/>
  <c r="Y95" i="6"/>
  <c r="Y96" i="6"/>
  <c r="Y91" i="6"/>
  <c r="Y93" i="6"/>
  <c r="Y92" i="6"/>
  <c r="Y86" i="6"/>
  <c r="Y87" i="6"/>
  <c r="Y90" i="6"/>
  <c r="Y88" i="6"/>
  <c r="Y89" i="6"/>
  <c r="Y85" i="6"/>
  <c r="Y84" i="6"/>
  <c r="Y82" i="6"/>
  <c r="Y83" i="6"/>
  <c r="Y79" i="6"/>
  <c r="Y78" i="6"/>
  <c r="Y77" i="6"/>
  <c r="Y81" i="6"/>
  <c r="Y80" i="6"/>
  <c r="Y73" i="6"/>
  <c r="Y71" i="6"/>
  <c r="Y74" i="6"/>
  <c r="Y72" i="6"/>
  <c r="Y75" i="6"/>
  <c r="Y76" i="6"/>
  <c r="Y67" i="6"/>
  <c r="Y68" i="6"/>
  <c r="Y69" i="6"/>
  <c r="Y165" i="6"/>
  <c r="Y161" i="6"/>
  <c r="AA97" i="6"/>
  <c r="AA95" i="6"/>
  <c r="AA96" i="6"/>
  <c r="AA91" i="6"/>
  <c r="AA93" i="6"/>
  <c r="AA92" i="6"/>
  <c r="AA86" i="6"/>
  <c r="AA87" i="6"/>
  <c r="AA90" i="6"/>
  <c r="AA88" i="6"/>
  <c r="AA89" i="6"/>
  <c r="AA85" i="6"/>
  <c r="AA84" i="6"/>
  <c r="AA82" i="6"/>
  <c r="AA83" i="6"/>
  <c r="AA79" i="6"/>
  <c r="AA78" i="6"/>
  <c r="AA77" i="6"/>
  <c r="AA81" i="6"/>
  <c r="AA80" i="6"/>
  <c r="AA73" i="6"/>
  <c r="AA71" i="6"/>
  <c r="AA74" i="6"/>
  <c r="AA72" i="6"/>
  <c r="AA75" i="6"/>
  <c r="AA76" i="6"/>
  <c r="AA67" i="6"/>
  <c r="AA68" i="6"/>
  <c r="AA69" i="6"/>
  <c r="AA165" i="6"/>
  <c r="AA161" i="6"/>
  <c r="F3" i="17"/>
  <c r="N169" i="6"/>
  <c r="J169" i="6" s="1"/>
  <c r="N168" i="6"/>
  <c r="J168" i="6" s="1"/>
  <c r="N166" i="6"/>
  <c r="J166" i="6" s="1"/>
  <c r="N164" i="6"/>
  <c r="J164" i="6" s="1"/>
  <c r="N160" i="6"/>
  <c r="J160" i="6" s="1"/>
  <c r="N66" i="6"/>
  <c r="J66" i="6" s="1"/>
  <c r="N64" i="6"/>
  <c r="J64" i="6" s="1"/>
  <c r="N163" i="6"/>
  <c r="J163" i="6" s="1"/>
  <c r="N159" i="6"/>
  <c r="J159" i="6" s="1"/>
  <c r="N151" i="6"/>
  <c r="J151" i="6" s="1"/>
  <c r="N162" i="6"/>
  <c r="J162" i="6" s="1"/>
  <c r="N152" i="6"/>
  <c r="J152" i="6" s="1"/>
  <c r="N153" i="6"/>
  <c r="J153" i="6" s="1"/>
  <c r="N128" i="6"/>
  <c r="J128" i="6" s="1"/>
  <c r="N122" i="6"/>
  <c r="J122" i="6" s="1"/>
  <c r="N123" i="6"/>
  <c r="J123" i="6" s="1"/>
  <c r="N124" i="6"/>
  <c r="J124" i="6" s="1"/>
  <c r="N125" i="6"/>
  <c r="J125" i="6" s="1"/>
  <c r="N70" i="6"/>
  <c r="J70" i="6" s="1"/>
  <c r="N154" i="6"/>
  <c r="J154" i="6" s="1"/>
  <c r="N158" i="6"/>
  <c r="J158" i="6" s="1"/>
  <c r="N145" i="6"/>
  <c r="J145" i="6" s="1"/>
  <c r="N150" i="6"/>
  <c r="J150" i="6" s="1"/>
  <c r="N146" i="6"/>
  <c r="J146" i="6" s="1"/>
  <c r="N142" i="6"/>
  <c r="J142" i="6" s="1"/>
  <c r="N143" i="6"/>
  <c r="J143" i="6" s="1"/>
  <c r="N144" i="6"/>
  <c r="J144" i="6" s="1"/>
  <c r="N141" i="6"/>
  <c r="J141" i="6" s="1"/>
  <c r="N138" i="6"/>
  <c r="J138" i="6" s="1"/>
  <c r="N139" i="6"/>
  <c r="J139" i="6" s="1"/>
  <c r="N140" i="6"/>
  <c r="J140" i="6" s="1"/>
  <c r="N132" i="6"/>
  <c r="J132" i="6" s="1"/>
  <c r="N134" i="6"/>
  <c r="J134" i="6" s="1"/>
  <c r="N133" i="6"/>
  <c r="J133" i="6" s="1"/>
  <c r="N136" i="6"/>
  <c r="J136" i="6" s="1"/>
  <c r="N135" i="6"/>
  <c r="J135" i="6" s="1"/>
  <c r="N137" i="6"/>
  <c r="J137" i="6" s="1"/>
  <c r="N129" i="6"/>
  <c r="J129" i="6" s="1"/>
  <c r="N130" i="6"/>
  <c r="J130" i="6" s="1"/>
  <c r="N131" i="6"/>
  <c r="J131" i="6" s="1"/>
  <c r="N149" i="6"/>
  <c r="J149" i="6" s="1"/>
  <c r="N127" i="6"/>
  <c r="J127" i="6" s="1"/>
  <c r="N156" i="6"/>
  <c r="J156" i="6" s="1"/>
  <c r="N126" i="6"/>
  <c r="J126" i="6" s="1"/>
  <c r="N157" i="6"/>
  <c r="J157" i="6" s="1"/>
  <c r="N148" i="6"/>
  <c r="J148" i="6" s="1"/>
  <c r="N147" i="6"/>
  <c r="J147" i="6" s="1"/>
  <c r="N32" i="6"/>
  <c r="J32" i="6" s="1"/>
  <c r="N117" i="6"/>
  <c r="J117" i="6" s="1"/>
  <c r="N116" i="6"/>
  <c r="J116" i="6" s="1"/>
  <c r="N34" i="6"/>
  <c r="J34" i="6" s="1"/>
  <c r="N121" i="6"/>
  <c r="J121" i="6" s="1"/>
  <c r="N33" i="6"/>
  <c r="J33" i="6" s="1"/>
  <c r="N115" i="6"/>
  <c r="J115" i="6" s="1"/>
  <c r="N114" i="6"/>
  <c r="J114" i="6" s="1"/>
  <c r="N113" i="6"/>
  <c r="J113" i="6" s="1"/>
  <c r="N107" i="6"/>
  <c r="J107" i="6" s="1"/>
  <c r="N106" i="6"/>
  <c r="J106" i="6" s="1"/>
  <c r="N108" i="6"/>
  <c r="J108" i="6" s="1"/>
  <c r="N109" i="6"/>
  <c r="J109" i="6" s="1"/>
  <c r="N111" i="6"/>
  <c r="J111" i="6" s="1"/>
  <c r="N110" i="6"/>
  <c r="J110" i="6" s="1"/>
  <c r="N98" i="6"/>
  <c r="J98" i="6" s="1"/>
  <c r="N103" i="6"/>
  <c r="J103" i="6" s="1"/>
  <c r="N102" i="6"/>
  <c r="J102" i="6" s="1"/>
  <c r="N100" i="6"/>
  <c r="J100" i="6" s="1"/>
  <c r="N104" i="6"/>
  <c r="J104" i="6" s="1"/>
  <c r="N101" i="6"/>
  <c r="J101" i="6" s="1"/>
  <c r="N105" i="6"/>
  <c r="J105" i="6" s="1"/>
  <c r="N99" i="6"/>
  <c r="J99" i="6" s="1"/>
  <c r="N94" i="6"/>
  <c r="J94" i="6" s="1"/>
  <c r="P169" i="6"/>
  <c r="P168" i="6"/>
  <c r="P166" i="6"/>
  <c r="P164" i="6"/>
  <c r="P160" i="6"/>
  <c r="P66" i="6"/>
  <c r="P64" i="6"/>
  <c r="P163" i="6"/>
  <c r="P159" i="6"/>
  <c r="P151" i="6"/>
  <c r="P162" i="6"/>
  <c r="P152" i="6"/>
  <c r="P153" i="6"/>
  <c r="P128" i="6"/>
  <c r="P122" i="6"/>
  <c r="P123" i="6"/>
  <c r="P124" i="6"/>
  <c r="P125" i="6"/>
  <c r="P70" i="6"/>
  <c r="P154" i="6"/>
  <c r="P158" i="6"/>
  <c r="P145" i="6"/>
  <c r="P150" i="6"/>
  <c r="P146" i="6"/>
  <c r="P142" i="6"/>
  <c r="P143" i="6"/>
  <c r="P144" i="6"/>
  <c r="P141" i="6"/>
  <c r="P138" i="6"/>
  <c r="P139" i="6"/>
  <c r="P140" i="6"/>
  <c r="P132" i="6"/>
  <c r="P134" i="6"/>
  <c r="P133" i="6"/>
  <c r="P136" i="6"/>
  <c r="P135" i="6"/>
  <c r="P137" i="6"/>
  <c r="P129" i="6"/>
  <c r="P130" i="6"/>
  <c r="P131" i="6"/>
  <c r="P149" i="6"/>
  <c r="P127" i="6"/>
  <c r="P156" i="6"/>
  <c r="P126" i="6"/>
  <c r="P157" i="6"/>
  <c r="P148" i="6"/>
  <c r="P147" i="6"/>
  <c r="P32" i="6"/>
  <c r="P117" i="6"/>
  <c r="P116" i="6"/>
  <c r="P34" i="6"/>
  <c r="P121" i="6"/>
  <c r="P33" i="6"/>
  <c r="P115" i="6"/>
  <c r="P114" i="6"/>
  <c r="P113" i="6"/>
  <c r="P107" i="6"/>
  <c r="P106" i="6"/>
  <c r="P108" i="6"/>
  <c r="P109" i="6"/>
  <c r="P111" i="6"/>
  <c r="P110" i="6"/>
  <c r="P98" i="6"/>
  <c r="P103" i="6"/>
  <c r="P102" i="6"/>
  <c r="P100" i="6"/>
  <c r="P104" i="6"/>
  <c r="P101" i="6"/>
  <c r="P105" i="6"/>
  <c r="P99" i="6"/>
  <c r="P94" i="6"/>
  <c r="Q169" i="6"/>
  <c r="Q168" i="6"/>
  <c r="Q166" i="6"/>
  <c r="Q164" i="6"/>
  <c r="Q160" i="6"/>
  <c r="Q66" i="6"/>
  <c r="Q64" i="6"/>
  <c r="Q163" i="6"/>
  <c r="Q159" i="6"/>
  <c r="Q151" i="6"/>
  <c r="Q162" i="6"/>
  <c r="Q152" i="6"/>
  <c r="Q153" i="6"/>
  <c r="Q128" i="6"/>
  <c r="Q122" i="6"/>
  <c r="Q123" i="6"/>
  <c r="Q124" i="6"/>
  <c r="Q125" i="6"/>
  <c r="Q70" i="6"/>
  <c r="Q154" i="6"/>
  <c r="Q158" i="6"/>
  <c r="Q145" i="6"/>
  <c r="Q150" i="6"/>
  <c r="Q146" i="6"/>
  <c r="Q142" i="6"/>
  <c r="Q143" i="6"/>
  <c r="Q144" i="6"/>
  <c r="Q141" i="6"/>
  <c r="Q138" i="6"/>
  <c r="Q139" i="6"/>
  <c r="Q140" i="6"/>
  <c r="Q132" i="6"/>
  <c r="Q134" i="6"/>
  <c r="Q133" i="6"/>
  <c r="Q136" i="6"/>
  <c r="Q135" i="6"/>
  <c r="Q137" i="6"/>
  <c r="Q129" i="6"/>
  <c r="Q130" i="6"/>
  <c r="Q131" i="6"/>
  <c r="Q149" i="6"/>
  <c r="Q127" i="6"/>
  <c r="Q156" i="6"/>
  <c r="Q126" i="6"/>
  <c r="Q157" i="6"/>
  <c r="Q148" i="6"/>
  <c r="Q147" i="6"/>
  <c r="Q32" i="6"/>
  <c r="Q117" i="6"/>
  <c r="Q116" i="6"/>
  <c r="Q34" i="6"/>
  <c r="Q121" i="6"/>
  <c r="Q33" i="6"/>
  <c r="Q115" i="6"/>
  <c r="Q114" i="6"/>
  <c r="Q113" i="6"/>
  <c r="Q107" i="6"/>
  <c r="Q106" i="6"/>
  <c r="Q108" i="6"/>
  <c r="Q109" i="6"/>
  <c r="Q111" i="6"/>
  <c r="Q110" i="6"/>
  <c r="Q98" i="6"/>
  <c r="Q103" i="6"/>
  <c r="Q102" i="6"/>
  <c r="Q100" i="6"/>
  <c r="Q104" i="6"/>
  <c r="Q101" i="6"/>
  <c r="Q105" i="6"/>
  <c r="Q99" i="6"/>
  <c r="Q94" i="6"/>
  <c r="R169" i="6"/>
  <c r="R168" i="6"/>
  <c r="R166" i="6"/>
  <c r="R164" i="6"/>
  <c r="R160" i="6"/>
  <c r="R66" i="6"/>
  <c r="R64" i="6"/>
  <c r="R163" i="6"/>
  <c r="R159" i="6"/>
  <c r="R151" i="6"/>
  <c r="R162" i="6"/>
  <c r="R152" i="6"/>
  <c r="R153" i="6"/>
  <c r="R128" i="6"/>
  <c r="R122" i="6"/>
  <c r="R123" i="6"/>
  <c r="R124" i="6"/>
  <c r="R125" i="6"/>
  <c r="R70" i="6"/>
  <c r="R154" i="6"/>
  <c r="R158" i="6"/>
  <c r="R145" i="6"/>
  <c r="R150" i="6"/>
  <c r="R146" i="6"/>
  <c r="R142" i="6"/>
  <c r="R143" i="6"/>
  <c r="R144" i="6"/>
  <c r="R141" i="6"/>
  <c r="R138" i="6"/>
  <c r="R139" i="6"/>
  <c r="R140" i="6"/>
  <c r="R132" i="6"/>
  <c r="R134" i="6"/>
  <c r="R133" i="6"/>
  <c r="R136" i="6"/>
  <c r="R135" i="6"/>
  <c r="R137" i="6"/>
  <c r="R129" i="6"/>
  <c r="R130" i="6"/>
  <c r="R131" i="6"/>
  <c r="R149" i="6"/>
  <c r="R127" i="6"/>
  <c r="R156" i="6"/>
  <c r="R126" i="6"/>
  <c r="R157" i="6"/>
  <c r="R148" i="6"/>
  <c r="R147" i="6"/>
  <c r="R32" i="6"/>
  <c r="R117" i="6"/>
  <c r="R116" i="6"/>
  <c r="R34" i="6"/>
  <c r="R121" i="6"/>
  <c r="R33" i="6"/>
  <c r="R115" i="6"/>
  <c r="R114" i="6"/>
  <c r="R113" i="6"/>
  <c r="R107" i="6"/>
  <c r="R106" i="6"/>
  <c r="R108" i="6"/>
  <c r="R109" i="6"/>
  <c r="R111" i="6"/>
  <c r="R110" i="6"/>
  <c r="R98" i="6"/>
  <c r="R103" i="6"/>
  <c r="R102" i="6"/>
  <c r="R100" i="6"/>
  <c r="R104" i="6"/>
  <c r="R101" i="6"/>
  <c r="R105" i="6"/>
  <c r="R99" i="6"/>
  <c r="R94" i="6"/>
  <c r="S169" i="6"/>
  <c r="S168" i="6"/>
  <c r="S166" i="6"/>
  <c r="S164" i="6"/>
  <c r="S160" i="6"/>
  <c r="S66" i="6"/>
  <c r="S64" i="6"/>
  <c r="S163" i="6"/>
  <c r="S159" i="6"/>
  <c r="S151" i="6"/>
  <c r="S162" i="6"/>
  <c r="S152" i="6"/>
  <c r="S153" i="6"/>
  <c r="S128" i="6"/>
  <c r="S122" i="6"/>
  <c r="S123" i="6"/>
  <c r="S124" i="6"/>
  <c r="S125" i="6"/>
  <c r="S70" i="6"/>
  <c r="S154" i="6"/>
  <c r="S158" i="6"/>
  <c r="S145" i="6"/>
  <c r="S150" i="6"/>
  <c r="S146" i="6"/>
  <c r="S142" i="6"/>
  <c r="S143" i="6"/>
  <c r="S144" i="6"/>
  <c r="S141" i="6"/>
  <c r="S138" i="6"/>
  <c r="S139" i="6"/>
  <c r="S140" i="6"/>
  <c r="S132" i="6"/>
  <c r="S134" i="6"/>
  <c r="S133" i="6"/>
  <c r="S136" i="6"/>
  <c r="S135" i="6"/>
  <c r="S137" i="6"/>
  <c r="S129" i="6"/>
  <c r="S130" i="6"/>
  <c r="S131" i="6"/>
  <c r="S149" i="6"/>
  <c r="S127" i="6"/>
  <c r="S156" i="6"/>
  <c r="S126" i="6"/>
  <c r="S157" i="6"/>
  <c r="S148" i="6"/>
  <c r="S147" i="6"/>
  <c r="S32" i="6"/>
  <c r="S117" i="6"/>
  <c r="S116" i="6"/>
  <c r="S34" i="6"/>
  <c r="S121" i="6"/>
  <c r="S33" i="6"/>
  <c r="S115" i="6"/>
  <c r="S114" i="6"/>
  <c r="S113" i="6"/>
  <c r="S107" i="6"/>
  <c r="S106" i="6"/>
  <c r="S108" i="6"/>
  <c r="S109" i="6"/>
  <c r="S111" i="6"/>
  <c r="S110" i="6"/>
  <c r="S98" i="6"/>
  <c r="S103" i="6"/>
  <c r="S102" i="6"/>
  <c r="S100" i="6"/>
  <c r="S104" i="6"/>
  <c r="S101" i="6"/>
  <c r="S105" i="6"/>
  <c r="S99" i="6"/>
  <c r="S94" i="6"/>
  <c r="T169" i="6"/>
  <c r="T168" i="6"/>
  <c r="T166" i="6"/>
  <c r="T164" i="6"/>
  <c r="T160" i="6"/>
  <c r="T66" i="6"/>
  <c r="T64" i="6"/>
  <c r="T163" i="6"/>
  <c r="T159" i="6"/>
  <c r="T151" i="6"/>
  <c r="T162" i="6"/>
  <c r="T152" i="6"/>
  <c r="T153" i="6"/>
  <c r="T128" i="6"/>
  <c r="T122" i="6"/>
  <c r="T123" i="6"/>
  <c r="T124" i="6"/>
  <c r="T125" i="6"/>
  <c r="T70" i="6"/>
  <c r="T154" i="6"/>
  <c r="T158" i="6"/>
  <c r="T145" i="6"/>
  <c r="T150" i="6"/>
  <c r="T146" i="6"/>
  <c r="T142" i="6"/>
  <c r="T143" i="6"/>
  <c r="T144" i="6"/>
  <c r="T141" i="6"/>
  <c r="T138" i="6"/>
  <c r="T139" i="6"/>
  <c r="T140" i="6"/>
  <c r="T132" i="6"/>
  <c r="T134" i="6"/>
  <c r="T133" i="6"/>
  <c r="T136" i="6"/>
  <c r="T135" i="6"/>
  <c r="T137" i="6"/>
  <c r="T129" i="6"/>
  <c r="T130" i="6"/>
  <c r="T131" i="6"/>
  <c r="T149" i="6"/>
  <c r="T127" i="6"/>
  <c r="T156" i="6"/>
  <c r="T126" i="6"/>
  <c r="T157" i="6"/>
  <c r="T148" i="6"/>
  <c r="T147" i="6"/>
  <c r="T32" i="6"/>
  <c r="T117" i="6"/>
  <c r="T116" i="6"/>
  <c r="T34" i="6"/>
  <c r="T121" i="6"/>
  <c r="T33" i="6"/>
  <c r="T115" i="6"/>
  <c r="T114" i="6"/>
  <c r="T113" i="6"/>
  <c r="T107" i="6"/>
  <c r="T106" i="6"/>
  <c r="T108" i="6"/>
  <c r="T109" i="6"/>
  <c r="T111" i="6"/>
  <c r="T110" i="6"/>
  <c r="T98" i="6"/>
  <c r="T103" i="6"/>
  <c r="T102" i="6"/>
  <c r="T100" i="6"/>
  <c r="T104" i="6"/>
  <c r="T101" i="6"/>
  <c r="T105" i="6"/>
  <c r="T99" i="6"/>
  <c r="T94" i="6"/>
  <c r="U169" i="6"/>
  <c r="U168" i="6"/>
  <c r="U166" i="6"/>
  <c r="U164" i="6"/>
  <c r="U160" i="6"/>
  <c r="U66" i="6"/>
  <c r="U64" i="6"/>
  <c r="U163" i="6"/>
  <c r="U159" i="6"/>
  <c r="U151" i="6"/>
  <c r="U162" i="6"/>
  <c r="U152" i="6"/>
  <c r="U153" i="6"/>
  <c r="U128" i="6"/>
  <c r="U122" i="6"/>
  <c r="U123" i="6"/>
  <c r="U124" i="6"/>
  <c r="U125" i="6"/>
  <c r="U70" i="6"/>
  <c r="U154" i="6"/>
  <c r="U158" i="6"/>
  <c r="U145" i="6"/>
  <c r="U150" i="6"/>
  <c r="U146" i="6"/>
  <c r="U142" i="6"/>
  <c r="U143" i="6"/>
  <c r="U144" i="6"/>
  <c r="U141" i="6"/>
  <c r="U138" i="6"/>
  <c r="U139" i="6"/>
  <c r="U140" i="6"/>
  <c r="U132" i="6"/>
  <c r="U134" i="6"/>
  <c r="U133" i="6"/>
  <c r="U136" i="6"/>
  <c r="U135" i="6"/>
  <c r="U137" i="6"/>
  <c r="U129" i="6"/>
  <c r="U130" i="6"/>
  <c r="U131" i="6"/>
  <c r="U149" i="6"/>
  <c r="U127" i="6"/>
  <c r="U156" i="6"/>
  <c r="U126" i="6"/>
  <c r="U157" i="6"/>
  <c r="U148" i="6"/>
  <c r="U147" i="6"/>
  <c r="U32" i="6"/>
  <c r="U117" i="6"/>
  <c r="U116" i="6"/>
  <c r="U34" i="6"/>
  <c r="U121" i="6"/>
  <c r="U33" i="6"/>
  <c r="U115" i="6"/>
  <c r="U114" i="6"/>
  <c r="U113" i="6"/>
  <c r="U107" i="6"/>
  <c r="U106" i="6"/>
  <c r="U108" i="6"/>
  <c r="U109" i="6"/>
  <c r="U111" i="6"/>
  <c r="U110" i="6"/>
  <c r="U98" i="6"/>
  <c r="U103" i="6"/>
  <c r="U102" i="6"/>
  <c r="U100" i="6"/>
  <c r="U104" i="6"/>
  <c r="U101" i="6"/>
  <c r="U105" i="6"/>
  <c r="U99" i="6"/>
  <c r="U94" i="6"/>
  <c r="X169" i="6"/>
  <c r="X168" i="6"/>
  <c r="X166" i="6"/>
  <c r="X164" i="6"/>
  <c r="X160" i="6"/>
  <c r="X66" i="6"/>
  <c r="X64" i="6"/>
  <c r="X163" i="6"/>
  <c r="X159" i="6"/>
  <c r="X151" i="6"/>
  <c r="X162" i="6"/>
  <c r="X152" i="6"/>
  <c r="X153" i="6"/>
  <c r="X128" i="6"/>
  <c r="X122" i="6"/>
  <c r="X123" i="6"/>
  <c r="X124" i="6"/>
  <c r="X125" i="6"/>
  <c r="X70" i="6"/>
  <c r="X154" i="6"/>
  <c r="X158" i="6"/>
  <c r="X145" i="6"/>
  <c r="X150" i="6"/>
  <c r="X146" i="6"/>
  <c r="X142" i="6"/>
  <c r="X143" i="6"/>
  <c r="X144" i="6"/>
  <c r="X141" i="6"/>
  <c r="X138" i="6"/>
  <c r="X139" i="6"/>
  <c r="X140" i="6"/>
  <c r="X132" i="6"/>
  <c r="X134" i="6"/>
  <c r="X133" i="6"/>
  <c r="X136" i="6"/>
  <c r="X135" i="6"/>
  <c r="X137" i="6"/>
  <c r="X129" i="6"/>
  <c r="X130" i="6"/>
  <c r="X131" i="6"/>
  <c r="X149" i="6"/>
  <c r="X127" i="6"/>
  <c r="X156" i="6"/>
  <c r="X126" i="6"/>
  <c r="X157" i="6"/>
  <c r="X148" i="6"/>
  <c r="X147" i="6"/>
  <c r="X32" i="6"/>
  <c r="X117" i="6"/>
  <c r="X116" i="6"/>
  <c r="X34" i="6"/>
  <c r="X121" i="6"/>
  <c r="X33" i="6"/>
  <c r="X115" i="6"/>
  <c r="X114" i="6"/>
  <c r="X113" i="6"/>
  <c r="X107" i="6"/>
  <c r="X106" i="6"/>
  <c r="X108" i="6"/>
  <c r="X109" i="6"/>
  <c r="X111" i="6"/>
  <c r="X110" i="6"/>
  <c r="X98" i="6"/>
  <c r="X103" i="6"/>
  <c r="X102" i="6"/>
  <c r="X100" i="6"/>
  <c r="X104" i="6"/>
  <c r="X101" i="6"/>
  <c r="X105" i="6"/>
  <c r="X99" i="6"/>
  <c r="X94" i="6"/>
  <c r="Y169" i="6"/>
  <c r="Y168" i="6"/>
  <c r="Y166" i="6"/>
  <c r="Y164" i="6"/>
  <c r="Y160" i="6"/>
  <c r="Y66" i="6"/>
  <c r="Y64" i="6"/>
  <c r="Y163" i="6"/>
  <c r="Y159" i="6"/>
  <c r="Y151" i="6"/>
  <c r="Y162" i="6"/>
  <c r="Y152" i="6"/>
  <c r="Y153" i="6"/>
  <c r="Y128" i="6"/>
  <c r="Y122" i="6"/>
  <c r="Y123" i="6"/>
  <c r="Y124" i="6"/>
  <c r="Y125" i="6"/>
  <c r="Y70" i="6"/>
  <c r="Y154" i="6"/>
  <c r="Y158" i="6"/>
  <c r="Y145" i="6"/>
  <c r="Y150" i="6"/>
  <c r="Y146" i="6"/>
  <c r="Y142" i="6"/>
  <c r="Y143" i="6"/>
  <c r="Y144" i="6"/>
  <c r="Y141" i="6"/>
  <c r="Y138" i="6"/>
  <c r="Y139" i="6"/>
  <c r="Y140" i="6"/>
  <c r="Y132" i="6"/>
  <c r="Y134" i="6"/>
  <c r="Y133" i="6"/>
  <c r="Y136" i="6"/>
  <c r="Y135" i="6"/>
  <c r="Y137" i="6"/>
  <c r="Y129" i="6"/>
  <c r="Y130" i="6"/>
  <c r="Y131" i="6"/>
  <c r="Y149" i="6"/>
  <c r="Y127" i="6"/>
  <c r="Y156" i="6"/>
  <c r="Y126" i="6"/>
  <c r="Y157" i="6"/>
  <c r="Y148" i="6"/>
  <c r="Y147" i="6"/>
  <c r="Y32" i="6"/>
  <c r="Y117" i="6"/>
  <c r="Y116" i="6"/>
  <c r="Y34" i="6"/>
  <c r="Y121" i="6"/>
  <c r="Y33" i="6"/>
  <c r="Y115" i="6"/>
  <c r="Y114" i="6"/>
  <c r="Y113" i="6"/>
  <c r="Y107" i="6"/>
  <c r="Y106" i="6"/>
  <c r="Y108" i="6"/>
  <c r="Y109" i="6"/>
  <c r="Y111" i="6"/>
  <c r="Y110" i="6"/>
  <c r="Y98" i="6"/>
  <c r="Y103" i="6"/>
  <c r="Y102" i="6"/>
  <c r="Y100" i="6"/>
  <c r="Y104" i="6"/>
  <c r="Y101" i="6"/>
  <c r="Y105" i="6"/>
  <c r="Y99" i="6"/>
  <c r="Y94" i="6"/>
  <c r="AA169" i="6"/>
  <c r="AA168" i="6"/>
  <c r="AA166" i="6"/>
  <c r="AA164" i="6"/>
  <c r="AA160" i="6"/>
  <c r="AA66" i="6"/>
  <c r="AA64" i="6"/>
  <c r="AA163" i="6"/>
  <c r="AA159" i="6"/>
  <c r="AA151" i="6"/>
  <c r="AA162" i="6"/>
  <c r="AA152" i="6"/>
  <c r="AA153" i="6"/>
  <c r="AA128" i="6"/>
  <c r="AA122" i="6"/>
  <c r="AA123" i="6"/>
  <c r="AA124" i="6"/>
  <c r="AA125" i="6"/>
  <c r="AA70" i="6"/>
  <c r="AA154" i="6"/>
  <c r="AA158" i="6"/>
  <c r="AA145" i="6"/>
  <c r="AA150" i="6"/>
  <c r="AA146" i="6"/>
  <c r="AA142" i="6"/>
  <c r="AA143" i="6"/>
  <c r="AA144" i="6"/>
  <c r="AA141" i="6"/>
  <c r="AA138" i="6"/>
  <c r="AA139" i="6"/>
  <c r="AA140" i="6"/>
  <c r="AA132" i="6"/>
  <c r="AA134" i="6"/>
  <c r="AA133" i="6"/>
  <c r="AA136" i="6"/>
  <c r="AA135" i="6"/>
  <c r="AA137" i="6"/>
  <c r="AA129" i="6"/>
  <c r="AA130" i="6"/>
  <c r="AA131" i="6"/>
  <c r="AA149" i="6"/>
  <c r="AA127" i="6"/>
  <c r="AA156" i="6"/>
  <c r="AA126" i="6"/>
  <c r="AA157" i="6"/>
  <c r="AA148" i="6"/>
  <c r="AA147" i="6"/>
  <c r="AA32" i="6"/>
  <c r="AA117" i="6"/>
  <c r="AA116" i="6"/>
  <c r="AA34" i="6"/>
  <c r="AA121" i="6"/>
  <c r="AA33" i="6"/>
  <c r="AA115" i="6"/>
  <c r="AA114" i="6"/>
  <c r="AA113" i="6"/>
  <c r="AA107" i="6"/>
  <c r="AA106" i="6"/>
  <c r="AA108" i="6"/>
  <c r="AA109" i="6"/>
  <c r="AA111" i="6"/>
  <c r="AA110" i="6"/>
  <c r="AA98" i="6"/>
  <c r="AA103" i="6"/>
  <c r="AA102" i="6"/>
  <c r="AA100" i="6"/>
  <c r="AA104" i="6"/>
  <c r="AA101" i="6"/>
  <c r="AA105" i="6"/>
  <c r="AA99" i="6"/>
  <c r="AA94" i="6"/>
  <c r="F2" i="17"/>
  <c r="N173" i="6"/>
  <c r="J173" i="6" s="1"/>
  <c r="N171" i="6"/>
  <c r="J171" i="6" s="1"/>
  <c r="N172" i="6"/>
  <c r="J172" i="6" s="1"/>
  <c r="N174" i="6"/>
  <c r="J174" i="6" s="1"/>
  <c r="N167" i="6"/>
  <c r="J167" i="6" s="1"/>
  <c r="N170" i="6"/>
  <c r="J170" i="6" s="1"/>
  <c r="P173" i="6"/>
  <c r="P171" i="6"/>
  <c r="P172" i="6"/>
  <c r="P174" i="6"/>
  <c r="P167" i="6"/>
  <c r="P170" i="6"/>
  <c r="Q173" i="6"/>
  <c r="Q171" i="6"/>
  <c r="Q172" i="6"/>
  <c r="Q174" i="6"/>
  <c r="Q167" i="6"/>
  <c r="Q170" i="6"/>
  <c r="R173" i="6"/>
  <c r="R171" i="6"/>
  <c r="R172" i="6"/>
  <c r="R174" i="6"/>
  <c r="R167" i="6"/>
  <c r="R170" i="6"/>
  <c r="S173" i="6"/>
  <c r="S171" i="6"/>
  <c r="S172" i="6"/>
  <c r="S174" i="6"/>
  <c r="S167" i="6"/>
  <c r="S170" i="6"/>
  <c r="T173" i="6"/>
  <c r="T171" i="6"/>
  <c r="T172" i="6"/>
  <c r="T174" i="6"/>
  <c r="T167" i="6"/>
  <c r="T170" i="6"/>
  <c r="U173" i="6"/>
  <c r="U171" i="6"/>
  <c r="U172" i="6"/>
  <c r="U174" i="6"/>
  <c r="U167" i="6"/>
  <c r="U170" i="6"/>
  <c r="X173" i="6"/>
  <c r="X171" i="6"/>
  <c r="X172" i="6"/>
  <c r="X174" i="6"/>
  <c r="X167" i="6"/>
  <c r="X170" i="6"/>
  <c r="Y173" i="6"/>
  <c r="Y171" i="6"/>
  <c r="Y172" i="6"/>
  <c r="Y174" i="6"/>
  <c r="Y167" i="6"/>
  <c r="Y170" i="6"/>
  <c r="AA173" i="6"/>
  <c r="AA171" i="6"/>
  <c r="AA172" i="6"/>
  <c r="AA174" i="6"/>
  <c r="AA167" i="6"/>
  <c r="AA170" i="6"/>
  <c r="N61" i="6"/>
  <c r="J61" i="6" s="1"/>
  <c r="N57" i="6"/>
  <c r="J57" i="6" s="1"/>
  <c r="P61" i="6"/>
  <c r="P57" i="6"/>
  <c r="Q61" i="6"/>
  <c r="Q57" i="6"/>
  <c r="R61" i="6"/>
  <c r="R57" i="6"/>
  <c r="S61" i="6"/>
  <c r="S57" i="6"/>
  <c r="T61" i="6"/>
  <c r="T57" i="6"/>
  <c r="U61" i="6"/>
  <c r="U57" i="6"/>
  <c r="X61" i="6"/>
  <c r="X57" i="6"/>
  <c r="Y61" i="6"/>
  <c r="Y57" i="6"/>
  <c r="AA61" i="6"/>
  <c r="AA57" i="6"/>
  <c r="AA207" i="6"/>
  <c r="AA208" i="6"/>
  <c r="AA209" i="6"/>
  <c r="AA206" i="6"/>
  <c r="AA203" i="6"/>
  <c r="AA204" i="6"/>
  <c r="AA205" i="6"/>
  <c r="AA201" i="6"/>
  <c r="AA202" i="6"/>
  <c r="AA200" i="6"/>
  <c r="AA197" i="6"/>
  <c r="AA198" i="6"/>
  <c r="AA199" i="6"/>
  <c r="AA18" i="6"/>
  <c r="AA20" i="6"/>
  <c r="AA21" i="6"/>
  <c r="AA23" i="6"/>
  <c r="AA22" i="6"/>
  <c r="AA193" i="6"/>
  <c r="AA188" i="6"/>
  <c r="AA189" i="6"/>
  <c r="AA190" i="6"/>
  <c r="AA56" i="6"/>
  <c r="AA186" i="6"/>
  <c r="AA43" i="6"/>
  <c r="AA181" i="6"/>
  <c r="AA182" i="6"/>
  <c r="AA180" i="6"/>
  <c r="AA58" i="6"/>
  <c r="AA59" i="6"/>
  <c r="AA60" i="6"/>
  <c r="U207" i="6"/>
  <c r="U208" i="6"/>
  <c r="U209" i="6"/>
  <c r="U206" i="6"/>
  <c r="U203" i="6"/>
  <c r="U204" i="6"/>
  <c r="U205" i="6"/>
  <c r="U201" i="6"/>
  <c r="U202" i="6"/>
  <c r="U200" i="6"/>
  <c r="U197" i="6"/>
  <c r="U198" i="6"/>
  <c r="U199" i="6"/>
  <c r="U18" i="6"/>
  <c r="U20" i="6"/>
  <c r="U21" i="6"/>
  <c r="U23" i="6"/>
  <c r="U22" i="6"/>
  <c r="U193" i="6"/>
  <c r="U188" i="6"/>
  <c r="U189" i="6"/>
  <c r="U190" i="6"/>
  <c r="U56" i="6"/>
  <c r="U186" i="6"/>
  <c r="U43" i="6"/>
  <c r="U181" i="6"/>
  <c r="U182" i="6"/>
  <c r="U180" i="6"/>
  <c r="U58" i="6"/>
  <c r="U59" i="6"/>
  <c r="U60" i="6"/>
  <c r="T207" i="6"/>
  <c r="T208" i="6"/>
  <c r="T209" i="6"/>
  <c r="T206" i="6"/>
  <c r="T203" i="6"/>
  <c r="T204" i="6"/>
  <c r="T205" i="6"/>
  <c r="T201" i="6"/>
  <c r="T202" i="6"/>
  <c r="T200" i="6"/>
  <c r="T197" i="6"/>
  <c r="T198" i="6"/>
  <c r="T199" i="6"/>
  <c r="T18" i="6"/>
  <c r="T20" i="6"/>
  <c r="T21" i="6"/>
  <c r="T23" i="6"/>
  <c r="T22" i="6"/>
  <c r="T193" i="6"/>
  <c r="T188" i="6"/>
  <c r="T189" i="6"/>
  <c r="T190" i="6"/>
  <c r="T56" i="6"/>
  <c r="T186" i="6"/>
  <c r="T43" i="6"/>
  <c r="T181" i="6"/>
  <c r="T182" i="6"/>
  <c r="T180" i="6"/>
  <c r="T58" i="6"/>
  <c r="T59" i="6"/>
  <c r="T60" i="6"/>
  <c r="S207" i="6"/>
  <c r="S208" i="6"/>
  <c r="S209" i="6"/>
  <c r="S206" i="6"/>
  <c r="S203" i="6"/>
  <c r="S204" i="6"/>
  <c r="S205" i="6"/>
  <c r="S201" i="6"/>
  <c r="S202" i="6"/>
  <c r="S200" i="6"/>
  <c r="S197" i="6"/>
  <c r="S198" i="6"/>
  <c r="S199" i="6"/>
  <c r="S18" i="6"/>
  <c r="S20" i="6"/>
  <c r="S21" i="6"/>
  <c r="S23" i="6"/>
  <c r="S22" i="6"/>
  <c r="S193" i="6"/>
  <c r="S188" i="6"/>
  <c r="S189" i="6"/>
  <c r="S190" i="6"/>
  <c r="S56" i="6"/>
  <c r="S186" i="6"/>
  <c r="S43" i="6"/>
  <c r="S181" i="6"/>
  <c r="S182" i="6"/>
  <c r="S180" i="6"/>
  <c r="S58" i="6"/>
  <c r="S59" i="6"/>
  <c r="S60" i="6"/>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V289" i="6" l="1"/>
  <c r="W289" i="6" s="1"/>
  <c r="V281" i="6"/>
  <c r="W281" i="6" s="1"/>
  <c r="V277" i="6"/>
  <c r="W277" i="6" s="1"/>
  <c r="V290" i="6"/>
  <c r="W290" i="6" s="1"/>
  <c r="V282" i="6"/>
  <c r="W282" i="6" s="1"/>
  <c r="Z268" i="6"/>
  <c r="Z267" i="6"/>
  <c r="Z275" i="6"/>
  <c r="V276" i="6"/>
  <c r="W276" i="6" s="1"/>
  <c r="Z277" i="6"/>
  <c r="Z273" i="6"/>
  <c r="Z276" i="6"/>
  <c r="V269" i="6"/>
  <c r="W269" i="6" s="1"/>
  <c r="V261" i="6"/>
  <c r="W261" i="6" s="1"/>
  <c r="V253" i="6"/>
  <c r="W253" i="6" s="1"/>
  <c r="V245" i="6"/>
  <c r="W245" i="6" s="1"/>
  <c r="V237" i="6"/>
  <c r="W237" i="6" s="1"/>
  <c r="V265" i="6"/>
  <c r="W265" i="6" s="1"/>
  <c r="V257" i="6"/>
  <c r="W257" i="6" s="1"/>
  <c r="V249" i="6"/>
  <c r="W249" i="6" s="1"/>
  <c r="V241" i="6"/>
  <c r="W241" i="6" s="1"/>
  <c r="V275" i="6"/>
  <c r="W275" i="6" s="1"/>
  <c r="V274" i="6"/>
  <c r="W274" i="6" s="1"/>
  <c r="Z266" i="6"/>
  <c r="V256" i="6"/>
  <c r="W256" i="6" s="1"/>
  <c r="V248" i="6"/>
  <c r="W248" i="6" s="1"/>
  <c r="V240" i="6"/>
  <c r="W240" i="6" s="1"/>
  <c r="V268" i="6"/>
  <c r="W268" i="6" s="1"/>
  <c r="V260" i="6"/>
  <c r="W260" i="6" s="1"/>
  <c r="V252" i="6"/>
  <c r="W252" i="6" s="1"/>
  <c r="V244" i="6"/>
  <c r="W244" i="6" s="1"/>
  <c r="V271" i="6"/>
  <c r="W271" i="6" s="1"/>
  <c r="V263" i="6"/>
  <c r="W263" i="6" s="1"/>
  <c r="V255" i="6"/>
  <c r="W255" i="6" s="1"/>
  <c r="V247" i="6"/>
  <c r="W247" i="6" s="1"/>
  <c r="V239" i="6"/>
  <c r="W239" i="6" s="1"/>
  <c r="V267" i="6"/>
  <c r="W267" i="6" s="1"/>
  <c r="V259" i="6"/>
  <c r="W259" i="6" s="1"/>
  <c r="V251" i="6"/>
  <c r="W251" i="6" s="1"/>
  <c r="V243" i="6"/>
  <c r="W243" i="6" s="1"/>
  <c r="Z252" i="6"/>
  <c r="Z251" i="6"/>
  <c r="Z250" i="6"/>
  <c r="Z249" i="6"/>
  <c r="Z260" i="6"/>
  <c r="Z244" i="6"/>
  <c r="Z259" i="6"/>
  <c r="Z243" i="6"/>
  <c r="Z258" i="6"/>
  <c r="Z242" i="6"/>
  <c r="Z257" i="6"/>
  <c r="Z241" i="6"/>
  <c r="Z272" i="6"/>
  <c r="Z264" i="6"/>
  <c r="Z256" i="6"/>
  <c r="Z248" i="6"/>
  <c r="Z240" i="6"/>
  <c r="Z271" i="6"/>
  <c r="Z263" i="6"/>
  <c r="Z255" i="6"/>
  <c r="Z247" i="6"/>
  <c r="Z239" i="6"/>
  <c r="Z270" i="6"/>
  <c r="Z262" i="6"/>
  <c r="Z254" i="6"/>
  <c r="Z246" i="6"/>
  <c r="Z238" i="6"/>
  <c r="Z269" i="6"/>
  <c r="Z261" i="6"/>
  <c r="Z253" i="6"/>
  <c r="Z245" i="6"/>
  <c r="Z237" i="6"/>
  <c r="Z232" i="6"/>
  <c r="Z217" i="6"/>
  <c r="V236" i="6"/>
  <c r="W236" i="6" s="1"/>
  <c r="V220" i="6"/>
  <c r="W220" i="6" s="1"/>
  <c r="V212" i="6"/>
  <c r="W212" i="6" s="1"/>
  <c r="V233" i="6"/>
  <c r="W233" i="6" s="1"/>
  <c r="V227" i="6"/>
  <c r="W227" i="6" s="1"/>
  <c r="V219" i="6"/>
  <c r="W219" i="6" s="1"/>
  <c r="V211" i="6"/>
  <c r="W211" i="6" s="1"/>
  <c r="Z230" i="6"/>
  <c r="Z222" i="6"/>
  <c r="Z216" i="6"/>
  <c r="V232" i="6"/>
  <c r="W232" i="6" s="1"/>
  <c r="V225" i="6"/>
  <c r="W225" i="6" s="1"/>
  <c r="V217" i="6"/>
  <c r="W217" i="6" s="1"/>
  <c r="Z229" i="6"/>
  <c r="Z220" i="6"/>
  <c r="V235" i="6"/>
  <c r="W235" i="6" s="1"/>
  <c r="V226" i="6"/>
  <c r="W226" i="6" s="1"/>
  <c r="V218" i="6"/>
  <c r="W218" i="6" s="1"/>
  <c r="V210" i="6"/>
  <c r="W210" i="6" s="1"/>
  <c r="V229" i="6"/>
  <c r="W229" i="6" s="1"/>
  <c r="Z228" i="6"/>
  <c r="V224" i="6"/>
  <c r="W224" i="6" s="1"/>
  <c r="V214" i="6"/>
  <c r="W214" i="6" s="1"/>
  <c r="V228" i="6"/>
  <c r="W228" i="6" s="1"/>
  <c r="V221" i="6"/>
  <c r="W221" i="6" s="1"/>
  <c r="V213" i="6"/>
  <c r="W213" i="6" s="1"/>
  <c r="Z225" i="6"/>
  <c r="Z221" i="6"/>
  <c r="Z235" i="6"/>
  <c r="Z226" i="6"/>
  <c r="Z218" i="6"/>
  <c r="Z210" i="6"/>
  <c r="Z236" i="6"/>
  <c r="Z213" i="6"/>
  <c r="Z212" i="6"/>
  <c r="Z234" i="6"/>
  <c r="Z224" i="6"/>
  <c r="Z214" i="6"/>
  <c r="Z231" i="6"/>
  <c r="Z223" i="6"/>
  <c r="Z215" i="6"/>
  <c r="V234" i="6"/>
  <c r="W234" i="6" s="1"/>
  <c r="Z233" i="6"/>
  <c r="Z227" i="6"/>
  <c r="Z219" i="6"/>
  <c r="Z211" i="6"/>
  <c r="V231" i="6"/>
  <c r="W231" i="6" s="1"/>
  <c r="V223" i="6"/>
  <c r="W223" i="6" s="1"/>
  <c r="V215" i="6"/>
  <c r="W215" i="6" s="1"/>
  <c r="V230" i="6"/>
  <c r="W230" i="6" s="1"/>
  <c r="V222" i="6"/>
  <c r="W222" i="6" s="1"/>
  <c r="V216" i="6"/>
  <c r="W216" i="6" s="1"/>
  <c r="V109" i="6"/>
  <c r="W109" i="6" s="1"/>
  <c r="V135" i="6"/>
  <c r="W135" i="6" s="1"/>
  <c r="V141" i="6"/>
  <c r="W141" i="6" s="1"/>
  <c r="V154" i="6"/>
  <c r="W154" i="6" s="1"/>
  <c r="V152" i="6"/>
  <c r="W152" i="6" s="1"/>
  <c r="V169" i="6"/>
  <c r="W169" i="6" s="1"/>
  <c r="V168" i="6"/>
  <c r="W168" i="6" s="1"/>
  <c r="V108" i="6"/>
  <c r="W108" i="6" s="1"/>
  <c r="V156" i="6"/>
  <c r="W156" i="6" s="1"/>
  <c r="V144" i="6"/>
  <c r="W144" i="6" s="1"/>
  <c r="V70" i="6"/>
  <c r="W70" i="6" s="1"/>
  <c r="V162" i="6"/>
  <c r="W162" i="6" s="1"/>
  <c r="V100" i="6"/>
  <c r="W100" i="6" s="1"/>
  <c r="V106" i="6"/>
  <c r="W106" i="6" s="1"/>
  <c r="V116" i="6"/>
  <c r="W116" i="6" s="1"/>
  <c r="V127" i="6"/>
  <c r="W127" i="6" s="1"/>
  <c r="V133" i="6"/>
  <c r="W133" i="6" s="1"/>
  <c r="V143" i="6"/>
  <c r="W143" i="6" s="1"/>
  <c r="V125" i="6"/>
  <c r="W125" i="6" s="1"/>
  <c r="V151" i="6"/>
  <c r="W151" i="6" s="1"/>
  <c r="V149" i="6"/>
  <c r="W149" i="6" s="1"/>
  <c r="V134" i="6"/>
  <c r="W134" i="6" s="1"/>
  <c r="V142" i="6"/>
  <c r="W142" i="6" s="1"/>
  <c r="V124" i="6"/>
  <c r="W124" i="6" s="1"/>
  <c r="V159" i="6"/>
  <c r="W159" i="6" s="1"/>
  <c r="V103" i="6"/>
  <c r="W103" i="6" s="1"/>
  <c r="V113" i="6"/>
  <c r="W113" i="6" s="1"/>
  <c r="V32" i="6"/>
  <c r="W32" i="6" s="1"/>
  <c r="V131" i="6"/>
  <c r="W131" i="6" s="1"/>
  <c r="V132" i="6"/>
  <c r="W132" i="6" s="1"/>
  <c r="V146" i="6"/>
  <c r="W146" i="6" s="1"/>
  <c r="V123" i="6"/>
  <c r="W123" i="6" s="1"/>
  <c r="V163" i="6"/>
  <c r="W163" i="6" s="1"/>
  <c r="V98" i="6"/>
  <c r="W98" i="6" s="1"/>
  <c r="V147" i="6"/>
  <c r="W147" i="6" s="1"/>
  <c r="V130" i="6"/>
  <c r="W130" i="6" s="1"/>
  <c r="V140" i="6"/>
  <c r="W140" i="6" s="1"/>
  <c r="V150" i="6"/>
  <c r="W150" i="6" s="1"/>
  <c r="V64" i="6"/>
  <c r="W64" i="6" s="1"/>
  <c r="V99" i="6"/>
  <c r="W99" i="6" s="1"/>
  <c r="V110" i="6"/>
  <c r="W110" i="6" s="1"/>
  <c r="V115" i="6"/>
  <c r="W115" i="6" s="1"/>
  <c r="V129" i="6"/>
  <c r="W129" i="6" s="1"/>
  <c r="V145" i="6"/>
  <c r="W145" i="6" s="1"/>
  <c r="V105" i="6"/>
  <c r="W105" i="6" s="1"/>
  <c r="V111" i="6"/>
  <c r="W111" i="6" s="1"/>
  <c r="V119" i="6"/>
  <c r="W119" i="6" s="1"/>
  <c r="V187" i="6"/>
  <c r="W187" i="6" s="1"/>
  <c r="V40" i="6"/>
  <c r="W40" i="6" s="1"/>
  <c r="Z112" i="6"/>
  <c r="V42" i="6"/>
  <c r="W42" i="6" s="1"/>
  <c r="Z16" i="6"/>
  <c r="V112" i="6"/>
  <c r="W112" i="6" s="1"/>
  <c r="Z44" i="6"/>
  <c r="V31" i="6"/>
  <c r="W31" i="6" s="1"/>
  <c r="V120" i="6"/>
  <c r="W120" i="6" s="1"/>
  <c r="V183" i="6"/>
  <c r="W183" i="6" s="1"/>
  <c r="V44" i="6"/>
  <c r="W44" i="6" s="1"/>
  <c r="V16" i="6"/>
  <c r="W16" i="6" s="1"/>
  <c r="V15" i="6"/>
  <c r="W15" i="6" s="1"/>
  <c r="Z42" i="6"/>
  <c r="Z15" i="6"/>
  <c r="Z46" i="6"/>
  <c r="V46" i="6"/>
  <c r="W46" i="6" s="1"/>
  <c r="V13" i="6"/>
  <c r="W13" i="6" s="1"/>
  <c r="V19" i="6"/>
  <c r="W19" i="6" s="1"/>
  <c r="V26" i="6"/>
  <c r="W26" i="6" s="1"/>
  <c r="V118" i="6"/>
  <c r="W118" i="6" s="1"/>
  <c r="V39" i="6"/>
  <c r="W39" i="6" s="1"/>
  <c r="Z191" i="6"/>
  <c r="V194" i="6"/>
  <c r="W194" i="6" s="1"/>
  <c r="Z28" i="6"/>
  <c r="V29" i="6"/>
  <c r="W29" i="6" s="1"/>
  <c r="V12" i="6"/>
  <c r="W12" i="6" s="1"/>
  <c r="V17" i="6"/>
  <c r="W17" i="6" s="1"/>
  <c r="V35" i="6"/>
  <c r="W35" i="6" s="1"/>
  <c r="Z194" i="6"/>
  <c r="V28" i="6"/>
  <c r="W28" i="6" s="1"/>
  <c r="V14" i="6"/>
  <c r="W14" i="6" s="1"/>
  <c r="V25" i="6"/>
  <c r="W25" i="6" s="1"/>
  <c r="V37" i="6"/>
  <c r="W37" i="6" s="1"/>
  <c r="Z196" i="6"/>
  <c r="V27" i="6"/>
  <c r="W27" i="6" s="1"/>
  <c r="Z29" i="6"/>
  <c r="Z192" i="6"/>
  <c r="V191" i="6"/>
  <c r="W191" i="6" s="1"/>
  <c r="Z195" i="6"/>
  <c r="Z30" i="6"/>
  <c r="V192" i="6"/>
  <c r="W192" i="6" s="1"/>
  <c r="V24" i="6"/>
  <c r="W24" i="6" s="1"/>
  <c r="Z27" i="6"/>
  <c r="V196" i="6"/>
  <c r="W196" i="6" s="1"/>
  <c r="Z31" i="6"/>
  <c r="Z38" i="6"/>
  <c r="Z41" i="6"/>
  <c r="V195" i="6"/>
  <c r="W195" i="6" s="1"/>
  <c r="V30" i="6"/>
  <c r="W30" i="6" s="1"/>
  <c r="Z13" i="6"/>
  <c r="Z19" i="6"/>
  <c r="Z26" i="6"/>
  <c r="Z12" i="6"/>
  <c r="Z17" i="6"/>
  <c r="Z35" i="6"/>
  <c r="Z14" i="6"/>
  <c r="Z25" i="6"/>
  <c r="Z37" i="6"/>
  <c r="Z24" i="6"/>
  <c r="Z183" i="6"/>
  <c r="Z187" i="6"/>
  <c r="Z36" i="6"/>
  <c r="Z120" i="6"/>
  <c r="V38" i="6"/>
  <c r="W38" i="6" s="1"/>
  <c r="Z118" i="6"/>
  <c r="Z39" i="6"/>
  <c r="Z119" i="6"/>
  <c r="V36" i="6"/>
  <c r="W36" i="6" s="1"/>
  <c r="V53" i="6"/>
  <c r="W53" i="6" s="1"/>
  <c r="V184" i="6"/>
  <c r="W184" i="6" s="1"/>
  <c r="V41" i="6"/>
  <c r="W41" i="6" s="1"/>
  <c r="Z53" i="6"/>
  <c r="Z184" i="6"/>
  <c r="V50" i="6"/>
  <c r="W50" i="6" s="1"/>
  <c r="V177" i="6"/>
  <c r="W177" i="6" s="1"/>
  <c r="V185" i="6"/>
  <c r="W185" i="6" s="1"/>
  <c r="Z40" i="6"/>
  <c r="V45" i="6"/>
  <c r="W45" i="6" s="1"/>
  <c r="V65" i="6"/>
  <c r="W65" i="6" s="1"/>
  <c r="V126" i="6"/>
  <c r="W126" i="6" s="1"/>
  <c r="V49" i="6"/>
  <c r="W49" i="6" s="1"/>
  <c r="V55" i="6"/>
  <c r="W55" i="6" s="1"/>
  <c r="V63" i="6"/>
  <c r="W63" i="6" s="1"/>
  <c r="V155" i="6"/>
  <c r="W155" i="6" s="1"/>
  <c r="V52" i="6"/>
  <c r="W52" i="6" s="1"/>
  <c r="V176" i="6"/>
  <c r="W176" i="6" s="1"/>
  <c r="V128" i="6"/>
  <c r="W128" i="6" s="1"/>
  <c r="V104" i="6"/>
  <c r="W104" i="6" s="1"/>
  <c r="V47" i="6"/>
  <c r="W47" i="6" s="1"/>
  <c r="Z50" i="6"/>
  <c r="Z177" i="6"/>
  <c r="V51" i="6"/>
  <c r="W51" i="6" s="1"/>
  <c r="V175" i="6"/>
  <c r="W175" i="6" s="1"/>
  <c r="V48" i="6"/>
  <c r="W48" i="6" s="1"/>
  <c r="V54" i="6"/>
  <c r="W54" i="6" s="1"/>
  <c r="V62" i="6"/>
  <c r="W62" i="6" s="1"/>
  <c r="Z45" i="6"/>
  <c r="Z179" i="6"/>
  <c r="Z65" i="6"/>
  <c r="V179" i="6"/>
  <c r="W179" i="6" s="1"/>
  <c r="Z47" i="6"/>
  <c r="Z178" i="6"/>
  <c r="Z155" i="6"/>
  <c r="Z48" i="6"/>
  <c r="Z54" i="6"/>
  <c r="Z62" i="6"/>
  <c r="Z185" i="6"/>
  <c r="V178" i="6"/>
  <c r="W178" i="6" s="1"/>
  <c r="Z51" i="6"/>
  <c r="Z175" i="6"/>
  <c r="Z52" i="6"/>
  <c r="Z176" i="6"/>
  <c r="Z49" i="6"/>
  <c r="Z55" i="6"/>
  <c r="Z63" i="6"/>
  <c r="V166" i="6"/>
  <c r="W166" i="6" s="1"/>
  <c r="V66" i="6"/>
  <c r="W66" i="6" s="1"/>
  <c r="V136" i="6"/>
  <c r="W136" i="6" s="1"/>
  <c r="V164" i="6"/>
  <c r="W164" i="6" s="1"/>
  <c r="V160" i="6"/>
  <c r="W160" i="6" s="1"/>
  <c r="V101" i="6"/>
  <c r="W101" i="6" s="1"/>
  <c r="V148" i="6"/>
  <c r="W148" i="6" s="1"/>
  <c r="V139" i="6"/>
  <c r="W139" i="6" s="1"/>
  <c r="V72" i="6"/>
  <c r="W72" i="6" s="1"/>
  <c r="V79" i="6"/>
  <c r="W79" i="6" s="1"/>
  <c r="V87" i="6"/>
  <c r="W87" i="6" s="1"/>
  <c r="V71" i="6"/>
  <c r="W71" i="6" s="1"/>
  <c r="V92" i="6"/>
  <c r="W92" i="6" s="1"/>
  <c r="V69" i="6"/>
  <c r="W69" i="6" s="1"/>
  <c r="V122" i="6"/>
  <c r="W122" i="6" s="1"/>
  <c r="V67" i="6"/>
  <c r="W67" i="6" s="1"/>
  <c r="V80" i="6"/>
  <c r="W80" i="6" s="1"/>
  <c r="V91" i="6"/>
  <c r="W91" i="6" s="1"/>
  <c r="V81" i="6"/>
  <c r="W81" i="6" s="1"/>
  <c r="V89" i="6"/>
  <c r="W89" i="6" s="1"/>
  <c r="V96" i="6"/>
  <c r="W96" i="6" s="1"/>
  <c r="Z146" i="6"/>
  <c r="V73" i="6"/>
  <c r="W73" i="6" s="1"/>
  <c r="Z93" i="6"/>
  <c r="Z69" i="6"/>
  <c r="Z84" i="6"/>
  <c r="Z77" i="6"/>
  <c r="Z99" i="6"/>
  <c r="Z140" i="6"/>
  <c r="Z64" i="6"/>
  <c r="Z76" i="6"/>
  <c r="Z88" i="6"/>
  <c r="Z95" i="6"/>
  <c r="Z79" i="6"/>
  <c r="V75" i="6"/>
  <c r="W75" i="6" s="1"/>
  <c r="V78" i="6"/>
  <c r="W78" i="6" s="1"/>
  <c r="V90" i="6"/>
  <c r="W90" i="6" s="1"/>
  <c r="V97" i="6"/>
  <c r="W97" i="6" s="1"/>
  <c r="Z81" i="6"/>
  <c r="Z154" i="6"/>
  <c r="Z152" i="6"/>
  <c r="V84" i="6"/>
  <c r="W84" i="6" s="1"/>
  <c r="Z89" i="6"/>
  <c r="Z67" i="6"/>
  <c r="Z96" i="6"/>
  <c r="Z73" i="6"/>
  <c r="Z157" i="6"/>
  <c r="Z137" i="6"/>
  <c r="Z138" i="6"/>
  <c r="Z158" i="6"/>
  <c r="Z153" i="6"/>
  <c r="Z160" i="6"/>
  <c r="V93" i="6"/>
  <c r="W93" i="6" s="1"/>
  <c r="Z98" i="6"/>
  <c r="Z156" i="6"/>
  <c r="Z136" i="6"/>
  <c r="Z70" i="6"/>
  <c r="Z162" i="6"/>
  <c r="Z166" i="6"/>
  <c r="V157" i="6"/>
  <c r="W157" i="6" s="1"/>
  <c r="V137" i="6"/>
  <c r="W137" i="6" s="1"/>
  <c r="V138" i="6"/>
  <c r="W138" i="6" s="1"/>
  <c r="V158" i="6"/>
  <c r="W158" i="6" s="1"/>
  <c r="V153" i="6"/>
  <c r="W153" i="6" s="1"/>
  <c r="Z135" i="6"/>
  <c r="Z141" i="6"/>
  <c r="Z72" i="6"/>
  <c r="Z87" i="6"/>
  <c r="Z68" i="6"/>
  <c r="Z80" i="6"/>
  <c r="Z85" i="6"/>
  <c r="Z91" i="6"/>
  <c r="Z164" i="6"/>
  <c r="Z102" i="6"/>
  <c r="Z107" i="6"/>
  <c r="Z127" i="6"/>
  <c r="Z143" i="6"/>
  <c r="Z125" i="6"/>
  <c r="Z168" i="6"/>
  <c r="V161" i="6"/>
  <c r="W161" i="6" s="1"/>
  <c r="V74" i="6"/>
  <c r="W74" i="6" s="1"/>
  <c r="V83" i="6"/>
  <c r="W83" i="6" s="1"/>
  <c r="V86" i="6"/>
  <c r="W86" i="6" s="1"/>
  <c r="Z126" i="6"/>
  <c r="Z133" i="6"/>
  <c r="Z151" i="6"/>
  <c r="Z147" i="6"/>
  <c r="Z130" i="6"/>
  <c r="Z150" i="6"/>
  <c r="Z122" i="6"/>
  <c r="V85" i="6"/>
  <c r="W85" i="6" s="1"/>
  <c r="Z165" i="6"/>
  <c r="Z82" i="6"/>
  <c r="Z92" i="6"/>
  <c r="V107" i="6"/>
  <c r="W107" i="6" s="1"/>
  <c r="Z149" i="6"/>
  <c r="Z134" i="6"/>
  <c r="Z142" i="6"/>
  <c r="Z124" i="6"/>
  <c r="Z159" i="6"/>
  <c r="Z169" i="6"/>
  <c r="Z94" i="6"/>
  <c r="Z32" i="6"/>
  <c r="Z131" i="6"/>
  <c r="Z132" i="6"/>
  <c r="Z123" i="6"/>
  <c r="Z163" i="6"/>
  <c r="Z103" i="6"/>
  <c r="Z148" i="6"/>
  <c r="Z129" i="6"/>
  <c r="Z139" i="6"/>
  <c r="Z145" i="6"/>
  <c r="Z128" i="6"/>
  <c r="Z66" i="6"/>
  <c r="V82" i="6"/>
  <c r="W82" i="6" s="1"/>
  <c r="V76" i="6"/>
  <c r="W76" i="6" s="1"/>
  <c r="V77" i="6"/>
  <c r="W77" i="6" s="1"/>
  <c r="V88" i="6"/>
  <c r="W88" i="6" s="1"/>
  <c r="V95" i="6"/>
  <c r="W95" i="6" s="1"/>
  <c r="Z97" i="6"/>
  <c r="Z110" i="6"/>
  <c r="Z113" i="6"/>
  <c r="Z144" i="6"/>
  <c r="V68" i="6"/>
  <c r="W68" i="6" s="1"/>
  <c r="Z116" i="6"/>
  <c r="V94" i="6"/>
  <c r="W94" i="6" s="1"/>
  <c r="Z75" i="6"/>
  <c r="Z78" i="6"/>
  <c r="Z90" i="6"/>
  <c r="V165" i="6"/>
  <c r="W165" i="6" s="1"/>
  <c r="Z111" i="6"/>
  <c r="V102" i="6"/>
  <c r="W102" i="6" s="1"/>
  <c r="Z161" i="6"/>
  <c r="Z74" i="6"/>
  <c r="Z83" i="6"/>
  <c r="Z86" i="6"/>
  <c r="Z71" i="6"/>
  <c r="Z115" i="6"/>
  <c r="Z105" i="6"/>
  <c r="Z101" i="6"/>
  <c r="Z109" i="6"/>
  <c r="Z104" i="6"/>
  <c r="Z108" i="6"/>
  <c r="Z100" i="6"/>
  <c r="Z106" i="6"/>
  <c r="V33" i="6"/>
  <c r="W33" i="6" s="1"/>
  <c r="V121" i="6"/>
  <c r="W121" i="6" s="1"/>
  <c r="V34" i="6"/>
  <c r="W34" i="6" s="1"/>
  <c r="Z117" i="6"/>
  <c r="Z167" i="6"/>
  <c r="V172" i="6"/>
  <c r="W172" i="6" s="1"/>
  <c r="Z114" i="6"/>
  <c r="V114" i="6"/>
  <c r="W114" i="6" s="1"/>
  <c r="V117" i="6"/>
  <c r="W117" i="6" s="1"/>
  <c r="Z33" i="6"/>
  <c r="Z121" i="6"/>
  <c r="Z34" i="6"/>
  <c r="Z172" i="6"/>
  <c r="Z174" i="6"/>
  <c r="Z170" i="6"/>
  <c r="V174" i="6"/>
  <c r="W174" i="6" s="1"/>
  <c r="V171" i="6"/>
  <c r="W171" i="6" s="1"/>
  <c r="V173" i="6"/>
  <c r="W173" i="6" s="1"/>
  <c r="V167" i="6"/>
  <c r="W167" i="6" s="1"/>
  <c r="V170" i="6"/>
  <c r="W170" i="6" s="1"/>
  <c r="Z171" i="6"/>
  <c r="Z173" i="6"/>
  <c r="V57" i="6"/>
  <c r="W57" i="6" s="1"/>
  <c r="Z57" i="6"/>
  <c r="V61" i="6"/>
  <c r="W61" i="6" s="1"/>
  <c r="Z61" i="6"/>
  <c r="V18" i="6"/>
  <c r="V180" i="6"/>
  <c r="V190" i="6"/>
  <c r="V204" i="6"/>
  <c r="V182" i="6"/>
  <c r="V189" i="6"/>
  <c r="V199" i="6"/>
  <c r="V203" i="6"/>
  <c r="V56" i="6"/>
  <c r="V20" i="6"/>
  <c r="V205" i="6"/>
  <c r="V193" i="6"/>
  <c r="V197" i="6"/>
  <c r="V209" i="6"/>
  <c r="V58" i="6"/>
  <c r="V181" i="6"/>
  <c r="V188" i="6"/>
  <c r="V198" i="6"/>
  <c r="V206" i="6"/>
  <c r="V59" i="6"/>
  <c r="V186" i="6"/>
  <c r="V21" i="6"/>
  <c r="V201" i="6"/>
  <c r="V207" i="6"/>
  <c r="V22" i="6"/>
  <c r="V200" i="6"/>
  <c r="V208" i="6"/>
  <c r="V60" i="6"/>
  <c r="V43" i="6"/>
  <c r="V23" i="6"/>
  <c r="V202" i="6"/>
  <c r="X208" i="6"/>
  <c r="X209" i="6"/>
  <c r="X206" i="6"/>
  <c r="X203" i="6"/>
  <c r="X204" i="6"/>
  <c r="X205" i="6"/>
  <c r="X201" i="6"/>
  <c r="X202" i="6"/>
  <c r="X200" i="6"/>
  <c r="X197" i="6"/>
  <c r="X198" i="6"/>
  <c r="X199" i="6"/>
  <c r="X18" i="6"/>
  <c r="X20" i="6"/>
  <c r="X21" i="6"/>
  <c r="X23" i="6"/>
  <c r="X22" i="6"/>
  <c r="X193" i="6"/>
  <c r="X188" i="6"/>
  <c r="X189" i="6"/>
  <c r="X190" i="6"/>
  <c r="X56" i="6"/>
  <c r="X186" i="6"/>
  <c r="X43" i="6"/>
  <c r="X181" i="6"/>
  <c r="X182" i="6"/>
  <c r="X180" i="6"/>
  <c r="X58" i="6"/>
  <c r="X59" i="6"/>
  <c r="X60" i="6"/>
  <c r="X207" i="6"/>
  <c r="Y207" i="6"/>
  <c r="P203" i="6"/>
  <c r="P59" i="6"/>
  <c r="P204" i="6"/>
  <c r="N58" i="6" l="1"/>
  <c r="J58" i="6" s="1"/>
  <c r="N56" i="6"/>
  <c r="J56" i="6" s="1"/>
  <c r="N189" i="6"/>
  <c r="J189" i="6" s="1"/>
  <c r="N193" i="6"/>
  <c r="J193" i="6" s="1"/>
  <c r="N23" i="6"/>
  <c r="J23" i="6" s="1"/>
  <c r="N22" i="6"/>
  <c r="J22" i="6" s="1"/>
  <c r="N21" i="6"/>
  <c r="J21" i="6" s="1"/>
  <c r="N199" i="6"/>
  <c r="J199" i="6" s="1"/>
  <c r="N198" i="6"/>
  <c r="J198" i="6" s="1"/>
  <c r="N200" i="6"/>
  <c r="J200" i="6" s="1"/>
  <c r="N203" i="6"/>
  <c r="J203" i="6" s="1"/>
  <c r="N201" i="6"/>
  <c r="J201" i="6" s="1"/>
  <c r="N208" i="6"/>
  <c r="J208" i="6" s="1"/>
  <c r="P58" i="6"/>
  <c r="P56" i="6"/>
  <c r="P189" i="6"/>
  <c r="P193" i="6"/>
  <c r="P23" i="6"/>
  <c r="P22" i="6"/>
  <c r="P21" i="6"/>
  <c r="P199" i="6"/>
  <c r="P198" i="6"/>
  <c r="P200" i="6"/>
  <c r="P201" i="6"/>
  <c r="P208" i="6"/>
  <c r="Q58" i="6"/>
  <c r="Q56" i="6"/>
  <c r="Q189" i="6"/>
  <c r="Q193" i="6"/>
  <c r="Q23" i="6"/>
  <c r="Q22" i="6"/>
  <c r="Q21" i="6"/>
  <c r="Q199" i="6"/>
  <c r="Q198" i="6"/>
  <c r="Q200" i="6"/>
  <c r="Q203" i="6"/>
  <c r="Q201" i="6"/>
  <c r="Q208" i="6"/>
  <c r="R58" i="6"/>
  <c r="R56" i="6"/>
  <c r="R189" i="6"/>
  <c r="R193" i="6"/>
  <c r="R23" i="6"/>
  <c r="R22" i="6"/>
  <c r="R21" i="6"/>
  <c r="R199" i="6"/>
  <c r="R198" i="6"/>
  <c r="R200" i="6"/>
  <c r="R203" i="6"/>
  <c r="R201" i="6"/>
  <c r="R208" i="6"/>
  <c r="Y58" i="6"/>
  <c r="Y56" i="6"/>
  <c r="Y189" i="6"/>
  <c r="Y193" i="6"/>
  <c r="Y23" i="6"/>
  <c r="Y22" i="6"/>
  <c r="Y21" i="6"/>
  <c r="Y199" i="6"/>
  <c r="Y198" i="6"/>
  <c r="Y200" i="6"/>
  <c r="Y203" i="6"/>
  <c r="Y201" i="6"/>
  <c r="Y208" i="6"/>
  <c r="N60" i="6"/>
  <c r="J60" i="6" s="1"/>
  <c r="P60" i="6"/>
  <c r="Q60" i="6"/>
  <c r="R60" i="6"/>
  <c r="Y60" i="6"/>
  <c r="W200" i="6" l="1"/>
  <c r="W189" i="6"/>
  <c r="W201" i="6"/>
  <c r="W208" i="6"/>
  <c r="W22" i="6"/>
  <c r="W203" i="6"/>
  <c r="W193" i="6"/>
  <c r="W21" i="6"/>
  <c r="Z201" i="6"/>
  <c r="Z208" i="6"/>
  <c r="Z22" i="6"/>
  <c r="Z199" i="6"/>
  <c r="Z23" i="6"/>
  <c r="Z58" i="6"/>
  <c r="Z198" i="6"/>
  <c r="Z56" i="6"/>
  <c r="Z21" i="6"/>
  <c r="Z203" i="6"/>
  <c r="Z193" i="6"/>
  <c r="W198" i="6"/>
  <c r="W56" i="6"/>
  <c r="Z200" i="6"/>
  <c r="Z189" i="6"/>
  <c r="W199" i="6"/>
  <c r="W23" i="6"/>
  <c r="W58" i="6"/>
  <c r="Z60" i="6"/>
  <c r="W60" i="6"/>
  <c r="D129" i="14" l="1"/>
  <c r="D37" i="14"/>
  <c r="D25" i="14"/>
  <c r="P209" i="6" l="1"/>
  <c r="P206" i="6"/>
  <c r="P205" i="6"/>
  <c r="P202" i="6"/>
  <c r="P197" i="6"/>
  <c r="P18" i="6"/>
  <c r="P20" i="6"/>
  <c r="P188" i="6"/>
  <c r="P190" i="6"/>
  <c r="P186" i="6"/>
  <c r="P43" i="6"/>
  <c r="P181" i="6"/>
  <c r="P180" i="6"/>
  <c r="P182" i="6"/>
  <c r="N59" i="6" l="1"/>
  <c r="J59" i="6" s="1"/>
  <c r="N181" i="6"/>
  <c r="J181" i="6" s="1"/>
  <c r="N180" i="6"/>
  <c r="J180" i="6" s="1"/>
  <c r="N182" i="6"/>
  <c r="J182" i="6" s="1"/>
  <c r="Q59" i="6"/>
  <c r="Q181" i="6"/>
  <c r="Q180" i="6"/>
  <c r="Q182" i="6"/>
  <c r="R59" i="6"/>
  <c r="R181" i="6"/>
  <c r="R180" i="6"/>
  <c r="R182" i="6"/>
  <c r="Y59" i="6"/>
  <c r="Y181" i="6"/>
  <c r="Y180" i="6"/>
  <c r="Y182" i="6"/>
  <c r="Z181" i="6" l="1"/>
  <c r="W181" i="6"/>
  <c r="W182" i="6"/>
  <c r="W180" i="6"/>
  <c r="W59" i="6"/>
  <c r="Z182" i="6"/>
  <c r="Z180" i="6"/>
  <c r="Z59" i="6"/>
  <c r="N188" i="6"/>
  <c r="J188" i="6" s="1"/>
  <c r="N190" i="6"/>
  <c r="J190" i="6" s="1"/>
  <c r="N186" i="6"/>
  <c r="J186" i="6" s="1"/>
  <c r="N43" i="6"/>
  <c r="J43" i="6" s="1"/>
  <c r="Q188" i="6"/>
  <c r="Q190" i="6"/>
  <c r="Q186" i="6"/>
  <c r="Q43" i="6"/>
  <c r="R188" i="6"/>
  <c r="R190" i="6"/>
  <c r="R186" i="6"/>
  <c r="R43" i="6"/>
  <c r="Y188" i="6"/>
  <c r="Y190" i="6"/>
  <c r="Y186" i="6"/>
  <c r="Y43" i="6"/>
  <c r="W190" i="6" l="1"/>
  <c r="W43" i="6"/>
  <c r="Z43" i="6"/>
  <c r="W186" i="6"/>
  <c r="Z188" i="6"/>
  <c r="W188" i="6"/>
  <c r="Z186" i="6"/>
  <c r="Z190" i="6"/>
  <c r="N20" i="6" l="1"/>
  <c r="J20" i="6" s="1"/>
  <c r="Q20" i="6"/>
  <c r="R20" i="6"/>
  <c r="Y20" i="6"/>
  <c r="W20" i="6" l="1"/>
  <c r="Z20" i="6"/>
  <c r="Y202" i="6" l="1"/>
  <c r="Y197" i="6"/>
  <c r="Y18" i="6"/>
  <c r="W197" i="6" l="1"/>
  <c r="Z197" i="6"/>
  <c r="W202" i="6"/>
  <c r="Z18" i="6"/>
  <c r="W18" i="6"/>
  <c r="Z202" i="6"/>
  <c r="N197" i="6" l="1"/>
  <c r="J197" i="6" s="1"/>
  <c r="N18" i="6"/>
  <c r="J18" i="6" s="1"/>
  <c r="Q197" i="6"/>
  <c r="Q18" i="6"/>
  <c r="R197" i="6"/>
  <c r="R18" i="6"/>
  <c r="N209" i="6" l="1"/>
  <c r="J209" i="6" s="1"/>
  <c r="N206" i="6"/>
  <c r="J206" i="6" s="1"/>
  <c r="N204" i="6"/>
  <c r="J204" i="6" s="1"/>
  <c r="N205" i="6"/>
  <c r="J205" i="6" s="1"/>
  <c r="N202" i="6"/>
  <c r="J202" i="6" s="1"/>
  <c r="Q209" i="6"/>
  <c r="Q206" i="6"/>
  <c r="Q204" i="6"/>
  <c r="Q205" i="6"/>
  <c r="Q202" i="6"/>
  <c r="R209" i="6"/>
  <c r="R206" i="6"/>
  <c r="R204" i="6"/>
  <c r="R205" i="6"/>
  <c r="R202" i="6"/>
  <c r="Y209" i="6"/>
  <c r="Y206" i="6"/>
  <c r="Y204" i="6"/>
  <c r="Y205" i="6"/>
  <c r="Z204" i="6" l="1"/>
  <c r="W205" i="6"/>
  <c r="W209" i="6"/>
  <c r="W204" i="6"/>
  <c r="Z209" i="6"/>
  <c r="W206" i="6"/>
  <c r="Z205" i="6"/>
  <c r="Z206" i="6"/>
  <c r="W207" i="6" l="1"/>
  <c r="Z207" i="6"/>
  <c r="N207" i="6" l="1"/>
  <c r="J207" i="6" s="1"/>
  <c r="R207" i="6" l="1"/>
  <c r="Q207" i="6"/>
  <c r="O122" i="6" l="1"/>
  <c r="O136" i="6"/>
  <c r="O186" i="6"/>
  <c r="O56" i="6"/>
  <c r="O123" i="6" l="1"/>
  <c r="O197" i="6" l="1"/>
  <c r="O198" i="6"/>
  <c r="O125" i="6" l="1"/>
  <c r="O109" i="6" l="1"/>
  <c r="O102" i="6" l="1"/>
  <c r="O76" i="6"/>
  <c r="O103" i="6"/>
  <c r="O121" i="6"/>
  <c r="O60" i="6" l="1"/>
  <c r="O61" i="6"/>
  <c r="O144" i="6"/>
  <c r="O141" i="6"/>
  <c r="O138" i="6"/>
  <c r="O124" i="6"/>
  <c r="O106" i="6"/>
  <c r="O172" i="6"/>
  <c r="O174" i="6"/>
  <c r="O75" i="6" l="1"/>
  <c r="O161" i="6"/>
  <c r="O126" i="6"/>
  <c r="O97" i="6"/>
  <c r="O95" i="6"/>
  <c r="O96" i="6"/>
  <c r="O151" i="6"/>
  <c r="O69" i="6"/>
  <c r="O108" i="6"/>
  <c r="O147" i="6"/>
  <c r="O64" i="6"/>
  <c r="O78" i="6"/>
  <c r="O77" i="6"/>
  <c r="O83" i="6"/>
  <c r="O79" i="6"/>
  <c r="O32" i="6"/>
  <c r="O163" i="6"/>
  <c r="O159" i="6"/>
  <c r="O168" i="6"/>
  <c r="O166" i="6"/>
  <c r="O162" i="6"/>
  <c r="O164" i="6"/>
  <c r="O160" i="6"/>
  <c r="O66" i="6"/>
  <c r="O205" i="6"/>
  <c r="O193" i="6"/>
  <c r="O23" i="6"/>
  <c r="O188" i="6"/>
  <c r="O189" i="6"/>
  <c r="O131" i="6"/>
  <c r="O34" i="6"/>
  <c r="O148" i="6"/>
  <c r="O190" i="6"/>
  <c r="O173" i="6"/>
  <c r="O157" i="6"/>
  <c r="O156"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tc={9263F271-181F-4DBE-95DF-DF71F04A3B7F}</author>
    <author>tc={9F21A548-B6C4-401E-BC0C-A996A3C86AAE}</author>
  </authors>
  <commentList>
    <comment ref="A291" authorId="0" shapeId="0" xr:uid="{9263F271-181F-4DBE-95DF-DF71F04A3B7F}">
      <text>
        <t>[Threaded comment]
Your version of Excel allows you to read this threaded comment; however, any edits to it will get removed if the file is opened in a newer version of Excel. Learn more: https://go.microsoft.com/fwlink/?linkid=870924
Comment:
    local demand</t>
      </text>
    </comment>
    <comment ref="A388" authorId="1" shapeId="0" xr:uid="{9F21A548-B6C4-401E-BC0C-A996A3C86AAE}">
      <text>
        <t>[Threaded comment]
Your version of Excel allows you to read this threaded comment; however, any edits to it will get removed if the file is opened in a newer version of Excel. Learn more: https://go.microsoft.com/fwlink/?linkid=870924
Comment:
    LOAD CONSIDERED IN THE DUPLICATED MOLD</t>
      </text>
    </comment>
  </commentList>
</comments>
</file>

<file path=xl/sharedStrings.xml><?xml version="1.0" encoding="utf-8"?>
<sst xmlns="http://schemas.openxmlformats.org/spreadsheetml/2006/main" count="4337" uniqueCount="1686">
  <si>
    <t>OrdSrtDate</t>
  </si>
  <si>
    <t>Op.Duratn</t>
  </si>
  <si>
    <t>Product</t>
  </si>
  <si>
    <t>1544552-1</t>
  </si>
  <si>
    <t>1452417-1</t>
  </si>
  <si>
    <t>1452417-2</t>
  </si>
  <si>
    <t>1544601-1</t>
  </si>
  <si>
    <t>1801350-2</t>
  </si>
  <si>
    <t>M0589129</t>
  </si>
  <si>
    <t>M0048686</t>
  </si>
  <si>
    <t>M0042586</t>
  </si>
  <si>
    <t>M0396058</t>
  </si>
  <si>
    <t>M1814787</t>
  </si>
  <si>
    <t>M0048680</t>
  </si>
  <si>
    <t>M0048740</t>
  </si>
  <si>
    <t>M0048739</t>
  </si>
  <si>
    <t>M0048679</t>
  </si>
  <si>
    <t>M0396057</t>
  </si>
  <si>
    <t xml:space="preserve">Produced Qty </t>
  </si>
  <si>
    <t>Oper. Qty</t>
  </si>
  <si>
    <t>M0048797</t>
  </si>
  <si>
    <t>M1857220</t>
  </si>
  <si>
    <t>Next Resource</t>
  </si>
  <si>
    <t>Resource</t>
  </si>
  <si>
    <t>Order Number</t>
  </si>
  <si>
    <t>OrdEndDate</t>
  </si>
  <si>
    <t>Origin.Qty</t>
  </si>
  <si>
    <t>PrdOrd (R)</t>
  </si>
  <si>
    <t>CWOrdSrt</t>
  </si>
  <si>
    <t>CWOrdSEnd</t>
  </si>
  <si>
    <t>Activity</t>
  </si>
  <si>
    <t>Interval</t>
  </si>
  <si>
    <t>Cycles recorded so far</t>
  </si>
  <si>
    <t>Next activity by</t>
  </si>
  <si>
    <t>M0052960</t>
  </si>
  <si>
    <t>M1857564</t>
  </si>
  <si>
    <t>M0048796</t>
  </si>
  <si>
    <t>M0048798</t>
  </si>
  <si>
    <t>M0069401</t>
  </si>
  <si>
    <t>M1096431</t>
  </si>
  <si>
    <t xml:space="preserve">TPM Level </t>
  </si>
  <si>
    <t>Cavity</t>
  </si>
  <si>
    <t>CT</t>
  </si>
  <si>
    <t xml:space="preserve">Remaining time to Next TPM (Hours) </t>
  </si>
  <si>
    <t>Work ctr</t>
  </si>
  <si>
    <t>1101</t>
  </si>
  <si>
    <t>M1857136</t>
  </si>
  <si>
    <t>M-101</t>
  </si>
  <si>
    <t>M-102</t>
  </si>
  <si>
    <t>M-103</t>
  </si>
  <si>
    <t>M-105</t>
  </si>
  <si>
    <t>2112554-1</t>
  </si>
  <si>
    <t>1452412-1</t>
  </si>
  <si>
    <t>1534149-2</t>
  </si>
  <si>
    <t>1379207-1</t>
  </si>
  <si>
    <t>TPM Range</t>
  </si>
  <si>
    <t>1801350-1</t>
  </si>
  <si>
    <t>1379206-1</t>
  </si>
  <si>
    <t>1379205-2</t>
  </si>
  <si>
    <t>M-104</t>
  </si>
  <si>
    <t>1379820-1</t>
  </si>
  <si>
    <t>M0048523</t>
  </si>
  <si>
    <t xml:space="preserve">Priority </t>
  </si>
  <si>
    <t xml:space="preserve">Technology </t>
  </si>
  <si>
    <t xml:space="preserve">Status </t>
  </si>
  <si>
    <t>1-1379115-2</t>
  </si>
  <si>
    <t>M0048310</t>
  </si>
  <si>
    <t>M0048517</t>
  </si>
  <si>
    <t>1-1379817-1</t>
  </si>
  <si>
    <t>1-1379817-3</t>
  </si>
  <si>
    <t>1-1379817-4</t>
  </si>
  <si>
    <t>1379115-1</t>
  </si>
  <si>
    <t>1379115-2</t>
  </si>
  <si>
    <t>1379115-3</t>
  </si>
  <si>
    <t>1379203-1</t>
  </si>
  <si>
    <t>1379205-1</t>
  </si>
  <si>
    <t>1379817-1</t>
  </si>
  <si>
    <t>1379817-3</t>
  </si>
  <si>
    <t>1379817-4</t>
  </si>
  <si>
    <t>144999-3</t>
  </si>
  <si>
    <t>144999-6</t>
  </si>
  <si>
    <t>1452412-2</t>
  </si>
  <si>
    <t>1452417-3</t>
  </si>
  <si>
    <t>M1814788</t>
  </si>
  <si>
    <t>1544601-2</t>
  </si>
  <si>
    <t>1544601-3</t>
  </si>
  <si>
    <t>1544604-1</t>
  </si>
  <si>
    <t>1544604-2</t>
  </si>
  <si>
    <t>1544604-3</t>
  </si>
  <si>
    <t>1544760-1</t>
  </si>
  <si>
    <t>1544760-2</t>
  </si>
  <si>
    <t>1544760-3</t>
  </si>
  <si>
    <t>1544999-1</t>
  </si>
  <si>
    <t>1801351-1</t>
  </si>
  <si>
    <t>2-1379817-4</t>
  </si>
  <si>
    <t>2298719-1</t>
  </si>
  <si>
    <t>M1835313</t>
  </si>
  <si>
    <t>2298719-2</t>
  </si>
  <si>
    <t>2298719-3</t>
  </si>
  <si>
    <t>2298719-4</t>
  </si>
  <si>
    <t>2298719-5</t>
  </si>
  <si>
    <t>2298719-6</t>
  </si>
  <si>
    <t>2298719-9</t>
  </si>
  <si>
    <t>2298723-1</t>
  </si>
  <si>
    <t>M1835821</t>
  </si>
  <si>
    <t>2298723-2</t>
  </si>
  <si>
    <t>2298723-3</t>
  </si>
  <si>
    <t>2298723-4</t>
  </si>
  <si>
    <t>2298723-5</t>
  </si>
  <si>
    <t>2298723-6</t>
  </si>
  <si>
    <t>2298723-9</t>
  </si>
  <si>
    <t>965695-1</t>
  </si>
  <si>
    <t>968529-1</t>
  </si>
  <si>
    <t>968529-2</t>
  </si>
  <si>
    <t>M0067525</t>
  </si>
  <si>
    <t>M0067701</t>
  </si>
  <si>
    <t>M0048794</t>
  </si>
  <si>
    <t>968182-1</t>
  </si>
  <si>
    <t xml:space="preserve"> </t>
  </si>
  <si>
    <t>1564007-1</t>
  </si>
  <si>
    <t>1544772-1</t>
  </si>
  <si>
    <t>2112915-1</t>
  </si>
  <si>
    <t>1544605-1</t>
  </si>
  <si>
    <t>1-1544768-1</t>
  </si>
  <si>
    <t>1801618-1</t>
  </si>
  <si>
    <t>1801158-1</t>
  </si>
  <si>
    <t>185306-1</t>
  </si>
  <si>
    <t>284420-1</t>
  </si>
  <si>
    <t>1544979-1</t>
  </si>
  <si>
    <t>1544998-1</t>
  </si>
  <si>
    <t>1801155-5</t>
  </si>
  <si>
    <t>185758-1</t>
  </si>
  <si>
    <t>2296677-1</t>
  </si>
  <si>
    <t>1-1801356-1</t>
  </si>
  <si>
    <t>1801264-1</t>
  </si>
  <si>
    <t>1379099-2</t>
  </si>
  <si>
    <t>1719121-1</t>
  </si>
  <si>
    <t>1-1801155-5</t>
  </si>
  <si>
    <t>2296675-1</t>
  </si>
  <si>
    <t>1801620-1</t>
  </si>
  <si>
    <t>185302-1</t>
  </si>
  <si>
    <t>2296674-1</t>
  </si>
  <si>
    <t>1544765-1</t>
  </si>
  <si>
    <t>1544998-3</t>
  </si>
  <si>
    <t>1-1394802-1</t>
  </si>
  <si>
    <t>1544998-2</t>
  </si>
  <si>
    <t>2340000-1</t>
  </si>
  <si>
    <t>1703795-2</t>
  </si>
  <si>
    <t>1379098-1</t>
  </si>
  <si>
    <t>1-1544601-1</t>
  </si>
  <si>
    <t>953552-1</t>
  </si>
  <si>
    <t>953119-1</t>
  </si>
  <si>
    <t>953119-2</t>
  </si>
  <si>
    <t>1801356-1</t>
  </si>
  <si>
    <t>185759-1</t>
  </si>
  <si>
    <t>1801267-2</t>
  </si>
  <si>
    <t>1801267-1</t>
  </si>
  <si>
    <t>1801359-1</t>
  </si>
  <si>
    <t>1379098-2</t>
  </si>
  <si>
    <t>1801266-1</t>
  </si>
  <si>
    <t>1379099-1</t>
  </si>
  <si>
    <t>1-1563532-1</t>
  </si>
  <si>
    <t>185757-1</t>
  </si>
  <si>
    <t>1563531-1</t>
  </si>
  <si>
    <t>1801268-1</t>
  </si>
  <si>
    <t>1-1703796-1</t>
  </si>
  <si>
    <t>Sccop</t>
  </si>
  <si>
    <t>1-1801168-5</t>
  </si>
  <si>
    <t>1544979-3</t>
  </si>
  <si>
    <t>1801168-5</t>
  </si>
  <si>
    <t>185512-1</t>
  </si>
  <si>
    <t>185757-6</t>
  </si>
  <si>
    <t>2141676-1</t>
  </si>
  <si>
    <t>2141677-1</t>
  </si>
  <si>
    <t>965445-1</t>
  </si>
  <si>
    <t>1379118-1</t>
  </si>
  <si>
    <t>1-1801167-7</t>
  </si>
  <si>
    <t>1-1801167-3</t>
  </si>
  <si>
    <t>1801171-1</t>
  </si>
  <si>
    <t>1801153-1</t>
  </si>
  <si>
    <t>1801150-2</t>
  </si>
  <si>
    <t>1801150-5</t>
  </si>
  <si>
    <t>1801150-4</t>
  </si>
  <si>
    <t>1801150-1</t>
  </si>
  <si>
    <t>1801421-1</t>
  </si>
  <si>
    <t>1379118-2</t>
  </si>
  <si>
    <t>1801154-1</t>
  </si>
  <si>
    <t>2236397-2</t>
  </si>
  <si>
    <t>1379098-5</t>
  </si>
  <si>
    <t>1801159-1</t>
  </si>
  <si>
    <t>1801607-1</t>
  </si>
  <si>
    <t>1801166-1</t>
  </si>
  <si>
    <t>1801607-2</t>
  </si>
  <si>
    <t>1801157-1</t>
  </si>
  <si>
    <t>1801170-1</t>
  </si>
  <si>
    <t>1802283-3</t>
  </si>
  <si>
    <t>2141678-1</t>
  </si>
  <si>
    <t>1801162-1</t>
  </si>
  <si>
    <t>2345653-9</t>
  </si>
  <si>
    <t>1802273-1</t>
  </si>
  <si>
    <t>2-1801265-1</t>
  </si>
  <si>
    <t>1-1801154-4</t>
  </si>
  <si>
    <t>1-1801154-3</t>
  </si>
  <si>
    <t>2177651-1</t>
  </si>
  <si>
    <t>2177650-3</t>
  </si>
  <si>
    <t>1801150-3</t>
  </si>
  <si>
    <t>1-1801167-1</t>
  </si>
  <si>
    <t>1-1801167-2</t>
  </si>
  <si>
    <t>1-1801167-5</t>
  </si>
  <si>
    <t>1-1801167-8</t>
  </si>
  <si>
    <t>1379118-3</t>
  </si>
  <si>
    <t>1-1801154-1</t>
  </si>
  <si>
    <t>1-1801154-5</t>
  </si>
  <si>
    <t>1-1801154-6</t>
  </si>
  <si>
    <t>1379201-2</t>
  </si>
  <si>
    <t>1801421-3</t>
  </si>
  <si>
    <t>2177650-1</t>
  </si>
  <si>
    <t>953697-1</t>
  </si>
  <si>
    <t>2141234-1</t>
  </si>
  <si>
    <t>2141233-1</t>
  </si>
  <si>
    <t>1-2203571-0</t>
  </si>
  <si>
    <t>1-2345654-0</t>
  </si>
  <si>
    <t>2203571-1</t>
  </si>
  <si>
    <t>2203571-2</t>
  </si>
  <si>
    <t>2203571-3</t>
  </si>
  <si>
    <t>2203571-4</t>
  </si>
  <si>
    <t>2203571-9</t>
  </si>
  <si>
    <t>2345653-1</t>
  </si>
  <si>
    <t>2345653-2</t>
  </si>
  <si>
    <t>2345653-3</t>
  </si>
  <si>
    <t>2345653-4</t>
  </si>
  <si>
    <t>2345654-1</t>
  </si>
  <si>
    <t>2345654-2</t>
  </si>
  <si>
    <t>2345654-3</t>
  </si>
  <si>
    <t>2345654-4</t>
  </si>
  <si>
    <t>2345654-9</t>
  </si>
  <si>
    <t>1379918-1</t>
  </si>
  <si>
    <t>1801616-1</t>
  </si>
  <si>
    <t>953698-2</t>
  </si>
  <si>
    <t>953698-1</t>
  </si>
  <si>
    <t>1801167-1</t>
  </si>
  <si>
    <t>1802422-2</t>
  </si>
  <si>
    <t>1802419-2</t>
  </si>
  <si>
    <t>1802284-1</t>
  </si>
  <si>
    <t>1802420-2</t>
  </si>
  <si>
    <t>1801161-1</t>
  </si>
  <si>
    <t>1802423-1</t>
  </si>
  <si>
    <t>1802267-1</t>
  </si>
  <si>
    <t>1-962692-2</t>
  </si>
  <si>
    <t>953698-3</t>
  </si>
  <si>
    <t>1379118-4</t>
  </si>
  <si>
    <t>1802424-2</t>
  </si>
  <si>
    <t>1801150-6</t>
  </si>
  <si>
    <t>1802288-1</t>
  </si>
  <si>
    <t>1802289-1</t>
  </si>
  <si>
    <t>PN</t>
  </si>
  <si>
    <t>2-953698-1</t>
  </si>
  <si>
    <t>2236183-1</t>
  </si>
  <si>
    <t>2236398-1</t>
  </si>
  <si>
    <t>1801171-2</t>
  </si>
  <si>
    <t>1801158-2</t>
  </si>
  <si>
    <t>1802267-2</t>
  </si>
  <si>
    <t>1802268-1</t>
  </si>
  <si>
    <t>1802269-1</t>
  </si>
  <si>
    <t>1802272-2</t>
  </si>
  <si>
    <t>1802425-1</t>
  </si>
  <si>
    <t>1802426-1</t>
  </si>
  <si>
    <t>1802291-1</t>
  </si>
  <si>
    <t>1801736-1</t>
  </si>
  <si>
    <t>1801167-2</t>
  </si>
  <si>
    <t>1801167-3</t>
  </si>
  <si>
    <t>1801167-4</t>
  </si>
  <si>
    <t>1801167-6</t>
  </si>
  <si>
    <t>1801167-8</t>
  </si>
  <si>
    <t>1801173-1</t>
  </si>
  <si>
    <t>1802267-4</t>
  </si>
  <si>
    <t>1802272-1</t>
  </si>
  <si>
    <t>1802283-1</t>
  </si>
  <si>
    <t>2236397-1</t>
  </si>
  <si>
    <t>2300009-1</t>
  </si>
  <si>
    <t>2300008-1</t>
  </si>
  <si>
    <t>2300008-2</t>
  </si>
  <si>
    <t>2300013-1</t>
  </si>
  <si>
    <t>2300011-1</t>
  </si>
  <si>
    <t>2300011-2</t>
  </si>
  <si>
    <t>1718109-1</t>
  </si>
  <si>
    <t>1718109-2</t>
  </si>
  <si>
    <t>1801739-1</t>
  </si>
  <si>
    <t>1801739-3</t>
  </si>
  <si>
    <t>1801739-4</t>
  </si>
  <si>
    <t>1-1452921-1</t>
  </si>
  <si>
    <t>1452922-1</t>
  </si>
  <si>
    <t>1-1670990-1</t>
  </si>
  <si>
    <t>1670990-1</t>
  </si>
  <si>
    <t>1670990-2</t>
  </si>
  <si>
    <t>1718872-1</t>
  </si>
  <si>
    <t>M-306</t>
  </si>
  <si>
    <t>M1814278</t>
  </si>
  <si>
    <t>M1814285</t>
  </si>
  <si>
    <t>1394139-1</t>
  </si>
  <si>
    <t>M-213</t>
  </si>
  <si>
    <t>M0048568</t>
  </si>
  <si>
    <t>M-206</t>
  </si>
  <si>
    <t>M1043661</t>
  </si>
  <si>
    <t>M-205</t>
  </si>
  <si>
    <t>M0048756</t>
  </si>
  <si>
    <t>M1835892</t>
  </si>
  <si>
    <t>M1857940</t>
  </si>
  <si>
    <t>M-302</t>
  </si>
  <si>
    <t>M0048777</t>
  </si>
  <si>
    <t>1703851-1</t>
  </si>
  <si>
    <t>M1043578</t>
  </si>
  <si>
    <t>M1835891</t>
  </si>
  <si>
    <t>1379098-3</t>
  </si>
  <si>
    <t>1801736-3</t>
  </si>
  <si>
    <t>1802267-3</t>
  </si>
  <si>
    <t>2309788-1</t>
  </si>
  <si>
    <t>2310135-1</t>
  </si>
  <si>
    <t>2306651-1</t>
  </si>
  <si>
    <t>2-2352202-1</t>
  </si>
  <si>
    <t>1718110-1</t>
  </si>
  <si>
    <t>1801163-1</t>
  </si>
  <si>
    <t>1801163-2</t>
  </si>
  <si>
    <t>1801163-3</t>
  </si>
  <si>
    <t>1801163-4</t>
  </si>
  <si>
    <t>1801607-3</t>
  </si>
  <si>
    <t>1801607-4</t>
  </si>
  <si>
    <t>1801607-5</t>
  </si>
  <si>
    <t>1-1801607-6</t>
  </si>
  <si>
    <t>1-1801466-1</t>
  </si>
  <si>
    <t>1-1801466-2</t>
  </si>
  <si>
    <t>1801466-1</t>
  </si>
  <si>
    <t>1801466-2</t>
  </si>
  <si>
    <t>1801467-1</t>
  </si>
  <si>
    <t>1801467-2</t>
  </si>
  <si>
    <t>1-1801468-1</t>
  </si>
  <si>
    <t>1801468-1</t>
  </si>
  <si>
    <t>1801154-2</t>
  </si>
  <si>
    <t>1801154-3</t>
  </si>
  <si>
    <t>1801154-4</t>
  </si>
  <si>
    <t>1801154-5</t>
  </si>
  <si>
    <t>1801154-6</t>
  </si>
  <si>
    <t>1801154-7</t>
  </si>
  <si>
    <t>2-2298723-1</t>
  </si>
  <si>
    <t>2-2298723-2</t>
  </si>
  <si>
    <t>2-2298723-9</t>
  </si>
  <si>
    <t>1801764-1</t>
  </si>
  <si>
    <t>1703850-1</t>
  </si>
  <si>
    <t>1718873-1</t>
  </si>
  <si>
    <t>1801172-1</t>
  </si>
  <si>
    <t>1394140-1</t>
  </si>
  <si>
    <t>1801601-1</t>
  </si>
  <si>
    <t>1801602-1</t>
  </si>
  <si>
    <t>1801602-3</t>
  </si>
  <si>
    <t>1801602-4</t>
  </si>
  <si>
    <t>1801603-1</t>
  </si>
  <si>
    <t>1801604-1</t>
  </si>
  <si>
    <t>1801608-1</t>
  </si>
  <si>
    <t>1801609-1</t>
  </si>
  <si>
    <t>1801611-1</t>
  </si>
  <si>
    <t>1801611-2</t>
  </si>
  <si>
    <t>1801602-2</t>
  </si>
  <si>
    <t>1379914-1</t>
  </si>
  <si>
    <t>284818-2</t>
  </si>
  <si>
    <t>953318-1</t>
  </si>
  <si>
    <t>953318-2</t>
  </si>
  <si>
    <t>1412819-1</t>
  </si>
  <si>
    <t>1412817-1</t>
  </si>
  <si>
    <t>1412817-2</t>
  </si>
  <si>
    <t>1412817-3</t>
  </si>
  <si>
    <t>1412817-4</t>
  </si>
  <si>
    <t>1412817-5</t>
  </si>
  <si>
    <t>1412818-1</t>
  </si>
  <si>
    <t>1-1452352-1</t>
  </si>
  <si>
    <t>2-1452352-1</t>
  </si>
  <si>
    <t>1-2141359-2</t>
  </si>
  <si>
    <t>1-2141359-4</t>
  </si>
  <si>
    <t>1-2141359-6</t>
  </si>
  <si>
    <t>2-2141359-2</t>
  </si>
  <si>
    <t>2-2141359-3</t>
  </si>
  <si>
    <t>2-2141359-4</t>
  </si>
  <si>
    <t>2-2141359-7</t>
  </si>
  <si>
    <t>2141359-3</t>
  </si>
  <si>
    <t>2141359-4</t>
  </si>
  <si>
    <t>2141359-6</t>
  </si>
  <si>
    <t>3-2141359-2</t>
  </si>
  <si>
    <t>3-2141359-3</t>
  </si>
  <si>
    <t>3-2141359-5</t>
  </si>
  <si>
    <t>3-2141359-6</t>
  </si>
  <si>
    <t>4-2141359-5</t>
  </si>
  <si>
    <t>5-2141359-5</t>
  </si>
  <si>
    <t>1-1823896-4</t>
  </si>
  <si>
    <t>1823896-1</t>
  </si>
  <si>
    <t>1823896-2</t>
  </si>
  <si>
    <t>1823896-3</t>
  </si>
  <si>
    <t>1823896-4</t>
  </si>
  <si>
    <t>1823896-5</t>
  </si>
  <si>
    <t>1823896-6</t>
  </si>
  <si>
    <t>1823903-1</t>
  </si>
  <si>
    <t>1823903-2</t>
  </si>
  <si>
    <t>1823903-3</t>
  </si>
  <si>
    <t>1823903-6</t>
  </si>
  <si>
    <t>2-1823903-2</t>
  </si>
  <si>
    <t>2-1823903-4</t>
  </si>
  <si>
    <t>2141361-1</t>
  </si>
  <si>
    <t>1-1801425-1</t>
  </si>
  <si>
    <t>1-1801425-2</t>
  </si>
  <si>
    <t>1-1801425-3</t>
  </si>
  <si>
    <t>1801871-1</t>
  </si>
  <si>
    <t>1801871-2</t>
  </si>
  <si>
    <t>1801922-1</t>
  </si>
  <si>
    <t>1801922-2</t>
  </si>
  <si>
    <t>1801922-3</t>
  </si>
  <si>
    <t>1801924-1</t>
  </si>
  <si>
    <t>1-1801426-1</t>
  </si>
  <si>
    <t>1-1801427-1</t>
  </si>
  <si>
    <t>1-1801869-2</t>
  </si>
  <si>
    <t>1801869-1</t>
  </si>
  <si>
    <t>1801869-2</t>
  </si>
  <si>
    <t>1801869-4</t>
  </si>
  <si>
    <t>1801870-1</t>
  </si>
  <si>
    <t>1-1563974-1</t>
  </si>
  <si>
    <t>1-1563974-2</t>
  </si>
  <si>
    <t>1-1563974-3</t>
  </si>
  <si>
    <t>2-1563974-1</t>
  </si>
  <si>
    <t>2-1563974-2</t>
  </si>
  <si>
    <t>2-1563974-3</t>
  </si>
  <si>
    <t>1801923-2</t>
  </si>
  <si>
    <t>1801925-2</t>
  </si>
  <si>
    <t>1801925-1</t>
  </si>
  <si>
    <t>1-1670990-2</t>
  </si>
  <si>
    <t>953697-2</t>
  </si>
  <si>
    <t>953697-3</t>
  </si>
  <si>
    <t>953697-4</t>
  </si>
  <si>
    <t>953697-5</t>
  </si>
  <si>
    <t>1670988-1</t>
  </si>
  <si>
    <t>1670988-2</t>
  </si>
  <si>
    <t>1670988-3</t>
  </si>
  <si>
    <t xml:space="preserve">SCCOP </t>
  </si>
  <si>
    <t>M1780218</t>
  </si>
  <si>
    <t>M1096850</t>
  </si>
  <si>
    <t>M1096501</t>
  </si>
  <si>
    <t>M1945873</t>
  </si>
  <si>
    <t>M1814304</t>
  </si>
  <si>
    <t>M0396496</t>
  </si>
  <si>
    <t>M1814360</t>
  </si>
  <si>
    <t>M-406</t>
  </si>
  <si>
    <t>M0048713</t>
  </si>
  <si>
    <t>M1043579</t>
  </si>
  <si>
    <t>M1835455</t>
  </si>
  <si>
    <t>M0048768</t>
  </si>
  <si>
    <t>M0048754</t>
  </si>
  <si>
    <t>M1835521</t>
  </si>
  <si>
    <t>M-211</t>
  </si>
  <si>
    <t>M1096483</t>
  </si>
  <si>
    <t>M1857941</t>
  </si>
  <si>
    <t>M1043600</t>
  </si>
  <si>
    <t>M1814283</t>
  </si>
  <si>
    <t>M1043603</t>
  </si>
  <si>
    <t>M1814963</t>
  </si>
  <si>
    <t>M1814291</t>
  </si>
  <si>
    <t>M0396497</t>
  </si>
  <si>
    <t>2334976-1</t>
  </si>
  <si>
    <t>M1948846</t>
  </si>
  <si>
    <t>M0042432</t>
  </si>
  <si>
    <t>M1814140</t>
  </si>
  <si>
    <t>M1780046</t>
  </si>
  <si>
    <t>M1018439</t>
  </si>
  <si>
    <t>M1075833</t>
  </si>
  <si>
    <t>M1945494</t>
  </si>
  <si>
    <t>M0048823</t>
  </si>
  <si>
    <t>M0048825</t>
  </si>
  <si>
    <t>2310140-1</t>
  </si>
  <si>
    <t>M1948844</t>
  </si>
  <si>
    <t>M1884864</t>
  </si>
  <si>
    <t>M0069402</t>
  </si>
  <si>
    <t>M1835329</t>
  </si>
  <si>
    <t>M1835586</t>
  </si>
  <si>
    <t>M1835587</t>
  </si>
  <si>
    <t>Molding</t>
  </si>
  <si>
    <t>2330271-4</t>
  </si>
  <si>
    <t>M1945002</t>
  </si>
  <si>
    <t>M0048730</t>
  </si>
  <si>
    <t>M1947548</t>
  </si>
  <si>
    <t>M1945005</t>
  </si>
  <si>
    <t>M0048413</t>
  </si>
  <si>
    <t>M1075686</t>
  </si>
  <si>
    <t>M1884863</t>
  </si>
  <si>
    <t>M1884865</t>
  </si>
  <si>
    <t>M1814331</t>
  </si>
  <si>
    <t>M1775753</t>
  </si>
  <si>
    <t>M1043592</t>
  </si>
  <si>
    <t>M0067805</t>
  </si>
  <si>
    <t>M0067717</t>
  </si>
  <si>
    <t>2310139-1</t>
  </si>
  <si>
    <t>M1948843</t>
  </si>
  <si>
    <t>M1945498</t>
  </si>
  <si>
    <t>M0048767</t>
  </si>
  <si>
    <t>M0289036</t>
  </si>
  <si>
    <t>M1780147</t>
  </si>
  <si>
    <t>M1949600</t>
  </si>
  <si>
    <t>M1043575</t>
  </si>
  <si>
    <t>M1835585</t>
  </si>
  <si>
    <t>M1780242</t>
  </si>
  <si>
    <t>M1780241</t>
  </si>
  <si>
    <t>M-208</t>
  </si>
  <si>
    <t>M1043576</t>
  </si>
  <si>
    <t>M1955938</t>
  </si>
  <si>
    <t>M0048682</t>
  </si>
  <si>
    <t>M1945007</t>
  </si>
  <si>
    <t>M1043584</t>
  </si>
  <si>
    <t>M1096921</t>
  </si>
  <si>
    <t>M1953449</t>
  </si>
  <si>
    <t>M1814361</t>
  </si>
  <si>
    <t>M0067702</t>
  </si>
  <si>
    <t>M1075458</t>
  </si>
  <si>
    <t>M1945495</t>
  </si>
  <si>
    <t>M1949601</t>
  </si>
  <si>
    <t>M1018515</t>
  </si>
  <si>
    <t>M1814793</t>
  </si>
  <si>
    <t>2310140-4</t>
  </si>
  <si>
    <t>2330271-2</t>
  </si>
  <si>
    <t>2330271-3</t>
  </si>
  <si>
    <t>2330271-1</t>
  </si>
  <si>
    <t>2330272-1</t>
  </si>
  <si>
    <t>M1945874</t>
  </si>
  <si>
    <t>M1043583</t>
  </si>
  <si>
    <t>M1814280</t>
  </si>
  <si>
    <t>M1043586</t>
  </si>
  <si>
    <t>M1946758</t>
  </si>
  <si>
    <t>M1945858</t>
  </si>
  <si>
    <t>M1951259</t>
  </si>
  <si>
    <t>M1946757</t>
  </si>
  <si>
    <t>2306651-3</t>
  </si>
  <si>
    <t>M1948848</t>
  </si>
  <si>
    <t>M1835584</t>
  </si>
  <si>
    <t>M1945003</t>
  </si>
  <si>
    <t>M1775082</t>
  </si>
  <si>
    <t>M1945006</t>
  </si>
  <si>
    <t>M1945496</t>
  </si>
  <si>
    <t>Material Description</t>
  </si>
  <si>
    <t>Material N</t>
  </si>
  <si>
    <t>Plnt</t>
  </si>
  <si>
    <t>StdVal</t>
  </si>
  <si>
    <t>12W MQS HDR HSG BLUE</t>
  </si>
  <si>
    <t>TAB-HSG 6 POS MQS BLACK</t>
  </si>
  <si>
    <t>1-1379118-1</t>
  </si>
  <si>
    <t>M0048615</t>
  </si>
  <si>
    <t>TAB-HSG 6 POS MQS WHITE</t>
  </si>
  <si>
    <t>1-1379118-2</t>
  </si>
  <si>
    <t>TAB-HSG 6 POS MQS BROWN</t>
  </si>
  <si>
    <t>1-1379118-4</t>
  </si>
  <si>
    <t>6W MQS HSG WITH BL BLACK</t>
  </si>
  <si>
    <t>6W MQS HSG WITH BL GREEN</t>
  </si>
  <si>
    <t>6W MQS HSG WITH BL BROWN</t>
  </si>
  <si>
    <t>18POS MQS REC</t>
  </si>
  <si>
    <t>M1018445</t>
  </si>
  <si>
    <t>PC 1V 8MM NG1 ETANCHABLE</t>
  </si>
  <si>
    <t>1W 8MM NG1 FOR SEALED</t>
  </si>
  <si>
    <t>1-1544601-2</t>
  </si>
  <si>
    <t>RECEPTACLE HOUSING, 8MM NG1, 1 WAY</t>
  </si>
  <si>
    <t>1-1544601-3</t>
  </si>
  <si>
    <t>VERROU SECONDAIRE 2V 8 M</t>
  </si>
  <si>
    <t>1-1544765-1</t>
  </si>
  <si>
    <t>JPT/MT3 BU-GEH 4P</t>
  </si>
  <si>
    <t>GRILLE DETECTION PL2V JA</t>
  </si>
  <si>
    <t>ETRIER VERROUILLAGE 2V 8</t>
  </si>
  <si>
    <t>1-1544772-1</t>
  </si>
  <si>
    <t>LEVER, FOR 32 POS. AIRBAG,YW</t>
  </si>
  <si>
    <t>LEVER,24W AIRBAG,YW</t>
  </si>
  <si>
    <t>SEC. LOCK. DEVICE FOR 2W RCPT HSG BLACK</t>
  </si>
  <si>
    <t>M1043589</t>
  </si>
  <si>
    <t>SECOND LOCK DEVICE FOR 3W RCPT HSG BLACK</t>
  </si>
  <si>
    <t>SEC. LOCK. DEVICE FOR 2W RCPT HSG BROWN</t>
  </si>
  <si>
    <t>COVER FOR 2W HP CONNECTOR</t>
  </si>
  <si>
    <t>M1043602</t>
  </si>
  <si>
    <t>SECOND LOCK DEVICE FOR 3W RCPT HSG BLUE</t>
  </si>
  <si>
    <t>SECOND LOCK DEVICE FOR 3W RCPT HSG GREY</t>
  </si>
  <si>
    <t>SEC. LOCK DEVICE FOR 3W RCPT HSG YELLOW</t>
  </si>
  <si>
    <t>1-1801167-4</t>
  </si>
  <si>
    <t>SECOND LOCK DEVICE FOR 3W RCPT HSG GREEN</t>
  </si>
  <si>
    <t>SECOND LOCK DEVICE FOR 3W RCPT HSG BROWN</t>
  </si>
  <si>
    <t>1-1801167-6</t>
  </si>
  <si>
    <t>SECOND LOCK DEVICE FOR 3W RCPT HSG WHITE</t>
  </si>
  <si>
    <t>SECOND LOCK DEVICE FOR 3W RCPT HSG RED</t>
  </si>
  <si>
    <t>SEC. LOCK DEVICE FOR 3W RCPT HSG ORANGE</t>
  </si>
  <si>
    <t>1-1801167-9</t>
  </si>
  <si>
    <t>COVER FOR 3W HP CONNECTOR</t>
  </si>
  <si>
    <t>CAVUTY BLOCK HOLDER, 30 WAY HYBRID HSG</t>
  </si>
  <si>
    <t>1-1801264-1</t>
  </si>
  <si>
    <t>M0048676</t>
  </si>
  <si>
    <t>CAVITY BLOCK, 30 WAY HYBRID RECEPT HSG</t>
  </si>
  <si>
    <t>1-1801265-1</t>
  </si>
  <si>
    <t>M1835657</t>
  </si>
  <si>
    <t>M0048677</t>
  </si>
  <si>
    <t>1-1801265-2</t>
  </si>
  <si>
    <t>SEAL RETAINER, 30 WAY HYBRID RECEPT HSG</t>
  </si>
  <si>
    <t>1-1801267-1</t>
  </si>
  <si>
    <t>M0048678</t>
  </si>
  <si>
    <t>ROTATIVE COVER, RIGHT ANGLE, 2W HP CONN</t>
  </si>
  <si>
    <t>RECEPT HOUSING, 8MM, 2 W</t>
  </si>
  <si>
    <t>1-1801421-1</t>
  </si>
  <si>
    <t>1-1801421-2</t>
  </si>
  <si>
    <t>1-1801421-3</t>
  </si>
  <si>
    <t>TAB MAIN HOUSING, MCON, 10 W, SEALED</t>
  </si>
  <si>
    <t>38POS,HYBRID,REC INNER HSG,UNSLD,COD B</t>
  </si>
  <si>
    <t>1-1802264-2</t>
  </si>
  <si>
    <t>M1945489</t>
  </si>
  <si>
    <t>38POS,HYBRID,REC INNER HSG,UNSLD,COD A</t>
  </si>
  <si>
    <t>CAVITY INSERT, INLINE MALE, FAKRA</t>
  </si>
  <si>
    <t>1-2203263-8</t>
  </si>
  <si>
    <t>M1948115</t>
  </si>
  <si>
    <t>CAVITY INSERT, INLINE FEMALE, FAKRA</t>
  </si>
  <si>
    <t>1-2203273-8</t>
  </si>
  <si>
    <t>M1948366</t>
  </si>
  <si>
    <t>1-2203273-9</t>
  </si>
  <si>
    <t>HOUSING, INLINE MALE, FAKRA</t>
  </si>
  <si>
    <t>32POS,HYBRID,TAB HSG,SLD,VAR 2</t>
  </si>
  <si>
    <t>1POS,MATE-AX,SOC HSG,UNSLD,180DEG,COD Z</t>
  </si>
  <si>
    <t>1-2310135-9</t>
  </si>
  <si>
    <t>M1948840</t>
  </si>
  <si>
    <t>1POS,MATE-AX,PIN HSG,UNSLD,180DEG,COD Z</t>
  </si>
  <si>
    <t>1-2310140-9</t>
  </si>
  <si>
    <t>16POS MIXED MQS REC COD A</t>
  </si>
  <si>
    <t>1-929463-1</t>
  </si>
  <si>
    <t>M1884015</t>
  </si>
  <si>
    <t>20W MQS RCPT HSG BLACK</t>
  </si>
  <si>
    <t>1-953119-3</t>
  </si>
  <si>
    <t>M1096773</t>
  </si>
  <si>
    <t>20W MQS RCPT HSG WHITE</t>
  </si>
  <si>
    <t>1-953119-4</t>
  </si>
  <si>
    <t>3W MQS PIN HSG POSIT MATE</t>
  </si>
  <si>
    <t>1-953698-1</t>
  </si>
  <si>
    <t>1-953698-2</t>
  </si>
  <si>
    <t>M0048567</t>
  </si>
  <si>
    <t>18POS MQS TAB COD C-F</t>
  </si>
  <si>
    <t>M0050605</t>
  </si>
  <si>
    <t>COVER MQS 18W 90DE</t>
  </si>
  <si>
    <t>1379098-4</t>
  </si>
  <si>
    <t>COVER MQS 18W 0 DE</t>
  </si>
  <si>
    <t>COVER MQS 18W 0 DEG WHITE</t>
  </si>
  <si>
    <t>12W MQS HDR HSG BLACK</t>
  </si>
  <si>
    <t>12W MQS HDR HSG BROWN</t>
  </si>
  <si>
    <t>6POS MQS TAB</t>
  </si>
  <si>
    <t>26W RECEPTACLE HOUSING</t>
  </si>
  <si>
    <t>1379201-1</t>
  </si>
  <si>
    <t>26W RECEPTACLE HOUSING BLACK</t>
  </si>
  <si>
    <t>UPPER RECEPT HSG 26W HYBR</t>
  </si>
  <si>
    <t>1379202-1</t>
  </si>
  <si>
    <t>M0048795</t>
  </si>
  <si>
    <t>UPPER RECEPTACLE HOUSING 26W HYBRID GREY</t>
  </si>
  <si>
    <t>1379202-2</t>
  </si>
  <si>
    <t>26W SECONDARY LOCKING</t>
  </si>
  <si>
    <t>26 WAY SLIDE</t>
  </si>
  <si>
    <t>26 WAY LEVER</t>
  </si>
  <si>
    <t>26 WAY COVER</t>
  </si>
  <si>
    <t>FRONT GRID FOR 4W SC</t>
  </si>
  <si>
    <t>20POS MQS REC</t>
  </si>
  <si>
    <t>M1884488</t>
  </si>
  <si>
    <t>32 POS. AIR BAG HSG BLACK</t>
  </si>
  <si>
    <t>COVER FOR 20W TAB HSG</t>
  </si>
  <si>
    <t>TAB HOUSING, 8MM NG1+, 2WAY, SEALED</t>
  </si>
  <si>
    <t>M1018366</t>
  </si>
  <si>
    <t>8POS MQS REC</t>
  </si>
  <si>
    <t>2X11POS.GET-FEMALE-HSG.</t>
  </si>
  <si>
    <t>1411226-1</t>
  </si>
  <si>
    <t>M1775659</t>
  </si>
  <si>
    <t>FAKRA II,JACK,DIELEC,HF</t>
  </si>
  <si>
    <t>1411226-2</t>
  </si>
  <si>
    <t>C23372A  40=C  4=INLINE FEM UNS</t>
  </si>
  <si>
    <t>1411226-3</t>
  </si>
  <si>
    <t>LEVER FOR MQS</t>
  </si>
  <si>
    <t>144933-1</t>
  </si>
  <si>
    <t>M1814441</t>
  </si>
  <si>
    <t>4P JPT HOUSING</t>
  </si>
  <si>
    <t>144999-5</t>
  </si>
  <si>
    <t>LEVER FOR 58POS CONNECTOR</t>
  </si>
  <si>
    <t>COVER FOR 58POS CONNECTOR</t>
  </si>
  <si>
    <t>58 POS CONNECTOR COVER FOR DC</t>
  </si>
  <si>
    <t>58-POS. CONNECTOR COVER FOR DC</t>
  </si>
  <si>
    <t>MQS RETAINER ,BLACK</t>
  </si>
  <si>
    <t>1534149-1</t>
  </si>
  <si>
    <t>MQS RETAINER,BROWN</t>
  </si>
  <si>
    <t>BOITIER PC 8 MM 1</t>
  </si>
  <si>
    <t>1544346-1</t>
  </si>
  <si>
    <t>M1096421</t>
  </si>
  <si>
    <t>1544346-2</t>
  </si>
  <si>
    <t>BOITIER PC 8 MM 1V</t>
  </si>
  <si>
    <t>1544346-3</t>
  </si>
  <si>
    <t>CAPOT PC 5V</t>
  </si>
  <si>
    <t>PL 1V 8NG1 ETANCHABLE NO</t>
  </si>
  <si>
    <t>PL 1V 8NG1 ETANCHABLE BL</t>
  </si>
  <si>
    <t>PL 1V 8NG1 ETANCHABLE GR</t>
  </si>
  <si>
    <t>GRILLE DETECTION PL1V 8N</t>
  </si>
  <si>
    <t>PL 2V 8MM NG1 NOIR</t>
  </si>
  <si>
    <t>M0048566</t>
  </si>
  <si>
    <t>PL 2V 8MM NG1 BLEU</t>
  </si>
  <si>
    <t>PL 2V 8MM NG1 GRIS</t>
  </si>
  <si>
    <t>ADAPTER, ROTATIVE COVER FOR 3W CONN</t>
  </si>
  <si>
    <t>M1947494</t>
  </si>
  <si>
    <t>1544768-1</t>
  </si>
  <si>
    <t>RECEPT HOUSING, 8MM NG1, 1 W, SEALED</t>
  </si>
  <si>
    <t>CPA, 8MM NG1 1W RECEPTACLE HOUSING</t>
  </si>
  <si>
    <t>SHIELD.SHELL,FOR,32 POS.AIRBAG,BK</t>
  </si>
  <si>
    <t>SHIELD.SHELL,FOR,32 POS.AIRBAG,GR</t>
  </si>
  <si>
    <t>1563531-2</t>
  </si>
  <si>
    <t>1563532-1</t>
  </si>
  <si>
    <t>6POS,GET 0.64,REC HSG</t>
  </si>
  <si>
    <t>SHIELD.SHELL,24W AIRBAG,GR</t>
  </si>
  <si>
    <t>1703795-1</t>
  </si>
  <si>
    <t>SHIELD.SHELL,24W AIRBAG,BK</t>
  </si>
  <si>
    <t>1703796-1</t>
  </si>
  <si>
    <t>CARRIER HSG.,4POSN.,MQS CLEAN BODY</t>
  </si>
  <si>
    <t>RECEPTACLE HSG.,4POSN.,MQS CLEAN BODY</t>
  </si>
  <si>
    <t>HOUSING,SPT,2POSN.</t>
  </si>
  <si>
    <t>1718831-1</t>
  </si>
  <si>
    <t>M1884121</t>
  </si>
  <si>
    <t>REC.HSG.FOR AMP MCP 2.8 CONT.,6POSN.</t>
  </si>
  <si>
    <t>M1780217</t>
  </si>
  <si>
    <t>TAB HOUSING 2 W HP BLACK</t>
  </si>
  <si>
    <t>TAB HOUSING 2 W HP BLUE</t>
  </si>
  <si>
    <t>TAB HOUSING 2 W HP GREY</t>
  </si>
  <si>
    <t>TAB HOUSING 2 W HP YELLOW</t>
  </si>
  <si>
    <t>TAB HOUSING 2 W HP GREEN</t>
  </si>
  <si>
    <t>RECEPTACLE HOUSING 2W HP</t>
  </si>
  <si>
    <t>M1043577</t>
  </si>
  <si>
    <t>M1814294</t>
  </si>
  <si>
    <t>REAR GRID FOR 2W CONNECTOR</t>
  </si>
  <si>
    <t>M1096484</t>
  </si>
  <si>
    <t>RECEPTACLE HSG 2W SPRING LOCK</t>
  </si>
  <si>
    <t>M1043581</t>
  </si>
  <si>
    <t>M1043953</t>
  </si>
  <si>
    <t>M1814015</t>
  </si>
  <si>
    <t>SECONDARY LOCK DEVICE FOR 2W TAB HOUSING</t>
  </si>
  <si>
    <t>SPRING LOCK DEVICE FOR 2W RCPT HOUSING</t>
  </si>
  <si>
    <t>M1043582</t>
  </si>
  <si>
    <t>SPRING LOCK DEVICE FOR 3W RCPT HOUSING</t>
  </si>
  <si>
    <t>M1043598</t>
  </si>
  <si>
    <t>RECEPTACLE HOUSING 3W HP</t>
  </si>
  <si>
    <t>M1043593</t>
  </si>
  <si>
    <t>SECOND LOCK DEVICE FOR 3W RCPT HSG YELL</t>
  </si>
  <si>
    <t>1801167-5</t>
  </si>
  <si>
    <t>1801167-7</t>
  </si>
  <si>
    <t>SECOND LOCK DEVICE FOR 3W RCPT HSG ORANG</t>
  </si>
  <si>
    <t>1801167-9</t>
  </si>
  <si>
    <t>REAR GRID FOR 3W HP CONNECTOR</t>
  </si>
  <si>
    <t>M1814284</t>
  </si>
  <si>
    <t>RECEPTACLE HSG 3W SPRING LOCK</t>
  </si>
  <si>
    <t>M1043597</t>
  </si>
  <si>
    <t>1801265-1</t>
  </si>
  <si>
    <t>1801265-2</t>
  </si>
  <si>
    <t>SLIDE, 30 WAY HYBRID RECEPT HSG</t>
  </si>
  <si>
    <t>SECONDARY LOCKING, 30 WAY</t>
  </si>
  <si>
    <t>M0048681</t>
  </si>
  <si>
    <t>COVER, 30 WAY HYBRID CONNECTOR</t>
  </si>
  <si>
    <t>LEVER, 30 WAY HYBRID CONNECTOR</t>
  </si>
  <si>
    <t>RCPT CAV. BLOCK, MCON, 10 W, SEALED</t>
  </si>
  <si>
    <t>M1835520</t>
  </si>
  <si>
    <t>FUSES HOLDER 10 MINIFUSES</t>
  </si>
  <si>
    <t>M0048821</t>
  </si>
  <si>
    <t>RELAY 40A HOLDER</t>
  </si>
  <si>
    <t>1801618-3</t>
  </si>
  <si>
    <t>2 MICRORELAYS HOLDER</t>
  </si>
  <si>
    <t>1801620-2</t>
  </si>
  <si>
    <t>1801620-3</t>
  </si>
  <si>
    <t>18W HYBRID UNSEALED RCPT HOUSING BLACK</t>
  </si>
  <si>
    <t>18W HYBRID UNSEALED RCPT HOUSING GREY</t>
  </si>
  <si>
    <t>1801736-2</t>
  </si>
  <si>
    <t>18W HYBRID UNSEALED RCPT HOUSING BLUE</t>
  </si>
  <si>
    <t>18W HYBRID UNSEALED RCPT HOUSING BROWN</t>
  </si>
  <si>
    <t>1801736-4</t>
  </si>
  <si>
    <t>18W HYBRID UNSEALED RCPT HOUSING PURPLE</t>
  </si>
  <si>
    <t>1801736-5</t>
  </si>
  <si>
    <t>18W HYBRID UNSEALED TAB HOUSING BLACK</t>
  </si>
  <si>
    <t>M1814796</t>
  </si>
  <si>
    <t>18W HYBRID UNSEALED TAB HOUSING GREY</t>
  </si>
  <si>
    <t>1801739-2</t>
  </si>
  <si>
    <t>18W HYBRID UNSEALED TAB HOUSING BLUE</t>
  </si>
  <si>
    <t>18W HYBRID UNSEALED TAB HOUSING BROWN</t>
  </si>
  <si>
    <t>18W HYBRID UNSEALED TAB HOUSING PURPLE</t>
  </si>
  <si>
    <t>1801739-5</t>
  </si>
  <si>
    <t>1802264-1</t>
  </si>
  <si>
    <t>76POS,HYBRID,REC HSG,UNSLD,COD 1</t>
  </si>
  <si>
    <t>76POS,HYBRID,REC HSG,UNSLD,COD 2</t>
  </si>
  <si>
    <t>76POS,HYBRID,REC HSG,UNSLD,COD 3</t>
  </si>
  <si>
    <t>76POS,HYBRID,REC HSG,UNSLD,COD 4</t>
  </si>
  <si>
    <t>76POS,HYBRID,REC HSG,UNSLD,COD 5</t>
  </si>
  <si>
    <t>1802267-5</t>
  </si>
  <si>
    <t>LEVER,76POS,HYBRID,REC HSG ASSY</t>
  </si>
  <si>
    <t>CPA,NANOMQS</t>
  </si>
  <si>
    <t>26POS,HYBRID,REC HSG,UNSLD,COD 1</t>
  </si>
  <si>
    <t>M1945497</t>
  </si>
  <si>
    <t>26POS,HYBRID,REC HSG,UNSLD,COD 2</t>
  </si>
  <si>
    <t>26POS,HYBRID,REC HSG,UNSLD,COD 3</t>
  </si>
  <si>
    <t>1802272-3</t>
  </si>
  <si>
    <t>26POS,HYBRID,REC HSG,UNSLD,COD 4</t>
  </si>
  <si>
    <t>1802272-4</t>
  </si>
  <si>
    <t>26POS,HYBRID,REC HSG,UNSLD,COD 5</t>
  </si>
  <si>
    <t>1802272-5</t>
  </si>
  <si>
    <t>LEVER,26POS,HYBRID,REC HSG ASSY</t>
  </si>
  <si>
    <t>3POS,HYBRID,REC HSG,UNSLD,COD A,NG1 6-8</t>
  </si>
  <si>
    <t>3POS,HYBRID,REC HSG,UNSLD,COD B,NG1 6-8</t>
  </si>
  <si>
    <t>1802283-2</t>
  </si>
  <si>
    <t>3POS,HYBRID,REC HSG,UNSLD,COD C,NG1 6-8</t>
  </si>
  <si>
    <t>3POS,HYBRID,REC HSG,UNSLD,COD D,NG1 6-8</t>
  </si>
  <si>
    <t>1802283-4</t>
  </si>
  <si>
    <t>3POS,HYBRID,REC HSG,UNSLD,COD E,NG1 6-8</t>
  </si>
  <si>
    <t>1802283-5</t>
  </si>
  <si>
    <t>LEVER,3POS,HYBRID,REC HSG</t>
  </si>
  <si>
    <t>6POS,HYBRID,REC HSG,UNSLD,COD A,NG1 6-8</t>
  </si>
  <si>
    <t>6POS,HYBRID,REC HSG,UNSLD,COD B,NG1 6-8</t>
  </si>
  <si>
    <t>1802288-2</t>
  </si>
  <si>
    <t>6POS,HYBRID,REC HSG,UNSLD,COD C,NG1 6-8</t>
  </si>
  <si>
    <t>1802288-3</t>
  </si>
  <si>
    <t>6POS,HYBRID,REC HSG,UNSLD,COD D,NG1 6-8</t>
  </si>
  <si>
    <t>1802288-4</t>
  </si>
  <si>
    <t>6POS,HYBRID,REC HSG,UNSLD,COD E,NG1 6-8</t>
  </si>
  <si>
    <t>1802288-5</t>
  </si>
  <si>
    <t>LEVER,6POS,HYBRID,REC HSG</t>
  </si>
  <si>
    <t>TPA REC HSG,3POS,HYBRID</t>
  </si>
  <si>
    <t>8POS,HYBRID,REC OUTER HSG,SLD,VAR 2</t>
  </si>
  <si>
    <t>M1949597</t>
  </si>
  <si>
    <t>8W RCPT HSG CARD EDGE</t>
  </si>
  <si>
    <t>24POS,MCON 1.2,REC INNER HSG,SLD,VAR 2</t>
  </si>
  <si>
    <t>M1949598</t>
  </si>
  <si>
    <t>TAB STABILIZER,GRID,32 POS,TAB HSG ASSY</t>
  </si>
  <si>
    <t>TPA TAB HSG,32POS,HYBRID</t>
  </si>
  <si>
    <t>M1949602</t>
  </si>
  <si>
    <t>TAB CONN CVR,32POS,HYBRID,180DEG</t>
  </si>
  <si>
    <t>M1949603</t>
  </si>
  <si>
    <t>TAB CONN CVR,32POS,HYBRID,90DEG</t>
  </si>
  <si>
    <t>M1949604</t>
  </si>
  <si>
    <t>LEVER FOR MQS 12P</t>
  </si>
  <si>
    <t>LEVER FOR MQS 18W</t>
  </si>
  <si>
    <t>COVER FOR MQS 12P   0 DEGRE</t>
  </si>
  <si>
    <t>185342-1</t>
  </si>
  <si>
    <t>M1096927</t>
  </si>
  <si>
    <t>COVER FOR MQS 12P  0 DEGRE</t>
  </si>
  <si>
    <t>185342-2</t>
  </si>
  <si>
    <t>COVER FOR MQS 12P  90 DEGRE</t>
  </si>
  <si>
    <t>185344-1</t>
  </si>
  <si>
    <t>185344-2</t>
  </si>
  <si>
    <t>SHIELD FOR MQS 8P+2 SHUNT</t>
  </si>
  <si>
    <t>185512-2</t>
  </si>
  <si>
    <t>16W HYBRID HSG FOR SICMA</t>
  </si>
  <si>
    <t>185757-2</t>
  </si>
  <si>
    <t>185757-3</t>
  </si>
  <si>
    <t>185757-4</t>
  </si>
  <si>
    <t>185757-5</t>
  </si>
  <si>
    <t>16W HYB SECONDARY LOCKING</t>
  </si>
  <si>
    <t>16W HYB SLIDE FOR REC HSG</t>
  </si>
  <si>
    <t>4POS,MATE-AX,PIN HSG,COD A,7MMCLIP</t>
  </si>
  <si>
    <t>4POS,MATE-AX,PIN HSG,COD B,7MMCLIP</t>
  </si>
  <si>
    <t>2-2352202-2</t>
  </si>
  <si>
    <t>4POS,MATE-AX,PIN HSG,COD C,7MMCLIP</t>
  </si>
  <si>
    <t>2-2352202-3</t>
  </si>
  <si>
    <t>4POS,MATE-AX,PIN HSG,COD Z,7MMCLIP</t>
  </si>
  <si>
    <t>2-2352202-9</t>
  </si>
  <si>
    <t>16POS MIXED MQS REC COD B</t>
  </si>
  <si>
    <t>2-929463-1</t>
  </si>
  <si>
    <t>3POS MQS TAB</t>
  </si>
  <si>
    <t>18P MQS STIFTGEH</t>
  </si>
  <si>
    <t>2-962692-2</t>
  </si>
  <si>
    <t>PROTEC. COVER GET 0.64</t>
  </si>
  <si>
    <t>FAKRA II,PLUG, DIELEC</t>
  </si>
  <si>
    <t>SLIDE,3WAY</t>
  </si>
  <si>
    <t>M1096775</t>
  </si>
  <si>
    <t>SLIDE,2 WAY</t>
  </si>
  <si>
    <t>M1096776</t>
  </si>
  <si>
    <t>COVER,FEMALE 48POS</t>
  </si>
  <si>
    <t>M1096973</t>
  </si>
  <si>
    <t>22POS MQS REC</t>
  </si>
  <si>
    <t>M1096974</t>
  </si>
  <si>
    <t>26POS, MIXED,CAVITY BLOCK</t>
  </si>
  <si>
    <t>M1096975</t>
  </si>
  <si>
    <t>COVER,C-E LEFT</t>
  </si>
  <si>
    <t>COVER,C-E RIGHT</t>
  </si>
  <si>
    <t>COVER,C-E 90 DEG EXIT</t>
  </si>
  <si>
    <t>2177650-4</t>
  </si>
  <si>
    <t>LEVER,TE</t>
  </si>
  <si>
    <t>M1951260</t>
  </si>
  <si>
    <t>DIELECTRIC, IN-LINE MALE, FAKRA</t>
  </si>
  <si>
    <t>2203261-5</t>
  </si>
  <si>
    <t>M1948367</t>
  </si>
  <si>
    <t>DIELECTRIC, IN-LINE FEMALE, FAKRA</t>
  </si>
  <si>
    <t>2203271-5</t>
  </si>
  <si>
    <t>M1948368</t>
  </si>
  <si>
    <t>2203271-6</t>
  </si>
  <si>
    <t>20POS, MIXED,REC HSG</t>
  </si>
  <si>
    <t>2208535-1</t>
  </si>
  <si>
    <t>M1857180</t>
  </si>
  <si>
    <t>CPA</t>
  </si>
  <si>
    <t>M1857937</t>
  </si>
  <si>
    <t>4POS,MCON 0.5 CB,REC HSG,SEALED</t>
  </si>
  <si>
    <t>COVER FAM. SEAL MCON 0.5 CB,0,4POS</t>
  </si>
  <si>
    <t>2272310-2</t>
  </si>
  <si>
    <t>2272313-2</t>
  </si>
  <si>
    <t>CARRIER,1WAY HF TERMINAL</t>
  </si>
  <si>
    <t>22POS,MQS,REC HSG</t>
  </si>
  <si>
    <t>26POS,MQS,REC HSG</t>
  </si>
  <si>
    <t>4POS,MATE-AX,SOC HSG,180DEG,COD A</t>
  </si>
  <si>
    <t>4POS,MATE-AX,SOC HSG,180DEG,COD B</t>
  </si>
  <si>
    <t>4POS,MATE-AX,SOC HSG,180DEG,COD C</t>
  </si>
  <si>
    <t>4POS,MATE-AX,SOC HSG,180DEG,COD D</t>
  </si>
  <si>
    <t>4POS,MATE-AX,SOC HSG,180DEG,COD E</t>
  </si>
  <si>
    <t>4POS,MATE-AX,SOC HSG,180DEG,COD F</t>
  </si>
  <si>
    <t>4POS,MATE-AX,SOC HSG,180DEG,COD Z</t>
  </si>
  <si>
    <t>4POS,MINI COAX,PIN HSG,COD A</t>
  </si>
  <si>
    <t>4POS,MINI COAX,PIN HSG,COD B</t>
  </si>
  <si>
    <t>4POS,MINI COAX,PIN HSG,COD C</t>
  </si>
  <si>
    <t>4POS,MINI COAX,PIN HSG,COD D</t>
  </si>
  <si>
    <t>4POS,MINI COAX,PIN HSG,COD E</t>
  </si>
  <si>
    <t>4POS,MINI COAX,PIN HSG,COD F</t>
  </si>
  <si>
    <t>4POS,MINI COAX,PIN HSG,COD Z</t>
  </si>
  <si>
    <t>24POS,0.64 MALE GEN. Y,PIN HSG</t>
  </si>
  <si>
    <t>24POS,0.64 GENER. Y,TAB HSG</t>
  </si>
  <si>
    <t>2300008-3</t>
  </si>
  <si>
    <t>TPA,TE</t>
  </si>
  <si>
    <t>24POS,0.64 GENER. Y,REC HSG</t>
  </si>
  <si>
    <t>2300011-3</t>
  </si>
  <si>
    <t>2POS,MATE-AX,PIN HSG,180DEG,COD A</t>
  </si>
  <si>
    <t>2306500-1</t>
  </si>
  <si>
    <t>M1948841</t>
  </si>
  <si>
    <t>2POS,MATE-AX,PIN HSG,180DEG,COD B</t>
  </si>
  <si>
    <t>2306500-2</t>
  </si>
  <si>
    <t>2POS,MATE-AX,PIN HSG,180DEG,COD C</t>
  </si>
  <si>
    <t>2306500-3</t>
  </si>
  <si>
    <t>2POS,MATE-AX,PIN HSG,180DEG,COD D</t>
  </si>
  <si>
    <t>2306500-4</t>
  </si>
  <si>
    <t>2POS,MATE-AX,PIN HSG,180DEG,COD Z</t>
  </si>
  <si>
    <t>2306500-9</t>
  </si>
  <si>
    <t>TPA PIN HSG,2POS,MATE-AX</t>
  </si>
  <si>
    <t>2306501-1</t>
  </si>
  <si>
    <t>M1948847</t>
  </si>
  <si>
    <t>2POS,MATE-AX,SOC HSG,UNSLD,180DEG,COD A</t>
  </si>
  <si>
    <t>2POS,MATE-AX,SOC HSG,UNSLD,180DEG,COD B</t>
  </si>
  <si>
    <t>2306651-2</t>
  </si>
  <si>
    <t>2POS,MATE-AX,SOC HSG,UNSLD,180DEG,COD C</t>
  </si>
  <si>
    <t>2POS,MATE-AX,SOC HSG,UNSLD,180DEG,COD D</t>
  </si>
  <si>
    <t>2306651-4</t>
  </si>
  <si>
    <t>2POS,MATE-AX,SOC HSG,UNSLD,180DEG,COD Z</t>
  </si>
  <si>
    <t>2306651-9</t>
  </si>
  <si>
    <t>TPA SOC HSG,1POS/2POS,MATE-AX</t>
  </si>
  <si>
    <t>M1948839</t>
  </si>
  <si>
    <t>1POS,MATE-AX,SOC HSG,UNSLD,180DEG,COD A</t>
  </si>
  <si>
    <t>1POS,MATE-AX,SOC HSG,UNSLD,180DEG,COD B</t>
  </si>
  <si>
    <t>2310135-2</t>
  </si>
  <si>
    <t>1POS,MATE-AX,SOC HSG,UNSLD,180DEG,COD C</t>
  </si>
  <si>
    <t>2310135-3</t>
  </si>
  <si>
    <t>1POS,MATE-AX,SOC HSG,UNSLD,180DEG,COD D</t>
  </si>
  <si>
    <t>2310135-4</t>
  </si>
  <si>
    <t>TPA PIN HSG,1POS,MATE-AX</t>
  </si>
  <si>
    <t>1POS,MATE-AX,PIN HSG,UNSLD,180DEG,COD A</t>
  </si>
  <si>
    <t>1POS,MATE-AX,PIN HSG,UNSLD,180DEG,COD B</t>
  </si>
  <si>
    <t>2310140-2</t>
  </si>
  <si>
    <t>1POS,MATE-AX,PIN HSG,UNSLD,180DEG,COD C</t>
  </si>
  <si>
    <t>2310140-3</t>
  </si>
  <si>
    <t>1POS,MATE-AX,PIN HSG,UNSLD,180DEG,COD D</t>
  </si>
  <si>
    <t>1POS,FAKRA AUT,PIN HSG,180DEG</t>
  </si>
  <si>
    <t>2312172-3</t>
  </si>
  <si>
    <t>1POS,FAKRA AUT,SOC HSG,UNSLD,180DEG</t>
  </si>
  <si>
    <t>2312174-3</t>
  </si>
  <si>
    <t>BLIND CONNECTOR,94POS,MQS,HDR HSG</t>
  </si>
  <si>
    <t>2322579-1</t>
  </si>
  <si>
    <t>M1780796</t>
  </si>
  <si>
    <t>2322579-2</t>
  </si>
  <si>
    <t>32 POS. AIR BAG HSG GRAY</t>
  </si>
  <si>
    <t>1POS,FAKRA II,SOC HSG,90DEG,COD A</t>
  </si>
  <si>
    <t>1POS,FAKRA II,SOC HSG,90DEG,COD B</t>
  </si>
  <si>
    <t>1POS,FAKRA II,SOC HSG,90DEG,COD C</t>
  </si>
  <si>
    <t>1POS,FAKRA II,SOC HSG,90DEG,COD D</t>
  </si>
  <si>
    <t>1POS,FAKRA II,SOC HSG,90DEG,COD I</t>
  </si>
  <si>
    <t>2330271-9</t>
  </si>
  <si>
    <t>1POS,FAKRA II,SOC HSG,90DEG,RETAINER</t>
  </si>
  <si>
    <t>CPA,MATE-AX,UNSEALED</t>
  </si>
  <si>
    <t>CABLE CHANNEL FOR COAX CABLE</t>
  </si>
  <si>
    <t>2343956-3</t>
  </si>
  <si>
    <t>HOUSING, INLINE FEMALE, FAKRA</t>
  </si>
  <si>
    <t>HOUSING, INLINE FEMALE, CLIP, FAKRA</t>
  </si>
  <si>
    <t>284420-2</t>
  </si>
  <si>
    <t>32 POS. AIR BAG HSG BLUE</t>
  </si>
  <si>
    <t>284420-3</t>
  </si>
  <si>
    <t>HOUSING FOR 32 POSITIONS AIRBAG CONNECTO</t>
  </si>
  <si>
    <t>284420-5</t>
  </si>
  <si>
    <t>32 POS AIR BAG HOUSING</t>
  </si>
  <si>
    <t>284420-7</t>
  </si>
  <si>
    <t>16POS MIXED MQS REC COD C</t>
  </si>
  <si>
    <t>3-929463-1</t>
  </si>
  <si>
    <t>16 WAY DIAGNOSTIC CONN   BLACK</t>
  </si>
  <si>
    <t>348822-2</t>
  </si>
  <si>
    <t>M1857216</t>
  </si>
  <si>
    <t>16 WAY DIAGNOSTIC CONN   GREY</t>
  </si>
  <si>
    <t>348822-6</t>
  </si>
  <si>
    <t>MQS COVER 3P</t>
  </si>
  <si>
    <t>MQS COVER  3P</t>
  </si>
  <si>
    <t>JPT UMGEH  2P</t>
  </si>
  <si>
    <t>MQS COVER 12P</t>
  </si>
  <si>
    <t>968695-1</t>
  </si>
  <si>
    <t>2X5 PLUG WIRE DRESS COVER- ACC GEN Y CON</t>
  </si>
  <si>
    <t>2378949-1</t>
  </si>
  <si>
    <t>M1959317</t>
  </si>
  <si>
    <t>FUSES AND RELAYS HOLDER, 36 MINIFUSES V2</t>
  </si>
  <si>
    <t>1544979-2</t>
  </si>
  <si>
    <t>2-1801168-5</t>
  </si>
  <si>
    <t>953631-1</t>
  </si>
  <si>
    <t>284818-1</t>
  </si>
  <si>
    <t>1-2141359-3</t>
  </si>
  <si>
    <t>2-2141359-6</t>
  </si>
  <si>
    <t>1823903-4</t>
  </si>
  <si>
    <t>4-1823903-1</t>
  </si>
  <si>
    <t>4-1823903-6</t>
  </si>
  <si>
    <t>5-1823903-4</t>
  </si>
  <si>
    <t>2315711-2</t>
  </si>
  <si>
    <t>142680-1</t>
  </si>
  <si>
    <t>142680-4</t>
  </si>
  <si>
    <t>142680-9</t>
  </si>
  <si>
    <t>1379342-1</t>
  </si>
  <si>
    <t>953488-1</t>
  </si>
  <si>
    <t>1563164-1</t>
  </si>
  <si>
    <t>1563165-1</t>
  </si>
  <si>
    <t>Perecentage</t>
  </si>
  <si>
    <t>M-216</t>
  </si>
  <si>
    <t>M-107</t>
  </si>
  <si>
    <t>M-405</t>
  </si>
  <si>
    <t>M-315</t>
  </si>
  <si>
    <t>M-314</t>
  </si>
  <si>
    <t>M-310</t>
  </si>
  <si>
    <t>M-308</t>
  </si>
  <si>
    <t>M-307</t>
  </si>
  <si>
    <t>M-305</t>
  </si>
  <si>
    <t>M-304</t>
  </si>
  <si>
    <t>M-301</t>
  </si>
  <si>
    <t>M-215</t>
  </si>
  <si>
    <t>M-214</t>
  </si>
  <si>
    <t>M-210</t>
  </si>
  <si>
    <t>M-207</t>
  </si>
  <si>
    <t>M-204</t>
  </si>
  <si>
    <t>M-203</t>
  </si>
  <si>
    <t>M-202</t>
  </si>
  <si>
    <t>M-113</t>
  </si>
  <si>
    <t>M-112</t>
  </si>
  <si>
    <t>M-110</t>
  </si>
  <si>
    <t>M-109</t>
  </si>
  <si>
    <t>M-108</t>
  </si>
  <si>
    <t>M-106</t>
  </si>
  <si>
    <t>M-407</t>
  </si>
  <si>
    <t>M-401</t>
  </si>
  <si>
    <t>M-309</t>
  </si>
  <si>
    <t>M-303</t>
  </si>
  <si>
    <t>M-209</t>
  </si>
  <si>
    <t>M-201</t>
  </si>
  <si>
    <t>Row Labels</t>
  </si>
  <si>
    <t>Grand Total</t>
  </si>
  <si>
    <t xml:space="preserve">Sum of SCCOP </t>
  </si>
  <si>
    <t>M1835472</t>
  </si>
  <si>
    <t>M1835842</t>
  </si>
  <si>
    <t>M1096497</t>
  </si>
  <si>
    <t>M-403</t>
  </si>
  <si>
    <t>M-114</t>
  </si>
  <si>
    <t>Column1</t>
  </si>
  <si>
    <t>M-411</t>
  </si>
  <si>
    <t>M-111</t>
  </si>
  <si>
    <t>M-311</t>
  </si>
  <si>
    <t>M1096498</t>
  </si>
  <si>
    <t>M-312</t>
  </si>
  <si>
    <t>M-116</t>
  </si>
  <si>
    <t>M-402</t>
  </si>
  <si>
    <t>M1835830</t>
  </si>
  <si>
    <t>M1075755</t>
  </si>
  <si>
    <t>M-313</t>
  </si>
  <si>
    <t>M1043594</t>
  </si>
  <si>
    <t>M1960749</t>
  </si>
  <si>
    <t>M1096504</t>
  </si>
  <si>
    <t>M1096503</t>
  </si>
  <si>
    <t>M1075480</t>
  </si>
  <si>
    <t>M1958995</t>
  </si>
  <si>
    <t>M1857006</t>
  </si>
  <si>
    <t>M1814072</t>
  </si>
  <si>
    <t>1379217-6</t>
  </si>
  <si>
    <t>M-412</t>
  </si>
  <si>
    <t>M-404</t>
  </si>
  <si>
    <t>927367-1</t>
  </si>
  <si>
    <t>M-416</t>
  </si>
  <si>
    <t>M1096499</t>
  </si>
  <si>
    <t>1379217-5</t>
  </si>
  <si>
    <t>Category</t>
  </si>
  <si>
    <t>M-413</t>
  </si>
  <si>
    <t>M-414</t>
  </si>
  <si>
    <t>M0069391</t>
  </si>
  <si>
    <t>M1075754</t>
  </si>
  <si>
    <t>200227177689</t>
  </si>
  <si>
    <t>M-316</t>
  </si>
  <si>
    <t>200227168292</t>
  </si>
  <si>
    <t>200227172243</t>
  </si>
  <si>
    <t>M1043595</t>
  </si>
  <si>
    <t>200227178387</t>
  </si>
  <si>
    <t>1/11:03:48</t>
  </si>
  <si>
    <t>3/17:14:10</t>
  </si>
  <si>
    <t>2/05:33:22</t>
  </si>
  <si>
    <t>1-1801609-1</t>
  </si>
  <si>
    <t>927366-1</t>
  </si>
  <si>
    <t>200227182549</t>
  </si>
  <si>
    <t>M1075753</t>
  </si>
  <si>
    <t>200227212381</t>
  </si>
  <si>
    <t>1-1801608-1</t>
  </si>
  <si>
    <t>200227212586</t>
  </si>
  <si>
    <t>M1043759</t>
  </si>
  <si>
    <t>1-144999-6</t>
  </si>
  <si>
    <t>200227214391</t>
  </si>
  <si>
    <t>M1075081</t>
  </si>
  <si>
    <t>1379217-1</t>
  </si>
  <si>
    <t>200227212223</t>
  </si>
  <si>
    <t>200227215256</t>
  </si>
  <si>
    <t>0/18:46:00</t>
  </si>
  <si>
    <t>2/05:18:00</t>
  </si>
  <si>
    <t>200227247999</t>
  </si>
  <si>
    <t>3/15:57:50</t>
  </si>
  <si>
    <t>200227108377</t>
  </si>
  <si>
    <t>200227105445</t>
  </si>
  <si>
    <t>2/03:08:47</t>
  </si>
  <si>
    <t>200227137993</t>
  </si>
  <si>
    <t>1/06:41:51</t>
  </si>
  <si>
    <t>927368-1</t>
  </si>
  <si>
    <t>0/11:50:49</t>
  </si>
  <si>
    <t>200227130474</t>
  </si>
  <si>
    <t>1/03:00:21</t>
  </si>
  <si>
    <t>0/13:30:16</t>
  </si>
  <si>
    <t>1/11:34:28</t>
  </si>
  <si>
    <t>1/23:22:29</t>
  </si>
  <si>
    <t>1/12:04:13</t>
  </si>
  <si>
    <t>0/20:48:46</t>
  </si>
  <si>
    <t>200227231048</t>
  </si>
  <si>
    <t>2/23:23:40</t>
  </si>
  <si>
    <t>1801602-5</t>
  </si>
  <si>
    <t>0/13:07:48</t>
  </si>
  <si>
    <t>1/00:10:39</t>
  </si>
  <si>
    <t>1/13:31:06</t>
  </si>
  <si>
    <t>1/21:31:22</t>
  </si>
  <si>
    <t>3/17:10:48</t>
  </si>
  <si>
    <t>1/19:03:31</t>
  </si>
  <si>
    <t>1-1452412-1</t>
  </si>
  <si>
    <t>1/03:41:26</t>
  </si>
  <si>
    <t>200227068760</t>
  </si>
  <si>
    <t>3/12:50:21</t>
  </si>
  <si>
    <t>4/08:51:10</t>
  </si>
  <si>
    <t>200227070453</t>
  </si>
  <si>
    <t>1/21:52:56</t>
  </si>
  <si>
    <t>3/15:03:11</t>
  </si>
  <si>
    <t>0/11:24:36</t>
  </si>
  <si>
    <t>1379217-3</t>
  </si>
  <si>
    <t>2/09:30:19</t>
  </si>
  <si>
    <t>1/17:26:48</t>
  </si>
  <si>
    <t>0/12:30:06</t>
  </si>
  <si>
    <t>0/19:49:12</t>
  </si>
  <si>
    <t>0/19:47:02</t>
  </si>
  <si>
    <t>200227255623</t>
  </si>
  <si>
    <t>3/04:50:30</t>
  </si>
  <si>
    <t>2/02:49:06</t>
  </si>
  <si>
    <t>1/22:33:16</t>
  </si>
  <si>
    <t>200226972597</t>
  </si>
  <si>
    <t>200226989795</t>
  </si>
  <si>
    <t>200226994529</t>
  </si>
  <si>
    <t>200226995390</t>
  </si>
  <si>
    <t>200226997374</t>
  </si>
  <si>
    <t>200227027759</t>
  </si>
  <si>
    <t>200227030637</t>
  </si>
  <si>
    <t>M1884231</t>
  </si>
  <si>
    <t>M-415</t>
  </si>
  <si>
    <t>200227294741</t>
  </si>
  <si>
    <t>200227284040</t>
  </si>
  <si>
    <t>200227293780</t>
  </si>
  <si>
    <t>200227298814</t>
  </si>
  <si>
    <t>M0067554</t>
  </si>
  <si>
    <t>200227336378</t>
  </si>
  <si>
    <t>200227336677</t>
  </si>
  <si>
    <t>200227298526</t>
  </si>
  <si>
    <t>200227335130</t>
  </si>
  <si>
    <t>200227336393</t>
  </si>
  <si>
    <t>0/13:57:11</t>
  </si>
  <si>
    <t>3/09:00:00</t>
  </si>
  <si>
    <t>M-409</t>
  </si>
  <si>
    <t>M1884027</t>
  </si>
  <si>
    <t>200227341883</t>
  </si>
  <si>
    <t>M1775657</t>
  </si>
  <si>
    <t>200227379578</t>
  </si>
  <si>
    <t>200227378731</t>
  </si>
  <si>
    <t>M1075079</t>
  </si>
  <si>
    <t>200227357180</t>
  </si>
  <si>
    <t>200226966755</t>
  </si>
  <si>
    <t>200227379818</t>
  </si>
  <si>
    <t>200227378294</t>
  </si>
  <si>
    <t>200227378005</t>
  </si>
  <si>
    <t>200227379193</t>
  </si>
  <si>
    <t>0/00:05:27</t>
  </si>
  <si>
    <t>2/15:58:42</t>
  </si>
  <si>
    <t>0/17:52:29</t>
  </si>
  <si>
    <t>0/01:45:32</t>
  </si>
  <si>
    <t>0/00:43:54</t>
  </si>
  <si>
    <t>0/02:01:25</t>
  </si>
  <si>
    <t>0/01:06:40</t>
  </si>
  <si>
    <t>0/00:55:11</t>
  </si>
  <si>
    <t>0/03:45:45</t>
  </si>
  <si>
    <t>200227418187</t>
  </si>
  <si>
    <t>200227409848</t>
  </si>
  <si>
    <t>200227409849</t>
  </si>
  <si>
    <t>200227408836</t>
  </si>
  <si>
    <t>200227419151</t>
  </si>
  <si>
    <t>200227421524</t>
  </si>
  <si>
    <t>200227421809</t>
  </si>
  <si>
    <t>200227421815</t>
  </si>
  <si>
    <t>200227417905</t>
  </si>
  <si>
    <t>200227419414</t>
  </si>
  <si>
    <t>200227421531</t>
  </si>
  <si>
    <t>200227421534</t>
  </si>
  <si>
    <t>200227412057</t>
  </si>
  <si>
    <t>200227421838</t>
  </si>
  <si>
    <t>200227421435</t>
  </si>
  <si>
    <t>200227421622</t>
  </si>
  <si>
    <t>200227421813</t>
  </si>
  <si>
    <t>200227411023</t>
  </si>
  <si>
    <t>200227404707</t>
  </si>
  <si>
    <t>200227408654</t>
  </si>
  <si>
    <t>200227421805</t>
  </si>
  <si>
    <t>200227421626</t>
  </si>
  <si>
    <t>200227421627</t>
  </si>
  <si>
    <t>M-212</t>
  </si>
  <si>
    <t>200227316360</t>
  </si>
  <si>
    <t>200227421536</t>
  </si>
  <si>
    <t>200227417404</t>
  </si>
  <si>
    <t>200227417405</t>
  </si>
  <si>
    <t>200227421629</t>
  </si>
  <si>
    <t>200227421812</t>
  </si>
  <si>
    <t>200226995391</t>
  </si>
  <si>
    <t>200227419412</t>
  </si>
  <si>
    <t>200227421620</t>
  </si>
  <si>
    <t>M1884495</t>
  </si>
  <si>
    <t>200227417688</t>
  </si>
  <si>
    <t>200227421618</t>
  </si>
  <si>
    <t>200227421624</t>
  </si>
  <si>
    <t>200227421807</t>
  </si>
  <si>
    <t>200227417756</t>
  </si>
  <si>
    <t>200227421077</t>
  </si>
  <si>
    <t>200227293304</t>
  </si>
  <si>
    <t>200227419409</t>
  </si>
  <si>
    <t>200227404705</t>
  </si>
  <si>
    <t>200227408652</t>
  </si>
  <si>
    <t>0/08:21:59</t>
  </si>
  <si>
    <t>1/08:53:58</t>
  </si>
  <si>
    <t>0/02:46:20</t>
  </si>
  <si>
    <t>0/02:08:48</t>
  </si>
  <si>
    <t>0/01:27:14</t>
  </si>
  <si>
    <t>0/00:47:05</t>
  </si>
  <si>
    <t>0/07:41:10</t>
  </si>
  <si>
    <t>0/04:22:44</t>
  </si>
  <si>
    <t>0/10:46:30</t>
  </si>
  <si>
    <t>0/01:26:15</t>
  </si>
  <si>
    <t>0/02:36:28</t>
  </si>
  <si>
    <t>0/09:14:05</t>
  </si>
  <si>
    <t>3/23:23:40</t>
  </si>
  <si>
    <t>0/03:11:58</t>
  </si>
  <si>
    <t>0/01:29:05</t>
  </si>
  <si>
    <t>1/00:25:48</t>
  </si>
  <si>
    <t>0/00:15:16</t>
  </si>
  <si>
    <t>1/02:22:50</t>
  </si>
  <si>
    <t>0/03:26:45</t>
  </si>
  <si>
    <t>0/04:05:54</t>
  </si>
  <si>
    <t>0/03:42:52</t>
  </si>
  <si>
    <t>0/05:01:30</t>
  </si>
  <si>
    <t>0/02:16:19</t>
  </si>
  <si>
    <t>0/00:01:47</t>
  </si>
  <si>
    <t>2/20:04:45</t>
  </si>
  <si>
    <t>0/00:42:49</t>
  </si>
  <si>
    <t>0/07:47:32</t>
  </si>
  <si>
    <t>M-506</t>
  </si>
  <si>
    <t>200227448910</t>
  </si>
  <si>
    <t>200227449143</t>
  </si>
  <si>
    <t>M-505</t>
  </si>
  <si>
    <t>M1884232</t>
  </si>
  <si>
    <t>200227459960</t>
  </si>
  <si>
    <t>200227459959</t>
  </si>
  <si>
    <t>200227458837</t>
  </si>
  <si>
    <t>200227459957</t>
  </si>
  <si>
    <t>200227458689</t>
  </si>
  <si>
    <t>200227458691</t>
  </si>
  <si>
    <t>200227461150</t>
  </si>
  <si>
    <t>200227440006</t>
  </si>
  <si>
    <t>200227453437</t>
  </si>
  <si>
    <t>200227451342</t>
  </si>
  <si>
    <t>200227461803</t>
  </si>
  <si>
    <t>200227457816</t>
  </si>
  <si>
    <t>200227459787</t>
  </si>
  <si>
    <t>200227450805</t>
  </si>
  <si>
    <t>200227458852</t>
  </si>
  <si>
    <t>200227458963</t>
  </si>
  <si>
    <t>200227458696</t>
  </si>
  <si>
    <t>200227459789</t>
  </si>
  <si>
    <t>200227449904</t>
  </si>
  <si>
    <t>200227460926</t>
  </si>
  <si>
    <t>200227460927</t>
  </si>
  <si>
    <t>200227461802</t>
  </si>
  <si>
    <t>200227450481</t>
  </si>
  <si>
    <t>M1884398</t>
  </si>
  <si>
    <t>200227461799</t>
  </si>
  <si>
    <t>200227461486</t>
  </si>
  <si>
    <t>200227458853</t>
  </si>
  <si>
    <t>200227459214</t>
  </si>
  <si>
    <t>200227449871</t>
  </si>
  <si>
    <t>200227457116</t>
  </si>
  <si>
    <t>200227458957</t>
  </si>
  <si>
    <t>200227458958</t>
  </si>
  <si>
    <t>200227449905</t>
  </si>
  <si>
    <t>200227456676</t>
  </si>
  <si>
    <t>200227461487</t>
  </si>
  <si>
    <t>200227461236</t>
  </si>
  <si>
    <t>200227461047</t>
  </si>
  <si>
    <t>200227319579</t>
  </si>
  <si>
    <t>200227448913</t>
  </si>
  <si>
    <t>200227459782</t>
  </si>
  <si>
    <t>200227459783</t>
  </si>
  <si>
    <t>200227460917</t>
  </si>
  <si>
    <t>200227460929</t>
  </si>
  <si>
    <t>200227460930</t>
  </si>
  <si>
    <t>200227457633</t>
  </si>
  <si>
    <t>200227458435</t>
  </si>
  <si>
    <t>200227458549</t>
  </si>
  <si>
    <t>200227461797</t>
  </si>
  <si>
    <t>200227460329</t>
  </si>
  <si>
    <t>200227460330</t>
  </si>
  <si>
    <t>200227448912</t>
  </si>
  <si>
    <t>200227451076</t>
  </si>
  <si>
    <t>200227453128</t>
  </si>
  <si>
    <t>200227459781</t>
  </si>
  <si>
    <t>200227460336</t>
  </si>
  <si>
    <t>200227461046</t>
  </si>
  <si>
    <t>200227460928</t>
  </si>
  <si>
    <t>200227460335</t>
  </si>
  <si>
    <t>200227460765</t>
  </si>
  <si>
    <t>200227461145</t>
  </si>
  <si>
    <t>200227461148</t>
  </si>
  <si>
    <t>200227460331</t>
  </si>
  <si>
    <t>200227458854</t>
  </si>
  <si>
    <t>200227458855</t>
  </si>
  <si>
    <t>M-115</t>
  </si>
  <si>
    <t>M1884700</t>
  </si>
  <si>
    <t>200227460918</t>
  </si>
  <si>
    <t>200227458960</t>
  </si>
  <si>
    <t>200227461798</t>
  </si>
  <si>
    <t>200227459785</t>
  </si>
  <si>
    <t>M0067703</t>
  </si>
  <si>
    <t>200227461805</t>
  </si>
  <si>
    <t>200227457814</t>
  </si>
  <si>
    <t>200227460333</t>
  </si>
  <si>
    <t>200227460932</t>
  </si>
  <si>
    <t>200227461806</t>
  </si>
  <si>
    <t>200227449152</t>
  </si>
  <si>
    <t>200227458964</t>
  </si>
  <si>
    <t>200227461037</t>
  </si>
  <si>
    <t>200227460334</t>
  </si>
  <si>
    <t>200227461807</t>
  </si>
  <si>
    <t>200227460332</t>
  </si>
  <si>
    <t>200227458965</t>
  </si>
  <si>
    <t>200227461146</t>
  </si>
  <si>
    <t>200227460774</t>
  </si>
  <si>
    <t>200227461147</t>
  </si>
  <si>
    <t>200227461149</t>
  </si>
  <si>
    <t>4/22:44:50</t>
  </si>
  <si>
    <t>4/00:06:29</t>
  </si>
  <si>
    <t>8/20:31:37</t>
  </si>
  <si>
    <t>2/18:58:01</t>
  </si>
  <si>
    <t>3/02:02:38</t>
  </si>
  <si>
    <t>0/21:58:13</t>
  </si>
  <si>
    <t>2/19:34:28</t>
  </si>
  <si>
    <t>3/02:57:26</t>
  </si>
  <si>
    <t>3/08:12:18</t>
  </si>
  <si>
    <t>2/04:30:24</t>
  </si>
  <si>
    <t>5/09:38:31</t>
  </si>
  <si>
    <t>4/20:01:29</t>
  </si>
  <si>
    <t>2/07:22:48</t>
  </si>
  <si>
    <t>3/09:40:24</t>
  </si>
  <si>
    <t>5/12:41:07</t>
  </si>
  <si>
    <t>4/19:34:04</t>
  </si>
  <si>
    <t>1/13:36:06</t>
  </si>
  <si>
    <t>0/00:23:31</t>
  </si>
  <si>
    <t>0/21:52:10</t>
  </si>
  <si>
    <t>2/22:17:06</t>
  </si>
  <si>
    <t>1/06:30:22</t>
  </si>
  <si>
    <t>3/11:39:00</t>
  </si>
  <si>
    <t>4/08:28:41</t>
  </si>
  <si>
    <t>3/02:38:48</t>
  </si>
  <si>
    <t>8/04:22:14</t>
  </si>
  <si>
    <t>1/07:16:10</t>
  </si>
  <si>
    <t>2/17:12:05</t>
  </si>
  <si>
    <t>3/23:40:07</t>
  </si>
  <si>
    <t>1/10:24:24</t>
  </si>
  <si>
    <t>4/00:25:52</t>
  </si>
  <si>
    <t>2/12:13:48</t>
  </si>
  <si>
    <t>1/11:45:45</t>
  </si>
  <si>
    <t>3/13:24:17</t>
  </si>
  <si>
    <t>1/16:53:25</t>
  </si>
  <si>
    <t>2/08:11:43</t>
  </si>
  <si>
    <t>M-606</t>
  </si>
  <si>
    <t>200227496404</t>
  </si>
  <si>
    <t>200227496408</t>
  </si>
  <si>
    <t>200227496409</t>
  </si>
  <si>
    <t>200227496410</t>
  </si>
  <si>
    <t>M-503</t>
  </si>
  <si>
    <t>200227496405</t>
  </si>
  <si>
    <t>200227496406</t>
  </si>
  <si>
    <t>200227496407</t>
  </si>
  <si>
    <t>200227500036</t>
  </si>
  <si>
    <t>M-501</t>
  </si>
  <si>
    <t>200227483721</t>
  </si>
  <si>
    <t>200227489631</t>
  </si>
  <si>
    <t>200227489929</t>
  </si>
  <si>
    <t>200227500577</t>
  </si>
  <si>
    <t>200227460773</t>
  </si>
  <si>
    <t>200227497324</t>
  </si>
  <si>
    <t>M0069384</t>
  </si>
  <si>
    <t>200227496403</t>
  </si>
  <si>
    <t>200227483719</t>
  </si>
  <si>
    <t>200227498955</t>
  </si>
  <si>
    <t>200227496413</t>
  </si>
  <si>
    <t>200227497323</t>
  </si>
  <si>
    <t>200227500402</t>
  </si>
  <si>
    <t>200227497870</t>
  </si>
  <si>
    <t>200227499536</t>
  </si>
  <si>
    <t>200227500166</t>
  </si>
  <si>
    <t>200227499531</t>
  </si>
  <si>
    <t>200227500701</t>
  </si>
  <si>
    <t>200227499726</t>
  </si>
  <si>
    <t>200227498950</t>
  </si>
  <si>
    <t>200227499532</t>
  </si>
  <si>
    <t>200227500024</t>
  </si>
  <si>
    <t>200227500025</t>
  </si>
  <si>
    <t>200227491538</t>
  </si>
  <si>
    <t>200227498956</t>
  </si>
  <si>
    <t>200227496414</t>
  </si>
  <si>
    <t>M1075080</t>
  </si>
  <si>
    <t>200227499521</t>
  </si>
  <si>
    <t>200227499529</t>
  </si>
  <si>
    <t>200227499677</t>
  </si>
  <si>
    <t>200227465354</t>
  </si>
  <si>
    <t>200227487310</t>
  </si>
  <si>
    <t>200227499727</t>
  </si>
  <si>
    <t>200227498431</t>
  </si>
  <si>
    <t>200227500035</t>
  </si>
  <si>
    <t>200227500161</t>
  </si>
  <si>
    <t>200227500158</t>
  </si>
  <si>
    <t>200227335151</t>
  </si>
  <si>
    <t>200227498914</t>
  </si>
  <si>
    <t>200227498915</t>
  </si>
  <si>
    <t>200227498954</t>
  </si>
  <si>
    <t>200227500023</t>
  </si>
  <si>
    <t>200227500460</t>
  </si>
  <si>
    <t>200227497871</t>
  </si>
  <si>
    <t>200227499533</t>
  </si>
  <si>
    <t>200227463093</t>
  </si>
  <si>
    <t>200227497330</t>
  </si>
  <si>
    <t>200227498946</t>
  </si>
  <si>
    <t>200227500702</t>
  </si>
  <si>
    <t>200227499687</t>
  </si>
  <si>
    <t>200227500017</t>
  </si>
  <si>
    <t>200227483718</t>
  </si>
  <si>
    <t>200227500697</t>
  </si>
  <si>
    <t>200227500703</t>
  </si>
  <si>
    <t>200227497329</t>
  </si>
  <si>
    <t>200227499338</t>
  </si>
  <si>
    <t>200227499343</t>
  </si>
  <si>
    <t>200227499528</t>
  </si>
  <si>
    <t>200227499723</t>
  </si>
  <si>
    <t>200227499724</t>
  </si>
  <si>
    <t>M1775666</t>
  </si>
  <si>
    <t>200227489775</t>
  </si>
  <si>
    <t>200227294224</t>
  </si>
  <si>
    <t>M0067704</t>
  </si>
  <si>
    <t>200227466962</t>
  </si>
  <si>
    <t>200227483760</t>
  </si>
  <si>
    <t>200227497873</t>
  </si>
  <si>
    <t>200227483717</t>
  </si>
  <si>
    <t>200227498417</t>
  </si>
  <si>
    <t>200227498418</t>
  </si>
  <si>
    <t>200227500026</t>
  </si>
  <si>
    <t>200227499684</t>
  </si>
  <si>
    <t>200227499685</t>
  </si>
  <si>
    <t>200227499686</t>
  </si>
  <si>
    <t>200227421517</t>
  </si>
  <si>
    <t>200227497869</t>
  </si>
  <si>
    <t>200227497874</t>
  </si>
  <si>
    <t>200227497875</t>
  </si>
  <si>
    <t>200227498949</t>
  </si>
  <si>
    <t>200227500478</t>
  </si>
  <si>
    <t>200227500167</t>
  </si>
  <si>
    <t>200227500168</t>
  </si>
  <si>
    <t>200227496412</t>
  </si>
  <si>
    <t>200227419154</t>
  </si>
  <si>
    <t>200227500021</t>
  </si>
  <si>
    <t>200227500022</t>
  </si>
  <si>
    <t>200227499725</t>
  </si>
  <si>
    <t>200227500020</t>
  </si>
  <si>
    <t>200227497872</t>
  </si>
  <si>
    <t>200227500699</t>
  </si>
  <si>
    <t>200227499680</t>
  </si>
  <si>
    <t>200227500700</t>
  </si>
  <si>
    <t>200227487306</t>
  </si>
  <si>
    <t>200227499520</t>
  </si>
  <si>
    <t>200227489772</t>
  </si>
  <si>
    <t>200227498913</t>
  </si>
  <si>
    <t>200227498916</t>
  </si>
  <si>
    <t>200227500477</t>
  </si>
  <si>
    <t>200227496411</t>
  </si>
  <si>
    <t>200227499517</t>
  </si>
  <si>
    <t>200227499518</t>
  </si>
  <si>
    <t>200227499721</t>
  </si>
  <si>
    <t>200227497331</t>
  </si>
  <si>
    <t>200227497866</t>
  </si>
  <si>
    <t>200227497867</t>
  </si>
  <si>
    <t>200227500479</t>
  </si>
  <si>
    <t>1/21:03:01</t>
  </si>
  <si>
    <t>1/02:47:15</t>
  </si>
  <si>
    <t>1/17:55:56</t>
  </si>
  <si>
    <t>3/02:15:44</t>
  </si>
  <si>
    <t>1/07:30:17</t>
  </si>
  <si>
    <t>0/04:50:00</t>
  </si>
  <si>
    <t>1/22:21:01</t>
  </si>
  <si>
    <t>4/10:24:33</t>
  </si>
  <si>
    <t>4/02:34:42</t>
  </si>
  <si>
    <t>4/00:41:46</t>
  </si>
  <si>
    <t>4/08:23:31</t>
  </si>
  <si>
    <t>0/00:10:17</t>
  </si>
  <si>
    <t>8/15:14:10</t>
  </si>
  <si>
    <t>1/15:16:21</t>
  </si>
  <si>
    <t>3/12:50:12</t>
  </si>
  <si>
    <t>5/23:38:48</t>
  </si>
  <si>
    <t>1/09:19:24</t>
  </si>
  <si>
    <t>3/15:37:15</t>
  </si>
  <si>
    <t>0/09:33:43</t>
  </si>
  <si>
    <t>2/14:23:02</t>
  </si>
  <si>
    <t>3/09:13:17</t>
  </si>
  <si>
    <t>1/07:25:41</t>
  </si>
  <si>
    <t>1/07:25:40</t>
  </si>
  <si>
    <t>0/01:47:45</t>
  </si>
  <si>
    <t>6/10:19:28</t>
  </si>
  <si>
    <t>3/14:49:00</t>
  </si>
  <si>
    <t>1/16:46:51</t>
  </si>
  <si>
    <t>3/15:40:06</t>
  </si>
  <si>
    <t>3/02:58:44</t>
  </si>
  <si>
    <t>2/23:03:56</t>
  </si>
  <si>
    <t>4/14:36:38</t>
  </si>
  <si>
    <t>1/19:28:04</t>
  </si>
  <si>
    <t>0/21:19:18</t>
  </si>
  <si>
    <t>1/06:01:22</t>
  </si>
  <si>
    <t>2/11:01:01</t>
  </si>
  <si>
    <t>4/15:57:50</t>
  </si>
  <si>
    <t>2/12:52:24</t>
  </si>
  <si>
    <t>5/15:24:03</t>
  </si>
  <si>
    <t>3/01:19:50</t>
  </si>
  <si>
    <t>6/03:51:02</t>
  </si>
  <si>
    <t>1/12:23:36</t>
  </si>
  <si>
    <t>1/23:46:05</t>
  </si>
  <si>
    <t>0/22:49:59</t>
  </si>
  <si>
    <t>0/00:18:45</t>
  </si>
  <si>
    <t>2/12:42:43</t>
  </si>
  <si>
    <t>0/08:25:52</t>
  </si>
  <si>
    <t>1/01:08:31</t>
  </si>
  <si>
    <t>5/03:24:19</t>
  </si>
  <si>
    <t>0/23:08:24</t>
  </si>
  <si>
    <t>5/07:25:03</t>
  </si>
  <si>
    <t>4/18:56:54</t>
  </si>
  <si>
    <t>1/14:57:04</t>
  </si>
  <si>
    <t>4/06:34:39</t>
  </si>
  <si>
    <t>2/15:43:24</t>
  </si>
  <si>
    <t>0/00:08:33</t>
  </si>
  <si>
    <t>3/12:21:30</t>
  </si>
  <si>
    <t>4/02:32:08</t>
  </si>
  <si>
    <t>0/23:05:46</t>
  </si>
  <si>
    <t>3/17:48:58</t>
  </si>
  <si>
    <t>1/21:31:00</t>
  </si>
  <si>
    <t>0/23:44:33</t>
  </si>
  <si>
    <t>1/04:10:42</t>
  </si>
  <si>
    <t>1/15:40:53</t>
  </si>
  <si>
    <t>1/16:59:33</t>
  </si>
  <si>
    <t>2/17:48:55</t>
  </si>
  <si>
    <t>0/16:04:12</t>
  </si>
  <si>
    <t>4/20:49:12</t>
  </si>
  <si>
    <t>0/01:04:29</t>
  </si>
  <si>
    <t>1/18:50:01</t>
  </si>
  <si>
    <t>3/23:20:12</t>
  </si>
  <si>
    <t>4/15:30:01</t>
  </si>
  <si>
    <t>4/08:38:35</t>
  </si>
  <si>
    <t>1/10:47:46</t>
  </si>
  <si>
    <t>3/00:51:05</t>
  </si>
  <si>
    <t>1/10:51:40</t>
  </si>
  <si>
    <t>0/03:36:20</t>
  </si>
  <si>
    <t>4/23:33:17</t>
  </si>
  <si>
    <t>0/04:30:29</t>
  </si>
  <si>
    <t>2/12:24:21</t>
  </si>
  <si>
    <t>0/07:14:07</t>
  </si>
  <si>
    <t>0/12:33:16</t>
  </si>
  <si>
    <t>1/13:12:50</t>
  </si>
  <si>
    <t>0/15:15:45</t>
  </si>
  <si>
    <t>1/07:32:47</t>
  </si>
  <si>
    <t>5/01:02:10</t>
  </si>
  <si>
    <t>6/07:50:40</t>
  </si>
  <si>
    <t>1/22:32:55</t>
  </si>
  <si>
    <t>3/07:10:07</t>
  </si>
  <si>
    <t>6/10:43:56</t>
  </si>
  <si>
    <t>2/18:23:08</t>
  </si>
  <si>
    <t>2/12:23:08</t>
  </si>
  <si>
    <t>1/00:26:26</t>
  </si>
  <si>
    <t>1/19:43:29</t>
  </si>
  <si>
    <t>2/04:17:52</t>
  </si>
  <si>
    <t>0/02:31:12</t>
  </si>
  <si>
    <t>2/21:54:24</t>
  </si>
  <si>
    <t>9/23:21:10</t>
  </si>
  <si>
    <t>0/07:31:38</t>
  </si>
  <si>
    <t>2/11:42:43</t>
  </si>
  <si>
    <t>0/15:54:11</t>
  </si>
  <si>
    <t>1/04:47:53</t>
  </si>
  <si>
    <t>4/13:41:59</t>
  </si>
  <si>
    <t>6/10:33:39</t>
  </si>
  <si>
    <t>0/19:39:33</t>
  </si>
  <si>
    <t>0/03:47:23</t>
  </si>
  <si>
    <t>1/11:57:00</t>
  </si>
  <si>
    <t>3/03:51:00</t>
  </si>
  <si>
    <t>7/02:22:45</t>
  </si>
  <si>
    <t>2/01:45:26</t>
  </si>
  <si>
    <t>0/00:08:50</t>
  </si>
  <si>
    <t>2/21:11:12</t>
  </si>
  <si>
    <t>7/03:46:05</t>
  </si>
  <si>
    <t>4/07:57:18</t>
  </si>
  <si>
    <t>1/09:16:32</t>
  </si>
  <si>
    <t>2/11:41:24</t>
  </si>
  <si>
    <t>0/00:25:41</t>
  </si>
  <si>
    <t>3/04:27:12</t>
  </si>
  <si>
    <t>2/08:35:19</t>
  </si>
  <si>
    <t>1/14:18:34</t>
  </si>
  <si>
    <t>1/20:09:34</t>
  </si>
  <si>
    <t>3/18:05:27</t>
  </si>
  <si>
    <t>1/02:02:53</t>
  </si>
  <si>
    <t>1/06:42:03</t>
  </si>
  <si>
    <t>4/11:24:11</t>
  </si>
  <si>
    <t>2/01:34:53</t>
  </si>
  <si>
    <t>0/00:08:56</t>
  </si>
  <si>
    <t>4/05:40:30</t>
  </si>
  <si>
    <t>0/09:51:26</t>
  </si>
  <si>
    <t>1/11:37:50</t>
  </si>
  <si>
    <t>0/23:17:56</t>
  </si>
  <si>
    <t>1/19:26:40</t>
  </si>
  <si>
    <t>1/02:12:07</t>
  </si>
  <si>
    <t>6/10:08:42</t>
  </si>
  <si>
    <t>0/21:15:57</t>
  </si>
  <si>
    <t>3/20:18:11</t>
  </si>
  <si>
    <t>8/09:51:13</t>
  </si>
  <si>
    <t>0/00:01:10</t>
  </si>
  <si>
    <t>2/08:15:12</t>
  </si>
  <si>
    <t>2/10:59:59</t>
  </si>
  <si>
    <t>6/19:22:13</t>
  </si>
  <si>
    <t>0/07:33:29</t>
  </si>
  <si>
    <t>4/15:42:41</t>
  </si>
  <si>
    <t>2/02:12:33</t>
  </si>
  <si>
    <t>3/12:45:08</t>
  </si>
  <si>
    <t>2/02:48:22</t>
  </si>
  <si>
    <t>6/08:54:52</t>
  </si>
  <si>
    <t>4/05:06:26</t>
  </si>
  <si>
    <t>0/23:31:20</t>
  </si>
  <si>
    <t>1/03:09:57</t>
  </si>
  <si>
    <t>1/00:45:09</t>
  </si>
  <si>
    <t>2/21:44:40</t>
  </si>
  <si>
    <t>0/13:07:46</t>
  </si>
  <si>
    <t>3/09:23:57</t>
  </si>
  <si>
    <t>4/08:23:58</t>
  </si>
  <si>
    <t>1/17:57:47</t>
  </si>
  <si>
    <t>4/12:26:06</t>
  </si>
  <si>
    <t>4/17:45:52</t>
  </si>
  <si>
    <t>1/16:24:36</t>
  </si>
  <si>
    <t>0/23:36:40</t>
  </si>
  <si>
    <t>4/10:38:48</t>
  </si>
  <si>
    <t>7/10:47:20</t>
  </si>
  <si>
    <t>2/14:36:51</t>
  </si>
  <si>
    <t>2/03:21:15</t>
  </si>
  <si>
    <t>2/04:54:06</t>
  </si>
  <si>
    <t>3/13:15:17</t>
  </si>
  <si>
    <t>3/12:25:30</t>
  </si>
  <si>
    <t>0/15:51:36</t>
  </si>
  <si>
    <t>2/13:33:48</t>
  </si>
  <si>
    <t>Weekly M&amp;CA Planning CW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</si>
</sst>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00\ _€_-;\-* #,##0.00\ _€_-;_-* &quot;-&quot;??\ _€_-;_-@_-"/>
    <numFmt numFmtId="165" formatCode="_-* #,##0\ _€_-;\-* #,##0\ _€_-;_-* &quot;-&quot;??\ _€_-;_-@_-"/>
    <numFmt numFmtId="166" formatCode="#,##0.000"/>
    <numFmt numFmtId="167" formatCode="0.0%"/>
    <numFmt numFmtId="168" formatCode="_-* #,##0.00000\ _€_-;\-* #,##0.00000\ _€_-;_-* &quot;-&quot;??\ _€_-;_-@_-"/>
    <numFmt numFmtId="169" formatCode="_-* #,##0.00000_-;\-* #,##0.00000_-;_-* &quot;-&quot;??_-;_-@_-"/>
    <numFmt numFmtId="170" formatCode="#,##0.00000"/>
  </numFmts>
  <fonts count="23" x14ac:knownFonts="1">
    <font>
      <sz val="11"/>
      <color theme="1"/>
      <name val="Calibri"/>
      <family val="2"/>
      <scheme val="minor"/>
    </font>
    <font>
      <sz val="11"/>
      <color theme="1"/>
      <name val="Calibri"/>
      <family val="2"/>
      <scheme val="minor"/>
    </font>
    <font>
      <b/>
      <sz val="16"/>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b/>
      <sz val="12"/>
      <color theme="0"/>
      <name val="Calibri"/>
      <family val="2"/>
      <scheme val="minor"/>
    </font>
    <font>
      <b/>
      <sz val="12"/>
      <color theme="8" tint="-0.249977111117893"/>
      <name val="Arial Nova Cond"/>
      <family val="2"/>
    </font>
    <font>
      <b/>
      <sz val="9"/>
      <color theme="0"/>
      <name val="Arial Nova Cond"/>
      <family val="2"/>
    </font>
    <font>
      <sz val="14"/>
      <color theme="1"/>
      <name val="Calibri"/>
      <family val="2"/>
      <scheme val="minor"/>
    </font>
  </fonts>
  <fills count="36">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indexed="43"/>
        <bgColor indexed="64"/>
      </patternFill>
    </fill>
    <fill>
      <patternFill patternType="solid">
        <fgColor indexed="19"/>
        <bgColor indexed="64"/>
      </patternFill>
    </fill>
    <fill>
      <patternFill patternType="solid">
        <fgColor theme="8" tint="0.79998168889431442"/>
        <bgColor theme="8" tint="0.79998168889431442"/>
      </patternFill>
    </fill>
    <fill>
      <patternFill patternType="solid">
        <fgColor theme="8" tint="0.59999389629810485"/>
        <bgColor theme="8" tint="0.5999938962981048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1A3F1"/>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s>
  <borders count="17">
    <border>
      <left/>
      <right/>
      <top/>
      <bottom/>
      <diagonal/>
    </border>
    <border>
      <left style="thin">
        <color indexed="64"/>
      </left>
      <right/>
      <top style="thin">
        <color indexed="64"/>
      </top>
      <bottom/>
      <diagonal/>
    </border>
    <border>
      <left style="thin">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38">
    <xf numFmtId="0" fontId="0" fillId="0" borderId="0"/>
    <xf numFmtId="164" fontId="1" fillId="0" borderId="0" applyFont="0" applyFill="0" applyBorder="0" applyAlignment="0" applyProtection="0"/>
    <xf numFmtId="9" fontId="1" fillId="0" borderId="0" applyFont="0" applyFill="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7" fillId="16" borderId="0" applyNumberFormat="0" applyBorder="0" applyAlignment="0" applyProtection="0"/>
    <xf numFmtId="0" fontId="17" fillId="19" borderId="0" applyNumberFormat="0" applyBorder="0" applyAlignment="0" applyProtection="0"/>
    <xf numFmtId="0" fontId="17" fillId="22" borderId="0" applyNumberFormat="0" applyBorder="0" applyAlignment="0" applyProtection="0"/>
    <xf numFmtId="0" fontId="17" fillId="25" borderId="0" applyNumberFormat="0" applyBorder="0" applyAlignment="0" applyProtection="0"/>
    <xf numFmtId="0" fontId="17" fillId="28" borderId="0" applyNumberFormat="0" applyBorder="0" applyAlignment="0" applyProtection="0"/>
    <xf numFmtId="0" fontId="17" fillId="31" borderId="0" applyNumberFormat="0" applyBorder="0" applyAlignment="0" applyProtection="0"/>
    <xf numFmtId="0" fontId="9" fillId="9" borderId="0" applyNumberFormat="0" applyBorder="0" applyAlignment="0" applyProtection="0"/>
    <xf numFmtId="0" fontId="12" fillId="12" borderId="6" applyNumberFormat="0" applyAlignment="0" applyProtection="0"/>
    <xf numFmtId="0" fontId="14" fillId="13" borderId="9" applyNumberFormat="0" applyAlignment="0" applyProtection="0"/>
    <xf numFmtId="0" fontId="16" fillId="0" borderId="0" applyNumberFormat="0" applyFill="0" applyBorder="0" applyAlignment="0" applyProtection="0"/>
    <xf numFmtId="0" fontId="8" fillId="8" borderId="0" applyNumberFormat="0" applyBorder="0" applyAlignment="0" applyProtection="0"/>
    <xf numFmtId="0" fontId="5" fillId="0" borderId="3" applyNumberFormat="0" applyFill="0" applyAlignment="0" applyProtection="0"/>
    <xf numFmtId="0" fontId="6" fillId="0" borderId="4" applyNumberFormat="0" applyFill="0" applyAlignment="0" applyProtection="0"/>
    <xf numFmtId="0" fontId="7" fillId="0" borderId="5" applyNumberFormat="0" applyFill="0" applyAlignment="0" applyProtection="0"/>
    <xf numFmtId="0" fontId="7" fillId="0" borderId="0" applyNumberFormat="0" applyFill="0" applyBorder="0" applyAlignment="0" applyProtection="0"/>
    <xf numFmtId="0" fontId="10" fillId="11" borderId="6" applyNumberFormat="0" applyAlignment="0" applyProtection="0"/>
    <xf numFmtId="0" fontId="13" fillId="0" borderId="8" applyNumberFormat="0" applyFill="0" applyAlignment="0" applyProtection="0"/>
    <xf numFmtId="0" fontId="18" fillId="10" borderId="0" applyNumberFormat="0" applyBorder="0" applyAlignment="0" applyProtection="0"/>
    <xf numFmtId="0" fontId="11" fillId="12" borderId="7" applyNumberFormat="0" applyAlignment="0" applyProtection="0"/>
    <xf numFmtId="0" fontId="4" fillId="0" borderId="0" applyNumberFormat="0" applyFill="0" applyBorder="0" applyAlignment="0" applyProtection="0"/>
    <xf numFmtId="0" fontId="15" fillId="0" borderId="0" applyNumberFormat="0" applyFill="0" applyBorder="0" applyAlignment="0" applyProtection="0"/>
    <xf numFmtId="0" fontId="1" fillId="0" borderId="0"/>
    <xf numFmtId="43" fontId="1" fillId="0" borderId="0" applyFont="0" applyFill="0" applyBorder="0" applyAlignment="0" applyProtection="0"/>
  </cellStyleXfs>
  <cellXfs count="57">
    <xf numFmtId="0" fontId="0" fillId="0" borderId="0" xfId="0"/>
    <xf numFmtId="1" fontId="0" fillId="0" borderId="0" xfId="0" applyNumberFormat="1"/>
    <xf numFmtId="0" fontId="0" fillId="0" borderId="0" xfId="0" applyNumberFormat="1"/>
    <xf numFmtId="0" fontId="2" fillId="0" borderId="0" xfId="0" applyFont="1"/>
    <xf numFmtId="0" fontId="3" fillId="3" borderId="0" xfId="0" applyFont="1" applyFill="1" applyAlignment="1">
      <alignment horizontal="center"/>
    </xf>
    <xf numFmtId="0" fontId="0" fillId="5" borderId="0" xfId="0" applyFill="1"/>
    <xf numFmtId="1" fontId="0" fillId="0" borderId="0" xfId="2" applyNumberFormat="1" applyFont="1"/>
    <xf numFmtId="165" fontId="0" fillId="6" borderId="1" xfId="1" applyNumberFormat="1" applyFont="1" applyFill="1" applyBorder="1"/>
    <xf numFmtId="0" fontId="0" fillId="6" borderId="1" xfId="2" applyNumberFormat="1" applyFont="1" applyFill="1" applyBorder="1"/>
    <xf numFmtId="0" fontId="3" fillId="2" borderId="0" xfId="0" applyFont="1" applyFill="1" applyBorder="1" applyAlignment="1">
      <alignment wrapText="1"/>
    </xf>
    <xf numFmtId="0" fontId="3" fillId="2" borderId="2" xfId="0" applyFont="1" applyFill="1" applyBorder="1" applyAlignment="1">
      <alignment wrapText="1"/>
    </xf>
    <xf numFmtId="0" fontId="3" fillId="2" borderId="2" xfId="0" applyFont="1" applyFill="1" applyBorder="1" applyAlignment="1">
      <alignment horizontal="left" wrapText="1"/>
    </xf>
    <xf numFmtId="1" fontId="3" fillId="2" borderId="2" xfId="2" applyNumberFormat="1" applyFont="1" applyFill="1" applyBorder="1" applyAlignment="1">
      <alignment wrapText="1"/>
    </xf>
    <xf numFmtId="0" fontId="3" fillId="2" borderId="2" xfId="0" applyNumberFormat="1" applyFont="1" applyFill="1" applyBorder="1" applyAlignment="1">
      <alignment horizontal="left" wrapText="1"/>
    </xf>
    <xf numFmtId="167" fontId="0" fillId="6" borderId="2" xfId="0" applyNumberFormat="1" applyFont="1" applyFill="1" applyBorder="1" applyAlignment="1">
      <alignment horizontal="left" vertical="center"/>
    </xf>
    <xf numFmtId="165" fontId="0" fillId="6" borderId="2" xfId="0" applyNumberFormat="1" applyFont="1" applyFill="1" applyBorder="1"/>
    <xf numFmtId="165" fontId="0" fillId="6" borderId="2" xfId="0" applyNumberFormat="1" applyFill="1" applyBorder="1"/>
    <xf numFmtId="0" fontId="0" fillId="6" borderId="2" xfId="0" applyFont="1" applyFill="1" applyBorder="1"/>
    <xf numFmtId="0" fontId="0" fillId="6" borderId="2" xfId="0" applyNumberFormat="1" applyFont="1" applyFill="1" applyBorder="1"/>
    <xf numFmtId="0" fontId="0" fillId="7" borderId="2" xfId="2" applyNumberFormat="1" applyFont="1" applyFill="1" applyBorder="1"/>
    <xf numFmtId="2" fontId="0" fillId="6" borderId="2" xfId="0" applyNumberFormat="1" applyFont="1" applyFill="1" applyBorder="1"/>
    <xf numFmtId="14" fontId="0" fillId="0" borderId="0" xfId="0" applyNumberFormat="1"/>
    <xf numFmtId="3" fontId="0" fillId="0" borderId="0" xfId="0" applyNumberFormat="1"/>
    <xf numFmtId="49" fontId="0" fillId="4" borderId="0" xfId="0" applyNumberFormat="1" applyFill="1"/>
    <xf numFmtId="168" fontId="0" fillId="6" borderId="1" xfId="0" applyNumberFormat="1" applyFont="1" applyFill="1" applyBorder="1"/>
    <xf numFmtId="0" fontId="1" fillId="0" borderId="0" xfId="36" applyAlignment="1">
      <alignment horizontal="center" vertical="center"/>
    </xf>
    <xf numFmtId="169" fontId="21" fillId="33" borderId="12" xfId="37" applyNumberFormat="1" applyFont="1" applyFill="1" applyBorder="1" applyAlignment="1" applyProtection="1">
      <alignment horizontal="center" vertical="center"/>
      <protection locked="0"/>
    </xf>
    <xf numFmtId="170" fontId="20" fillId="0" borderId="11" xfId="36" applyNumberFormat="1" applyFont="1" applyBorder="1" applyAlignment="1" applyProtection="1">
      <alignment horizontal="center" vertical="center"/>
      <protection locked="0"/>
    </xf>
    <xf numFmtId="0" fontId="0" fillId="34" borderId="0" xfId="0" applyFill="1" applyAlignment="1">
      <alignment horizontal="left"/>
    </xf>
    <xf numFmtId="166" fontId="0" fillId="34" borderId="0" xfId="0" applyNumberFormat="1" applyFill="1"/>
    <xf numFmtId="0" fontId="0" fillId="34" borderId="0" xfId="0" applyFill="1"/>
    <xf numFmtId="17" fontId="19" fillId="32" borderId="13" xfId="36" applyNumberFormat="1" applyFont="1" applyFill="1" applyBorder="1" applyAlignment="1" applyProtection="1">
      <alignment horizontal="center" vertical="center"/>
      <protection locked="0"/>
    </xf>
    <xf numFmtId="0" fontId="22" fillId="0" borderId="10" xfId="0" applyFont="1" applyBorder="1" applyAlignment="1">
      <alignment horizontal="center"/>
    </xf>
    <xf numFmtId="0" fontId="22" fillId="0" borderId="14" xfId="0" applyFont="1" applyBorder="1" applyAlignment="1">
      <alignment horizontal="center"/>
    </xf>
    <xf numFmtId="0" fontId="22" fillId="0" borderId="15" xfId="0" applyFont="1" applyBorder="1" applyAlignment="1">
      <alignment horizontal="center"/>
    </xf>
    <xf numFmtId="0" fontId="1" fillId="34" borderId="0" xfId="36" applyFill="1" applyAlignment="1">
      <alignment horizontal="center" vertical="center"/>
    </xf>
    <xf numFmtId="18" fontId="0" fillId="0" borderId="0" xfId="0" applyNumberFormat="1"/>
    <xf numFmtId="9" fontId="0" fillId="0" borderId="0" xfId="2" applyFont="1"/>
    <xf numFmtId="0" fontId="0" fillId="35" borderId="0" xfId="0" applyFill="1"/>
    <xf numFmtId="0" fontId="0" fillId="0" borderId="16" xfId="0" applyFill="1" applyBorder="1"/>
    <xf numFmtId="9" fontId="0" fillId="0" borderId="16" xfId="2" applyFont="1" applyFill="1" applyBorder="1"/>
    <xf numFmtId="0" fontId="0" fillId="0" borderId="0" xfId="0"/>
    <xf numFmtId="0" fontId="0" fillId="0" borderId="16" xfId="0" applyBorder="1"/>
    <xf numFmtId="3" fontId="0" fillId="0" borderId="16" xfId="0" applyNumberFormat="1" applyBorder="1"/>
    <xf numFmtId="0" fontId="0" fillId="0" borderId="0" xfId="0" pivotButton="1"/>
    <xf numFmtId="0" fontId="0" fillId="0" borderId="0" xfId="0" applyAlignment="1">
      <alignment horizontal="left"/>
    </xf>
    <xf numFmtId="14" fontId="0" fillId="0" borderId="0" xfId="0" applyNumberFormat="1"/>
    <xf numFmtId="14" fontId="0" fillId="0" borderId="0" xfId="0" applyNumberFormat="1"/>
    <xf numFmtId="0" fontId="0" fillId="0" borderId="0" xfId="0"/>
    <xf numFmtId="14" fontId="0" fillId="0" borderId="0" xfId="0" applyNumberFormat="1"/>
    <xf numFmtId="0" fontId="0" fillId="0" borderId="0" xfId="0"/>
    <xf numFmtId="14" fontId="0" fillId="0" borderId="0" xfId="0" applyNumberFormat="1"/>
    <xf numFmtId="14" fontId="0" fillId="0" borderId="0" xfId="0" applyNumberFormat="1"/>
    <xf numFmtId="14" fontId="0" fillId="0" borderId="0" xfId="0" applyNumberFormat="1"/>
    <xf numFmtId="166" fontId="0" fillId="0" borderId="0" xfId="0" applyNumberFormat="1"/>
    <xf numFmtId="3" fontId="0" fillId="0" borderId="0" xfId="0" applyNumberFormat="1"/>
    <xf numFmtId="49" fontId="0" fillId="4" borderId="0" xfId="0" applyNumberFormat="1" applyFill="1"/>
  </cellXfs>
  <cellStyles count="38">
    <cellStyle name="20% - Accent1" xfId="3" xr:uid="{00000000-0005-0000-0000-000000000000}"/>
    <cellStyle name="20% - Accent2" xfId="4" xr:uid="{00000000-0005-0000-0000-000001000000}"/>
    <cellStyle name="20% - Accent3" xfId="5" xr:uid="{00000000-0005-0000-0000-000002000000}"/>
    <cellStyle name="20% - Accent4" xfId="6" xr:uid="{00000000-0005-0000-0000-000003000000}"/>
    <cellStyle name="20% - Accent5" xfId="7" xr:uid="{00000000-0005-0000-0000-000004000000}"/>
    <cellStyle name="20% - Accent6" xfId="8" xr:uid="{00000000-0005-0000-0000-000005000000}"/>
    <cellStyle name="40% - Accent1" xfId="9" xr:uid="{00000000-0005-0000-0000-000006000000}"/>
    <cellStyle name="40% - Accent2" xfId="10" xr:uid="{00000000-0005-0000-0000-000007000000}"/>
    <cellStyle name="40% - Accent3" xfId="11" xr:uid="{00000000-0005-0000-0000-000008000000}"/>
    <cellStyle name="40% - Accent4" xfId="12" xr:uid="{00000000-0005-0000-0000-000009000000}"/>
    <cellStyle name="40% - Accent5" xfId="13" xr:uid="{00000000-0005-0000-0000-00000A000000}"/>
    <cellStyle name="40% - Accent6" xfId="14" xr:uid="{00000000-0005-0000-0000-00000B000000}"/>
    <cellStyle name="60% - Accent1" xfId="15" xr:uid="{00000000-0005-0000-0000-00000C000000}"/>
    <cellStyle name="60% - Accent2" xfId="16" xr:uid="{00000000-0005-0000-0000-00000D000000}"/>
    <cellStyle name="60% - Accent3" xfId="17" xr:uid="{00000000-0005-0000-0000-00000E000000}"/>
    <cellStyle name="60% - Accent4" xfId="18" xr:uid="{00000000-0005-0000-0000-00000F000000}"/>
    <cellStyle name="60% - Accent5" xfId="19" xr:uid="{00000000-0005-0000-0000-000010000000}"/>
    <cellStyle name="60% - Accent6" xfId="20" xr:uid="{00000000-0005-0000-0000-000011000000}"/>
    <cellStyle name="Bad" xfId="21" xr:uid="{00000000-0005-0000-0000-000012000000}"/>
    <cellStyle name="Calculation" xfId="22" xr:uid="{00000000-0005-0000-0000-000013000000}"/>
    <cellStyle name="Check Cell" xfId="23" xr:uid="{00000000-0005-0000-0000-000014000000}"/>
    <cellStyle name="Comma" xfId="1" builtinId="3"/>
    <cellStyle name="Comma 2" xfId="37" xr:uid="{E156EA6D-55C2-401A-9CA9-75B6E1F1A1F3}"/>
    <cellStyle name="Explanatory Text" xfId="24" xr:uid="{00000000-0005-0000-0000-000015000000}"/>
    <cellStyle name="Good" xfId="25" xr:uid="{00000000-0005-0000-0000-000016000000}"/>
    <cellStyle name="Heading 1" xfId="26" xr:uid="{00000000-0005-0000-0000-000017000000}"/>
    <cellStyle name="Heading 2" xfId="27" xr:uid="{00000000-0005-0000-0000-000018000000}"/>
    <cellStyle name="Heading 3" xfId="28" xr:uid="{00000000-0005-0000-0000-000019000000}"/>
    <cellStyle name="Heading 4" xfId="29" xr:uid="{00000000-0005-0000-0000-00001A000000}"/>
    <cellStyle name="Input" xfId="30" xr:uid="{00000000-0005-0000-0000-00001B000000}"/>
    <cellStyle name="Linked Cell" xfId="31" xr:uid="{00000000-0005-0000-0000-00001C000000}"/>
    <cellStyle name="Neutral" xfId="32" xr:uid="{00000000-0005-0000-0000-00001E000000}"/>
    <cellStyle name="Normal" xfId="0" builtinId="0"/>
    <cellStyle name="Normal 3" xfId="36" xr:uid="{EF186778-8A5C-4275-AFFC-F1BC7AB4827C}"/>
    <cellStyle name="Output" xfId="33" xr:uid="{00000000-0005-0000-0000-000020000000}"/>
    <cellStyle name="Percent" xfId="2" builtinId="5"/>
    <cellStyle name="Title" xfId="34" xr:uid="{00000000-0005-0000-0000-000022000000}"/>
    <cellStyle name="Warning Text" xfId="35" xr:uid="{00000000-0005-0000-0000-000023000000}"/>
  </cellStyles>
  <dxfs count="113">
    <dxf>
      <fill>
        <patternFill>
          <bgColor rgb="FF92D050"/>
        </patternFill>
      </fill>
    </dxf>
    <dxf>
      <fill>
        <patternFill>
          <bgColor rgb="FFFDFECE"/>
        </patternFill>
      </fill>
    </dxf>
    <dxf>
      <fill>
        <patternFill>
          <bgColor rgb="FF92D050"/>
        </patternFill>
      </fill>
    </dxf>
    <dxf>
      <fill>
        <patternFill>
          <bgColor rgb="FFFDFECE"/>
        </patternFill>
      </fill>
    </dxf>
    <dxf>
      <fill>
        <patternFill>
          <fgColor rgb="FFFF0000"/>
          <bgColor rgb="FFFF3300"/>
        </patternFill>
      </fill>
    </dxf>
    <dxf>
      <font>
        <b val="0"/>
        <i val="0"/>
        <strike val="0"/>
        <condense val="0"/>
        <extend val="0"/>
        <outline val="0"/>
        <shadow val="0"/>
        <u val="none"/>
        <vertAlign val="baseline"/>
        <sz val="11"/>
        <color theme="1"/>
        <name val="Calibri"/>
        <family val="2"/>
        <scheme val="minor"/>
      </font>
      <numFmt numFmtId="3" formatCode="#,##0"/>
      <fill>
        <patternFill patternType="solid">
          <fgColor theme="8" tint="0.59999389629810485"/>
          <bgColor theme="8" tint="0.59999389629810485"/>
        </patternFill>
      </fill>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6" formatCode="#,##0.000"/>
      <fill>
        <patternFill patternType="solid">
          <fgColor theme="8" tint="0.59999389629810485"/>
          <bgColor theme="8" tint="0.59999389629810485"/>
        </patternFill>
      </fill>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6" formatCode="#,##0.000"/>
      <fill>
        <patternFill patternType="solid">
          <fgColor theme="8" tint="0.59999389629810485"/>
          <bgColor theme="8" tint="0.59999389629810485"/>
        </patternFill>
      </fill>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9" formatCode="dd/mm/yyyy"/>
      <fill>
        <patternFill patternType="solid">
          <fgColor theme="8" tint="0.79998168889431442"/>
          <bgColor theme="8" tint="0.79998168889431442"/>
        </patternFill>
      </fill>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9" formatCode="dd/mm/yyyy"/>
      <fill>
        <patternFill patternType="solid">
          <fgColor theme="8" tint="0.79998168889431442"/>
          <bgColor theme="8" tint="0.79998168889431442"/>
        </patternFill>
      </fill>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30" formatCode="@"/>
      <fill>
        <patternFill patternType="solid">
          <fgColor indexed="64"/>
          <bgColor indexed="43"/>
        </patternFill>
      </fill>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30" formatCode="@"/>
      <fill>
        <patternFill patternType="solid">
          <fgColor indexed="64"/>
          <bgColor indexed="43"/>
        </patternFill>
      </fill>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30" formatCode="@"/>
      <fill>
        <patternFill patternType="solid">
          <fgColor indexed="64"/>
          <bgColor indexed="43"/>
        </patternFill>
      </fill>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30" formatCode="@"/>
      <fill>
        <patternFill patternType="solid">
          <fgColor indexed="64"/>
          <bgColor indexed="43"/>
        </patternFill>
      </fill>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30" formatCode="@"/>
      <fill>
        <patternFill patternType="solid">
          <fgColor indexed="64"/>
          <bgColor indexed="43"/>
        </patternFill>
      </fill>
      <border diagonalUp="0" diagonalDown="0" outline="0">
        <left style="thin">
          <color indexed="64"/>
        </left>
        <right/>
        <top style="thin">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left style="thin">
          <color indexed="64"/>
        </left>
        <right/>
        <top/>
        <bottom/>
      </border>
    </dxf>
    <dxf>
      <numFmt numFmtId="167" formatCode="0.0%"/>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theme="8" tint="0.79998168889431442"/>
          <bgColor theme="8"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8" tint="0.79998168889431442"/>
          <bgColor theme="8"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59999389629810485"/>
          <bgColor theme="8" tint="0.59999389629810485"/>
        </patternFill>
      </fill>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8" tint="0.59999389629810485"/>
          <bgColor theme="8" tint="0.59999389629810485"/>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167" formatCode="0.0%"/>
      <fill>
        <patternFill patternType="solid">
          <fgColor theme="8" tint="0.79998168889431442"/>
          <bgColor theme="8" tint="0.79998168889431442"/>
        </patternFill>
      </fill>
      <alignment horizontal="lef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8" tint="0.79998168889431442"/>
          <bgColor theme="8"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8" tint="0.79998168889431442"/>
          <bgColor theme="8"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8" tint="0.79998168889431442"/>
          <bgColor theme="8"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outline="0">
        <left/>
        <right/>
        <top style="thin">
          <color indexed="64"/>
        </top>
        <bottom/>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numFmt numFmtId="168" formatCode="_-* #,##0.00000\ _€_-;\-* #,##0.00000\ _€_-;_-* &quot;-&quot;??\ _€_-;_-@_-"/>
      <fill>
        <patternFill patternType="solid">
          <fgColor theme="8" tint="0.79998168889431442"/>
          <bgColor theme="8" tint="0.79998168889431442"/>
        </patternFill>
      </fill>
      <border diagonalUp="0" diagonalDown="0">
        <left style="thin">
          <color indexed="64"/>
        </left>
        <right/>
        <top/>
        <bottom/>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5" formatCode="_-* #,##0\ _€_-;\-* #,##0\ _€_-;_-* &quot;-&quot;??\ _€_-;_-@_-"/>
      <fill>
        <patternFill patternType="solid">
          <fgColor theme="8" tint="0.79998168889431442"/>
          <bgColor theme="8" tint="0.79998168889431442"/>
        </patternFill>
      </fill>
      <border diagonalUp="0" diagonalDown="0">
        <left style="thin">
          <color indexed="64"/>
        </left>
        <right/>
        <top/>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5" formatCode="_-* #,##0\ _€_-;\-* #,##0\ _€_-;_-* &quot;-&quot;??\ _€_-;_-@_-"/>
      <fill>
        <patternFill patternType="solid">
          <fgColor theme="8" tint="0.79998168889431442"/>
          <bgColor theme="8" tint="0.79998168889431442"/>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fill>
        <patternFill patternType="solid">
          <fgColor theme="8" tint="0.59999389629810485"/>
          <bgColor theme="8" tint="0.59999389629810485"/>
        </patternFill>
      </fill>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fill>
        <patternFill patternType="solid">
          <fgColor theme="8" tint="0.59999389629810485"/>
          <bgColor theme="8" tint="0.59999389629810485"/>
        </patternFill>
      </fill>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fill>
        <patternFill patternType="solid">
          <fgColor theme="8" tint="0.59999389629810485"/>
          <bgColor theme="8" tint="0.59999389629810485"/>
        </patternFill>
      </fill>
      <border diagonalUp="0" diagonalDown="0" outline="0">
        <left style="thin">
          <color indexed="64"/>
        </left>
        <right/>
        <top/>
        <bottom/>
      </border>
    </dxf>
    <dxf>
      <numFmt numFmtId="19" formatCode="dd/mm/yyyy"/>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outline="0">
        <left style="thin">
          <color indexed="64"/>
        </left>
        <right/>
        <top/>
        <bottom/>
      </border>
    </dxf>
    <dxf>
      <fill>
        <patternFill patternType="solid">
          <fgColor theme="8" tint="0.79998168889431442"/>
          <bgColor theme="8" tint="0.79998168889431442"/>
        </patternFill>
      </fill>
      <border diagonalUp="0" diagonalDown="0" outline="0">
        <left style="thin">
          <color indexed="64"/>
        </left>
        <right/>
        <top/>
        <bottom/>
      </border>
    </dxf>
    <dxf>
      <numFmt numFmtId="165" formatCode="_-* #,##0\ _€_-;\-* #,##0\ _€_-;_-* &quot;-&quot;??\ _€_-;_-@_-"/>
      <fill>
        <patternFill patternType="solid">
          <fgColor theme="8" tint="0.79998168889431442"/>
          <bgColor theme="8"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numFmt numFmtId="165" formatCode="_-* #,##0\ _€_-;\-* #,##0\ _€_-;_-* &quot;-&quot;??\ _€_-;_-@_-"/>
      <fill>
        <patternFill patternType="solid">
          <fgColor theme="8" tint="0.79998168889431442"/>
          <bgColor theme="8" tint="0.79998168889431442"/>
        </patternFill>
      </fill>
      <border diagonalUp="0" diagonalDown="0">
        <left style="thin">
          <color indexed="64"/>
        </left>
        <right/>
        <top/>
        <bottom/>
        <vertical/>
        <horizontal/>
      </border>
    </dxf>
    <dxf>
      <border outline="0">
        <left style="thin">
          <color indexed="64"/>
        </left>
        <right style="thin">
          <color indexed="64"/>
        </right>
        <top style="thin">
          <color indexed="64"/>
        </top>
      </border>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bgColor rgb="FF92D050"/>
        </patternFill>
      </fill>
    </dxf>
    <dxf>
      <fill>
        <patternFill>
          <bgColor rgb="FFFDFECE"/>
        </patternFill>
      </fill>
    </dxf>
    <dxf>
      <fill>
        <patternFill>
          <fgColor rgb="FFFF0000"/>
          <bgColor rgb="FFFF3300"/>
        </patternFill>
      </fill>
    </dxf>
    <dxf>
      <fill>
        <patternFill>
          <fgColor rgb="FFFF0000"/>
          <bgColor rgb="FFFF3300"/>
        </patternFill>
      </fill>
    </dxf>
    <dxf>
      <fill>
        <patternFill>
          <fgColor rgb="FFFF0000"/>
          <bgColor rgb="FFFF3300"/>
        </patternFill>
      </fill>
    </dxf>
    <dxf>
      <fill>
        <patternFill>
          <fgColor rgb="FFFF0000"/>
          <bgColor rgb="FFFF3300"/>
        </patternFill>
      </fill>
    </dxf>
    <dxf>
      <fill>
        <patternFill>
          <fgColor rgb="FFFF0000"/>
          <bgColor rgb="FFFF3300"/>
        </patternFill>
      </fill>
    </dxf>
    <dxf>
      <fill>
        <patternFill>
          <fgColor rgb="FFFF0000"/>
          <bgColor rgb="FFFF3300"/>
        </patternFill>
      </fill>
    </dxf>
    <dxf>
      <fill>
        <patternFill>
          <fgColor rgb="FFFF0000"/>
          <bgColor rgb="FFFF3300"/>
        </patternFill>
      </fill>
    </dxf>
    <dxf>
      <fill>
        <patternFill>
          <fgColor rgb="FFFF0000"/>
          <bgColor rgb="FFFF3300"/>
        </patternFill>
      </fill>
    </dxf>
    <dxf>
      <fill>
        <patternFill>
          <fgColor rgb="FFFF0000"/>
          <bgColor rgb="FFFF3300"/>
        </patternFill>
      </fill>
    </dxf>
    <dxf>
      <fill>
        <patternFill>
          <fgColor rgb="FFFF0000"/>
          <bgColor rgb="FFFF3300"/>
        </patternFill>
      </fill>
    </dxf>
    <dxf>
      <fill>
        <patternFill>
          <fgColor rgb="FFFF0000"/>
          <bgColor rgb="FFFF3300"/>
        </patternFill>
      </fill>
    </dxf>
    <dxf>
      <fill>
        <patternFill>
          <bgColor rgb="FF0949FF"/>
        </patternFill>
      </fill>
    </dxf>
    <dxf>
      <fill>
        <patternFill>
          <bgColor theme="5"/>
        </patternFill>
      </fill>
    </dxf>
  </dxfs>
  <tableStyles count="0" defaultTableStyle="TableStyleMedium2" defaultPivotStyle="PivotStyleLight16"/>
  <colors>
    <mruColors>
      <color rgb="FF5E0CE4"/>
      <color rgb="FF3366FF"/>
      <color rgb="FFFF3300"/>
      <color rgb="FF0949FF"/>
      <color rgb="FFFDFECE"/>
      <color rgb="FF2E81FA"/>
      <color rgb="FF643B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3.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274747</xdr:colOff>
      <xdr:row>2</xdr:row>
      <xdr:rowOff>19050</xdr:rowOff>
    </xdr:to>
    <xdr:pic>
      <xdr:nvPicPr>
        <xdr:cNvPr id="2" name="Picture 1">
          <a:extLst>
            <a:ext uri="{FF2B5EF4-FFF2-40B4-BE49-F238E27FC236}">
              <a16:creationId xmlns:a16="http://schemas.microsoft.com/office/drawing/2014/main" id="{FA013C7A-DB9B-4883-AFC6-17A948495D15}"/>
            </a:ext>
          </a:extLst>
        </xdr:cNvPr>
        <xdr:cNvPicPr>
          <a:picLocks noChangeAspect="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colorTemperature colorTemp="6494"/>
                  </a14:imgEffect>
                </a14:imgLayer>
              </a14:imgProps>
            </a:ext>
            <a:ext uri="{28A0092B-C50C-407E-A947-70E740481C1C}">
              <a14:useLocalDpi xmlns:a14="http://schemas.microsoft.com/office/drawing/2010/main" val="0"/>
            </a:ext>
          </a:extLst>
        </a:blip>
        <a:srcRect/>
        <a:stretch/>
      </xdr:blipFill>
      <xdr:spPr>
        <a:xfrm>
          <a:off x="0" y="0"/>
          <a:ext cx="1052622" cy="46990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1</xdr:col>
          <xdr:colOff>-410306</xdr:colOff>
          <xdr:row>3</xdr:row>
          <xdr:rowOff>60916</xdr:rowOff>
        </xdr:from>
        <xdr:to>
          <xdr:col>1</xdr:col>
          <xdr:colOff>-410306</xdr:colOff>
          <xdr:row>3</xdr:row>
          <xdr:rowOff>60916</xdr:rowOff>
        </xdr:to>
        <xdr:grpSp>
          <xdr:nvGrpSpPr>
            <xdr:cNvPr id="7" name="Group 6">
              <a:extLst>
                <a:ext uri="{FF2B5EF4-FFF2-40B4-BE49-F238E27FC236}">
                  <a16:creationId xmlns:a16="http://schemas.microsoft.com/office/drawing/2014/main" id="{4F8D0688-430A-4BA0-BFB1-766D742B619C}"/>
                </a:ext>
              </a:extLst>
            </xdr:cNvPr>
            <xdr:cNvGrpSpPr/>
          </xdr:nvGrpSpPr>
          <xdr:grpSpPr>
            <a:xfrm>
              <a:off x="327882" y="775291"/>
              <a:ext cx="0" cy="0"/>
              <a:chOff x="327882" y="775291"/>
              <a:chExt cx="0" cy="0"/>
            </a:xfrm>
          </xdr:grpSpPr>
        </xdr:grpSp>
        <xdr:clientData/>
      </xdr:twoCellAnchor>
    </mc:Choice>
    <mc:Fallback/>
  </mc:AlternateContent>
  <xdr:twoCellAnchor>
    <xdr:from>
      <xdr:col>2</xdr:col>
      <xdr:colOff>2899</xdr:colOff>
      <xdr:row>2</xdr:row>
      <xdr:rowOff>13494</xdr:rowOff>
    </xdr:from>
    <xdr:to>
      <xdr:col>12</xdr:col>
      <xdr:colOff>161649</xdr:colOff>
      <xdr:row>9</xdr:row>
      <xdr:rowOff>102394</xdr:rowOff>
    </xdr:to>
    <xdr:grpSp>
      <xdr:nvGrpSpPr>
        <xdr:cNvPr id="13" name="Group 12">
          <a:extLst>
            <a:ext uri="{FF2B5EF4-FFF2-40B4-BE49-F238E27FC236}">
              <a16:creationId xmlns:a16="http://schemas.microsoft.com/office/drawing/2014/main" id="{CAF991FD-0CAE-4A93-8958-C7CBA2AA5218}"/>
            </a:ext>
          </a:extLst>
        </xdr:cNvPr>
        <xdr:cNvGrpSpPr/>
      </xdr:nvGrpSpPr>
      <xdr:grpSpPr>
        <a:xfrm>
          <a:off x="1657868" y="465932"/>
          <a:ext cx="10386219" cy="1851025"/>
          <a:chOff x="1492250" y="419100"/>
          <a:chExt cx="10471150" cy="1873250"/>
        </a:xfrm>
        <a:solidFill>
          <a:srgbClr val="3366FF"/>
        </a:solidFill>
      </xdr:grpSpPr>
      <mc:AlternateContent xmlns:mc="http://schemas.openxmlformats.org/markup-compatibility/2006" xmlns:sle15="http://schemas.microsoft.com/office/drawing/2012/slicer">
        <mc:Choice Requires="sle15">
          <xdr:graphicFrame macro="">
            <xdr:nvGraphicFramePr>
              <xdr:cNvPr id="4" name="Status ">
                <a:extLst>
                  <a:ext uri="{FF2B5EF4-FFF2-40B4-BE49-F238E27FC236}">
                    <a16:creationId xmlns:a16="http://schemas.microsoft.com/office/drawing/2014/main" id="{DA83F2EC-438B-499D-B71A-3BE4F3152FE0}"/>
                  </a:ext>
                </a:extLst>
              </xdr:cNvPr>
              <xdr:cNvGraphicFramePr/>
            </xdr:nvGraphicFramePr>
            <xdr:xfrm>
              <a:off x="1492250" y="1384300"/>
              <a:ext cx="1578062" cy="908050"/>
            </xdr:xfrm>
            <a:graphic>
              <a:graphicData uri="http://schemas.microsoft.com/office/drawing/2010/slicer">
                <sle:slicer xmlns:sle="http://schemas.microsoft.com/office/drawing/2010/slicer" name="Status "/>
              </a:graphicData>
            </a:graphic>
          </xdr:graphicFrame>
        </mc:Choice>
        <mc:Fallback xmlns="">
          <xdr:sp macro="" textlink="">
            <xdr:nvSpPr>
              <xdr:cNvPr id="0" name=""/>
              <xdr:cNvSpPr>
                <a:spLocks noTextEdit="1"/>
              </xdr:cNvSpPr>
            </xdr:nvSpPr>
            <xdr:spPr>
              <a:xfrm>
                <a:off x="1657868" y="1419680"/>
                <a:ext cx="1565262" cy="89727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8" name="Next Resource">
                <a:extLst>
                  <a:ext uri="{FF2B5EF4-FFF2-40B4-BE49-F238E27FC236}">
                    <a16:creationId xmlns:a16="http://schemas.microsoft.com/office/drawing/2014/main" id="{691B2F6D-7A80-4D8C-9845-D8F8C4BC9C7A}"/>
                  </a:ext>
                </a:extLst>
              </xdr:cNvPr>
              <xdr:cNvGraphicFramePr/>
            </xdr:nvGraphicFramePr>
            <xdr:xfrm>
              <a:off x="4240078" y="435246"/>
              <a:ext cx="1928115" cy="1850267"/>
            </xdr:xfrm>
            <a:graphic>
              <a:graphicData uri="http://schemas.microsoft.com/office/drawing/2010/slicer">
                <sle:slicer xmlns:sle="http://schemas.microsoft.com/office/drawing/2010/slicer" name="Next Resource"/>
              </a:graphicData>
            </a:graphic>
          </xdr:graphicFrame>
        </mc:Choice>
        <mc:Fallback xmlns="">
          <xdr:sp macro="" textlink="">
            <xdr:nvSpPr>
              <xdr:cNvPr id="0" name=""/>
              <xdr:cNvSpPr>
                <a:spLocks noTextEdit="1"/>
              </xdr:cNvSpPr>
            </xdr:nvSpPr>
            <xdr:spPr>
              <a:xfrm>
                <a:off x="4383408" y="481886"/>
                <a:ext cx="1912476" cy="182831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9" name="Resource">
                <a:extLst>
                  <a:ext uri="{FF2B5EF4-FFF2-40B4-BE49-F238E27FC236}">
                    <a16:creationId xmlns:a16="http://schemas.microsoft.com/office/drawing/2014/main" id="{05C427B6-18FA-423B-A774-E1E4B37CA159}"/>
                  </a:ext>
                </a:extLst>
              </xdr:cNvPr>
              <xdr:cNvGraphicFramePr/>
            </xdr:nvGraphicFramePr>
            <xdr:xfrm>
              <a:off x="6148109" y="435245"/>
              <a:ext cx="1928115" cy="1850268"/>
            </xdr:xfrm>
            <a:graphic>
              <a:graphicData uri="http://schemas.microsoft.com/office/drawing/2010/slicer">
                <sle:slicer xmlns:sle="http://schemas.microsoft.com/office/drawing/2010/slicer" name="Resource"/>
              </a:graphicData>
            </a:graphic>
          </xdr:graphicFrame>
        </mc:Choice>
        <mc:Fallback xmlns="">
          <xdr:sp macro="" textlink="">
            <xdr:nvSpPr>
              <xdr:cNvPr id="0" name=""/>
              <xdr:cNvSpPr>
                <a:spLocks noTextEdit="1"/>
              </xdr:cNvSpPr>
            </xdr:nvSpPr>
            <xdr:spPr>
              <a:xfrm>
                <a:off x="6275964" y="481885"/>
                <a:ext cx="1912476" cy="182831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10" name="TPM Range">
                <a:extLst>
                  <a:ext uri="{FF2B5EF4-FFF2-40B4-BE49-F238E27FC236}">
                    <a16:creationId xmlns:a16="http://schemas.microsoft.com/office/drawing/2014/main" id="{62722383-45C2-4452-B74F-9EDED94BF359}"/>
                  </a:ext>
                </a:extLst>
              </xdr:cNvPr>
              <xdr:cNvGraphicFramePr/>
            </xdr:nvGraphicFramePr>
            <xdr:xfrm>
              <a:off x="8092217" y="425937"/>
              <a:ext cx="1928115" cy="1850267"/>
            </xdr:xfrm>
            <a:graphic>
              <a:graphicData uri="http://schemas.microsoft.com/office/drawing/2010/slicer">
                <sle:slicer xmlns:sle="http://schemas.microsoft.com/office/drawing/2010/slicer" name="TPM Range"/>
              </a:graphicData>
            </a:graphic>
          </xdr:graphicFrame>
        </mc:Choice>
        <mc:Fallback xmlns="">
          <xdr:sp macro="" textlink="">
            <xdr:nvSpPr>
              <xdr:cNvPr id="0" name=""/>
              <xdr:cNvSpPr>
                <a:spLocks noTextEdit="1"/>
              </xdr:cNvSpPr>
            </xdr:nvSpPr>
            <xdr:spPr>
              <a:xfrm>
                <a:off x="8204303" y="472688"/>
                <a:ext cx="1912476" cy="182831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11" name="Remaining time to Next TPM (Hours) ">
                <a:extLst>
                  <a:ext uri="{FF2B5EF4-FFF2-40B4-BE49-F238E27FC236}">
                    <a16:creationId xmlns:a16="http://schemas.microsoft.com/office/drawing/2014/main" id="{C1378686-7D3F-48EB-82A0-3DE1F7EBA845}"/>
                  </a:ext>
                </a:extLst>
              </xdr:cNvPr>
              <xdr:cNvGraphicFramePr/>
            </xdr:nvGraphicFramePr>
            <xdr:xfrm>
              <a:off x="10035285" y="419100"/>
              <a:ext cx="1928115" cy="1850267"/>
            </xdr:xfrm>
            <a:graphic>
              <a:graphicData uri="http://schemas.microsoft.com/office/drawing/2010/slicer">
                <sle:slicer xmlns:sle="http://schemas.microsoft.com/office/drawing/2010/slicer" name="Remaining time to Next TPM (Hours) "/>
              </a:graphicData>
            </a:graphic>
          </xdr:graphicFrame>
        </mc:Choice>
        <mc:Fallback xmlns="">
          <xdr:sp macro="" textlink="">
            <xdr:nvSpPr>
              <xdr:cNvPr id="0" name=""/>
              <xdr:cNvSpPr>
                <a:spLocks noTextEdit="1"/>
              </xdr:cNvSpPr>
            </xdr:nvSpPr>
            <xdr:spPr>
              <a:xfrm>
                <a:off x="10131611" y="465932"/>
                <a:ext cx="1912476" cy="182831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3" name="Technology ">
                <a:extLst>
                  <a:ext uri="{FF2B5EF4-FFF2-40B4-BE49-F238E27FC236}">
                    <a16:creationId xmlns:a16="http://schemas.microsoft.com/office/drawing/2014/main" id="{C48507D7-CAA1-40C3-8100-8723EB945FEF}"/>
                  </a:ext>
                </a:extLst>
              </xdr:cNvPr>
              <xdr:cNvGraphicFramePr/>
            </xdr:nvGraphicFramePr>
            <xdr:xfrm>
              <a:off x="1492250" y="432774"/>
              <a:ext cx="1577549" cy="963971"/>
            </xdr:xfrm>
            <a:graphic>
              <a:graphicData uri="http://schemas.microsoft.com/office/drawing/2010/slicer">
                <sle:slicer xmlns:sle="http://schemas.microsoft.com/office/drawing/2010/slicer" name="Technology "/>
              </a:graphicData>
            </a:graphic>
          </xdr:graphicFrame>
        </mc:Choice>
        <mc:Fallback xmlns="">
          <xdr:sp macro="" textlink="">
            <xdr:nvSpPr>
              <xdr:cNvPr id="0" name=""/>
              <xdr:cNvSpPr>
                <a:spLocks noTextEdit="1"/>
              </xdr:cNvSpPr>
            </xdr:nvSpPr>
            <xdr:spPr>
              <a:xfrm>
                <a:off x="1657868" y="479444"/>
                <a:ext cx="1564754" cy="95253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6" name="Priority ">
                <a:extLst>
                  <a:ext uri="{FF2B5EF4-FFF2-40B4-BE49-F238E27FC236}">
                    <a16:creationId xmlns:a16="http://schemas.microsoft.com/office/drawing/2014/main" id="{719BF56E-73AD-4C02-98CB-155401A47F38}"/>
                  </a:ext>
                </a:extLst>
              </xdr:cNvPr>
              <xdr:cNvGraphicFramePr/>
            </xdr:nvGraphicFramePr>
            <xdr:xfrm>
              <a:off x="3066627" y="432774"/>
              <a:ext cx="1185413" cy="1859576"/>
            </xdr:xfrm>
            <a:graphic>
              <a:graphicData uri="http://schemas.microsoft.com/office/drawing/2010/slicer">
                <sle:slicer xmlns:sle="http://schemas.microsoft.com/office/drawing/2010/slicer" name="Priority "/>
              </a:graphicData>
            </a:graphic>
          </xdr:graphicFrame>
        </mc:Choice>
        <mc:Fallback xmlns="">
          <xdr:sp macro="" textlink="">
            <xdr:nvSpPr>
              <xdr:cNvPr id="0" name=""/>
              <xdr:cNvSpPr>
                <a:spLocks noTextEdit="1"/>
              </xdr:cNvSpPr>
            </xdr:nvSpPr>
            <xdr:spPr>
              <a:xfrm>
                <a:off x="3219475" y="479444"/>
                <a:ext cx="1175798" cy="183751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129540</xdr:colOff>
      <xdr:row>432</xdr:row>
      <xdr:rowOff>182880</xdr:rowOff>
    </xdr:from>
    <xdr:to>
      <xdr:col>0</xdr:col>
      <xdr:colOff>434340</xdr:colOff>
      <xdr:row>433</xdr:row>
      <xdr:rowOff>121920</xdr:rowOff>
    </xdr:to>
    <xdr:pic>
      <xdr:nvPicPr>
        <xdr:cNvPr id="2" name="Picture 1" hidden="1">
          <a:extLst>
            <a:ext uri="{FF2B5EF4-FFF2-40B4-BE49-F238E27FC236}">
              <a16:creationId xmlns:a16="http://schemas.microsoft.com/office/drawing/2014/main" id="{75820012-1CB5-4A51-9E07-BF16F0B8CA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5040" y="101801930"/>
          <a:ext cx="304800" cy="1739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421</xdr:row>
      <xdr:rowOff>152400</xdr:rowOff>
    </xdr:from>
    <xdr:to>
      <xdr:col>0</xdr:col>
      <xdr:colOff>228600</xdr:colOff>
      <xdr:row>423</xdr:row>
      <xdr:rowOff>0</xdr:rowOff>
    </xdr:to>
    <xdr:pic>
      <xdr:nvPicPr>
        <xdr:cNvPr id="3" name="Picture 3" hidden="1">
          <a:extLst>
            <a:ext uri="{FF2B5EF4-FFF2-40B4-BE49-F238E27FC236}">
              <a16:creationId xmlns:a16="http://schemas.microsoft.com/office/drawing/2014/main" id="{95B1C676-EE1C-4360-B85F-36AD14C0A58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35500" y="99187000"/>
          <a:ext cx="228600" cy="31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129540</xdr:colOff>
      <xdr:row>421</xdr:row>
      <xdr:rowOff>182880</xdr:rowOff>
    </xdr:from>
    <xdr:to>
      <xdr:col>0</xdr:col>
      <xdr:colOff>434340</xdr:colOff>
      <xdr:row>422</xdr:row>
      <xdr:rowOff>137160</xdr:rowOff>
    </xdr:to>
    <xdr:pic>
      <xdr:nvPicPr>
        <xdr:cNvPr id="4" name="Picture 1" hidden="1">
          <a:extLst>
            <a:ext uri="{FF2B5EF4-FFF2-40B4-BE49-F238E27FC236}">
              <a16:creationId xmlns:a16="http://schemas.microsoft.com/office/drawing/2014/main" id="{032FCE84-6EA9-41E7-BA3D-BBF8713A7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5040" y="99217480"/>
          <a:ext cx="304800" cy="1892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khaoula_boulaich_te_com/Documents/Desktop/TE/Coverage%20tt/Coverage_22/CoverageFG_CW39-%201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
      <sheetName val="Forecast"/>
      <sheetName val="Production"/>
    </sheetNames>
    <sheetDataSet>
      <sheetData sheetId="0" refreshError="1">
        <row r="1">
          <cell r="A1" t="str">
            <v>PN</v>
          </cell>
          <cell r="B1" t="str">
            <v>Material Description</v>
          </cell>
          <cell r="C1" t="str">
            <v>STCK</v>
          </cell>
          <cell r="D1" t="str">
            <v>Transit</v>
          </cell>
          <cell r="E1" t="str">
            <v xml:space="preserve">In Production </v>
          </cell>
          <cell r="F1" t="str">
            <v>Prior</v>
          </cell>
          <cell r="G1" t="str">
            <v>2022/38</v>
          </cell>
          <cell r="H1" t="str">
            <v>2022/38</v>
          </cell>
          <cell r="I1" t="str">
            <v>2022/39</v>
          </cell>
          <cell r="J1" t="str">
            <v>2022/39</v>
          </cell>
          <cell r="K1" t="str">
            <v>2022/40</v>
          </cell>
          <cell r="L1" t="str">
            <v>2022/40</v>
          </cell>
        </row>
        <row r="2">
          <cell r="A2" t="str">
            <v>2112915-1</v>
          </cell>
          <cell r="B2" t="str">
            <v>FAKRA II,PLUG, DIELEC</v>
          </cell>
          <cell r="C2">
            <v>0</v>
          </cell>
          <cell r="D2"/>
          <cell r="E2">
            <v>0</v>
          </cell>
          <cell r="F2">
            <v>1340000</v>
          </cell>
          <cell r="G2">
            <v>0</v>
          </cell>
          <cell r="H2">
            <v>-1340000</v>
          </cell>
          <cell r="I2">
            <v>0</v>
          </cell>
          <cell r="J2">
            <v>-1340000</v>
          </cell>
          <cell r="K2">
            <v>0</v>
          </cell>
          <cell r="L2">
            <v>-1340000</v>
          </cell>
        </row>
        <row r="3">
          <cell r="A3" t="str">
            <v>968182-1</v>
          </cell>
          <cell r="B3" t="str">
            <v>JPT/MT3 BU-GEH 4P</v>
          </cell>
          <cell r="C3">
            <v>1256500</v>
          </cell>
          <cell r="D3"/>
          <cell r="E3">
            <v>0</v>
          </cell>
          <cell r="F3">
            <v>2383500</v>
          </cell>
          <cell r="G3">
            <v>0</v>
          </cell>
          <cell r="H3">
            <v>-1127000</v>
          </cell>
          <cell r="I3">
            <v>122500</v>
          </cell>
          <cell r="J3">
            <v>-1249500</v>
          </cell>
          <cell r="K3">
            <v>14000</v>
          </cell>
          <cell r="L3">
            <v>-1263500</v>
          </cell>
        </row>
        <row r="4">
          <cell r="A4" t="str">
            <v>1379820-1</v>
          </cell>
          <cell r="B4" t="str">
            <v>FRONT GRID FOR 4W SC</v>
          </cell>
          <cell r="C4">
            <v>100000</v>
          </cell>
          <cell r="D4"/>
          <cell r="E4">
            <v>0</v>
          </cell>
          <cell r="F4">
            <v>0</v>
          </cell>
          <cell r="G4">
            <v>0</v>
          </cell>
          <cell r="H4">
            <v>100000</v>
          </cell>
          <cell r="I4">
            <v>0</v>
          </cell>
          <cell r="J4">
            <v>100000</v>
          </cell>
          <cell r="K4">
            <v>220000</v>
          </cell>
          <cell r="L4">
            <v>-120000</v>
          </cell>
        </row>
        <row r="5">
          <cell r="A5" t="str">
            <v>284818-2</v>
          </cell>
          <cell r="B5" t="str">
            <v>1 WAYS CONNECTOR F.GLOW PLUG - RED VERS.</v>
          </cell>
          <cell r="C5">
            <v>0</v>
          </cell>
          <cell r="D5"/>
          <cell r="E5">
            <v>0</v>
          </cell>
          <cell r="F5">
            <v>0</v>
          </cell>
          <cell r="G5">
            <v>4500</v>
          </cell>
          <cell r="H5">
            <v>-4500</v>
          </cell>
          <cell r="I5">
            <v>45000</v>
          </cell>
          <cell r="J5">
            <v>-49500</v>
          </cell>
          <cell r="K5">
            <v>58500</v>
          </cell>
          <cell r="L5">
            <v>-108000</v>
          </cell>
        </row>
        <row r="6">
          <cell r="A6" t="str">
            <v>1801764-1</v>
          </cell>
          <cell r="B6" t="str">
            <v>FUSES AND RELAYS HOLDER, 36 MINIFUSES V2</v>
          </cell>
          <cell r="C6">
            <v>33600</v>
          </cell>
          <cell r="D6"/>
          <cell r="E6">
            <v>0</v>
          </cell>
          <cell r="F6">
            <v>0</v>
          </cell>
          <cell r="G6">
            <v>1020</v>
          </cell>
          <cell r="H6">
            <v>32580</v>
          </cell>
          <cell r="I6">
            <v>43200</v>
          </cell>
          <cell r="J6">
            <v>-10620</v>
          </cell>
          <cell r="K6">
            <v>75000</v>
          </cell>
          <cell r="L6">
            <v>-85620</v>
          </cell>
        </row>
        <row r="7">
          <cell r="A7" t="str">
            <v>953631-1</v>
          </cell>
          <cell r="B7" t="str">
            <v>1W HSG DIESEL GLOW PLUG</v>
          </cell>
          <cell r="C7">
            <v>3000</v>
          </cell>
          <cell r="D7"/>
          <cell r="E7">
            <v>0</v>
          </cell>
          <cell r="F7">
            <v>0</v>
          </cell>
          <cell r="G7">
            <v>37500</v>
          </cell>
          <cell r="H7">
            <v>-34500</v>
          </cell>
          <cell r="I7">
            <v>27000</v>
          </cell>
          <cell r="J7">
            <v>-61500</v>
          </cell>
          <cell r="K7">
            <v>24000</v>
          </cell>
          <cell r="L7">
            <v>-85500</v>
          </cell>
        </row>
        <row r="8">
          <cell r="A8" t="str">
            <v>2334976-1</v>
          </cell>
          <cell r="B8"/>
          <cell r="C8">
            <v>0</v>
          </cell>
          <cell r="D8"/>
          <cell r="E8">
            <v>0</v>
          </cell>
          <cell r="F8">
            <v>40000</v>
          </cell>
          <cell r="G8">
            <v>0</v>
          </cell>
          <cell r="H8">
            <v>-40000</v>
          </cell>
          <cell r="I8">
            <v>0</v>
          </cell>
          <cell r="J8">
            <v>-40000</v>
          </cell>
          <cell r="K8">
            <v>0</v>
          </cell>
          <cell r="L8">
            <v>-40000</v>
          </cell>
        </row>
        <row r="9">
          <cell r="A9" t="str">
            <v>1719121-1</v>
          </cell>
          <cell r="B9" t="str">
            <v>FAKRA II,JACK,DIELEC,HF</v>
          </cell>
          <cell r="C9">
            <v>0</v>
          </cell>
          <cell r="D9"/>
          <cell r="E9">
            <v>0</v>
          </cell>
          <cell r="F9">
            <v>30000</v>
          </cell>
          <cell r="G9">
            <v>0</v>
          </cell>
          <cell r="H9">
            <v>-30000</v>
          </cell>
          <cell r="I9">
            <v>0</v>
          </cell>
          <cell r="J9">
            <v>-30000</v>
          </cell>
          <cell r="K9">
            <v>0</v>
          </cell>
          <cell r="L9">
            <v>-30000</v>
          </cell>
        </row>
        <row r="10">
          <cell r="A10" t="str">
            <v>1-1801168-5</v>
          </cell>
          <cell r="B10" t="str">
            <v>TAB-HSG 6 POS MQS WHITE</v>
          </cell>
          <cell r="C10">
            <v>16800</v>
          </cell>
          <cell r="D10"/>
          <cell r="E10">
            <v>0</v>
          </cell>
          <cell r="F10">
            <v>0</v>
          </cell>
          <cell r="G10">
            <v>0</v>
          </cell>
          <cell r="H10">
            <v>16800</v>
          </cell>
          <cell r="I10">
            <v>19600</v>
          </cell>
          <cell r="J10">
            <v>-2800</v>
          </cell>
          <cell r="K10">
            <v>2800</v>
          </cell>
          <cell r="L10">
            <v>-5600</v>
          </cell>
        </row>
        <row r="11">
          <cell r="A11" t="str">
            <v>1379115-1</v>
          </cell>
          <cell r="B11" t="str">
            <v>12W MQS HDR HSG BLACK</v>
          </cell>
          <cell r="C11">
            <v>4800</v>
          </cell>
          <cell r="D11"/>
          <cell r="E11">
            <v>0</v>
          </cell>
          <cell r="F11">
            <v>0</v>
          </cell>
          <cell r="G11">
            <v>4800</v>
          </cell>
          <cell r="H11">
            <v>0</v>
          </cell>
          <cell r="I11">
            <v>4800</v>
          </cell>
          <cell r="J11">
            <v>-4800</v>
          </cell>
          <cell r="K11">
            <v>0</v>
          </cell>
          <cell r="L11">
            <v>-4800</v>
          </cell>
        </row>
        <row r="12">
          <cell r="A12" t="str">
            <v>2-1801155-5</v>
          </cell>
          <cell r="B12" t="str">
            <v>STANYL TW341, BLACK, A</v>
          </cell>
          <cell r="C12">
            <v>0</v>
          </cell>
          <cell r="D12"/>
          <cell r="E12">
            <v>0</v>
          </cell>
          <cell r="F12">
            <v>0</v>
          </cell>
          <cell r="G12">
            <v>0</v>
          </cell>
          <cell r="H12">
            <v>0</v>
          </cell>
          <cell r="I12">
            <v>3000</v>
          </cell>
          <cell r="J12">
            <v>-3000</v>
          </cell>
          <cell r="K12">
            <v>0</v>
          </cell>
          <cell r="L12">
            <v>-3000</v>
          </cell>
        </row>
        <row r="13">
          <cell r="A13" t="str">
            <v>1379118-3</v>
          </cell>
          <cell r="B13" t="str">
            <v>8W RCPT HSG CARD EDGE</v>
          </cell>
          <cell r="C13">
            <v>0</v>
          </cell>
          <cell r="D13"/>
          <cell r="E13">
            <v>0</v>
          </cell>
          <cell r="F13">
            <v>0</v>
          </cell>
          <cell r="G13">
            <v>0</v>
          </cell>
          <cell r="H13">
            <v>0</v>
          </cell>
          <cell r="I13">
            <v>0</v>
          </cell>
          <cell r="J13">
            <v>0</v>
          </cell>
          <cell r="K13">
            <v>3000</v>
          </cell>
          <cell r="L13">
            <v>-3000</v>
          </cell>
        </row>
        <row r="14">
          <cell r="A14" t="str">
            <v>1801356-1</v>
          </cell>
          <cell r="B14" t="str">
            <v>LEVER, 30 WAY HYBRID CONNECTOR</v>
          </cell>
          <cell r="C14">
            <v>43200</v>
          </cell>
          <cell r="D14"/>
          <cell r="E14">
            <v>0</v>
          </cell>
          <cell r="F14">
            <v>0</v>
          </cell>
          <cell r="G14">
            <v>0</v>
          </cell>
          <cell r="H14">
            <v>43200</v>
          </cell>
          <cell r="I14">
            <v>21600</v>
          </cell>
          <cell r="J14">
            <v>21600</v>
          </cell>
          <cell r="K14">
            <v>24000</v>
          </cell>
          <cell r="L14">
            <v>-2400</v>
          </cell>
        </row>
        <row r="15">
          <cell r="A15" t="str">
            <v>1802420-2</v>
          </cell>
          <cell r="B15" t="str">
            <v>24POS,MCON 1.2,REC INNER HSG,SLD,VAR 2</v>
          </cell>
          <cell r="C15">
            <v>23800</v>
          </cell>
          <cell r="D15"/>
          <cell r="E15">
            <v>0</v>
          </cell>
          <cell r="F15">
            <v>0</v>
          </cell>
          <cell r="G15">
            <v>2100</v>
          </cell>
          <cell r="H15">
            <v>21700</v>
          </cell>
          <cell r="I15">
            <v>9800</v>
          </cell>
          <cell r="J15">
            <v>11900</v>
          </cell>
          <cell r="K15">
            <v>14000</v>
          </cell>
          <cell r="L15">
            <v>-2100</v>
          </cell>
        </row>
        <row r="16">
          <cell r="A16" t="str">
            <v>284420-1</v>
          </cell>
          <cell r="B16" t="str">
            <v>PC 1V 8MM NG1 ETANCHABLE</v>
          </cell>
          <cell r="C16">
            <v>2000</v>
          </cell>
          <cell r="D16"/>
          <cell r="E16">
            <v>0</v>
          </cell>
          <cell r="F16">
            <v>0</v>
          </cell>
          <cell r="G16">
            <v>0</v>
          </cell>
          <cell r="H16">
            <v>2000</v>
          </cell>
          <cell r="I16">
            <v>2000</v>
          </cell>
          <cell r="J16">
            <v>0</v>
          </cell>
          <cell r="K16">
            <v>2000</v>
          </cell>
          <cell r="L16">
            <v>-2000</v>
          </cell>
        </row>
        <row r="17">
          <cell r="A17" t="str">
            <v>1-1379817-4</v>
          </cell>
          <cell r="B17" t="str">
            <v>6W MQS HSG WITH BL BROWN</v>
          </cell>
          <cell r="C17">
            <v>0</v>
          </cell>
          <cell r="D17"/>
          <cell r="E17">
            <v>0</v>
          </cell>
          <cell r="F17">
            <v>0</v>
          </cell>
          <cell r="G17">
            <v>0</v>
          </cell>
          <cell r="H17">
            <v>0</v>
          </cell>
          <cell r="I17">
            <v>0</v>
          </cell>
          <cell r="J17">
            <v>0</v>
          </cell>
          <cell r="K17">
            <v>0</v>
          </cell>
          <cell r="L17">
            <v>0</v>
          </cell>
        </row>
        <row r="18">
          <cell r="A18" t="str">
            <v>1802424-2</v>
          </cell>
          <cell r="B18" t="str">
            <v>TPA TAB HSG,32POS,HYBRID</v>
          </cell>
          <cell r="C18">
            <v>3600</v>
          </cell>
          <cell r="D18"/>
          <cell r="E18">
            <v>0</v>
          </cell>
          <cell r="F18">
            <v>0</v>
          </cell>
          <cell r="G18">
            <v>0</v>
          </cell>
          <cell r="H18">
            <v>3600</v>
          </cell>
          <cell r="I18">
            <v>3600</v>
          </cell>
          <cell r="J18">
            <v>0</v>
          </cell>
          <cell r="K18">
            <v>0</v>
          </cell>
          <cell r="L18">
            <v>0</v>
          </cell>
        </row>
        <row r="19">
          <cell r="A19" t="str">
            <v>2-1379817-4</v>
          </cell>
          <cell r="B19" t="str">
            <v>6W MQS HSG WITH BL BROWN</v>
          </cell>
          <cell r="C19">
            <v>0</v>
          </cell>
          <cell r="D19"/>
          <cell r="E19">
            <v>0</v>
          </cell>
          <cell r="F19">
            <v>0</v>
          </cell>
          <cell r="G19">
            <v>0</v>
          </cell>
          <cell r="H19">
            <v>0</v>
          </cell>
          <cell r="I19">
            <v>0</v>
          </cell>
          <cell r="J19">
            <v>0</v>
          </cell>
          <cell r="K19">
            <v>0</v>
          </cell>
          <cell r="L19">
            <v>0</v>
          </cell>
        </row>
        <row r="20">
          <cell r="A20" t="str">
            <v>1-1379817-1</v>
          </cell>
          <cell r="B20" t="str">
            <v>6W MQS HSG WITH BL BLACK</v>
          </cell>
          <cell r="C20">
            <v>0</v>
          </cell>
          <cell r="D20"/>
          <cell r="E20">
            <v>0</v>
          </cell>
          <cell r="F20">
            <v>0</v>
          </cell>
          <cell r="G20">
            <v>0</v>
          </cell>
          <cell r="H20">
            <v>0</v>
          </cell>
          <cell r="I20">
            <v>0</v>
          </cell>
          <cell r="J20">
            <v>0</v>
          </cell>
          <cell r="K20">
            <v>0</v>
          </cell>
          <cell r="L20">
            <v>0</v>
          </cell>
        </row>
        <row r="21">
          <cell r="A21" t="str">
            <v>1802423-1</v>
          </cell>
          <cell r="B21" t="str">
            <v>TAB STABILIZER,GRID,32 POS,TAB HSG ASSY</v>
          </cell>
          <cell r="C21">
            <v>0</v>
          </cell>
          <cell r="D21"/>
          <cell r="E21">
            <v>0</v>
          </cell>
          <cell r="F21">
            <v>0</v>
          </cell>
          <cell r="G21">
            <v>0</v>
          </cell>
          <cell r="H21">
            <v>0</v>
          </cell>
          <cell r="I21">
            <v>0</v>
          </cell>
          <cell r="J21">
            <v>0</v>
          </cell>
          <cell r="K21">
            <v>0</v>
          </cell>
          <cell r="L21">
            <v>0</v>
          </cell>
        </row>
        <row r="22">
          <cell r="A22" t="str">
            <v>1452412-1</v>
          </cell>
          <cell r="B22" t="str">
            <v>LEVER FOR 58POS CONNECTOR</v>
          </cell>
          <cell r="C22">
            <v>15000</v>
          </cell>
          <cell r="D22"/>
          <cell r="E22">
            <v>0</v>
          </cell>
          <cell r="F22">
            <v>0</v>
          </cell>
          <cell r="G22">
            <v>5000</v>
          </cell>
          <cell r="H22">
            <v>10000</v>
          </cell>
          <cell r="I22">
            <v>0</v>
          </cell>
          <cell r="J22">
            <v>10000</v>
          </cell>
          <cell r="K22">
            <v>8000</v>
          </cell>
          <cell r="L22">
            <v>2000</v>
          </cell>
        </row>
        <row r="23">
          <cell r="A23" t="str">
            <v>2-2352202-9</v>
          </cell>
          <cell r="B23" t="str">
            <v>4POS,MATE-AX,PIN HSG,COD Z,7MMCLIP</v>
          </cell>
          <cell r="C23">
            <v>4400</v>
          </cell>
          <cell r="D23"/>
          <cell r="E23">
            <v>0</v>
          </cell>
          <cell r="F23">
            <v>0</v>
          </cell>
          <cell r="G23">
            <v>0</v>
          </cell>
          <cell r="H23">
            <v>4400</v>
          </cell>
          <cell r="I23">
            <v>0</v>
          </cell>
          <cell r="J23">
            <v>4400</v>
          </cell>
          <cell r="K23">
            <v>0</v>
          </cell>
          <cell r="L23">
            <v>4400</v>
          </cell>
        </row>
        <row r="24">
          <cell r="A24" t="str">
            <v>2141676-1</v>
          </cell>
          <cell r="B24" t="str">
            <v>ROTATIVE COVER, RIGHT ANGLE, 2W HP CONN</v>
          </cell>
          <cell r="C24">
            <v>5400</v>
          </cell>
          <cell r="D24"/>
          <cell r="E24">
            <v>0</v>
          </cell>
          <cell r="F24">
            <v>0</v>
          </cell>
          <cell r="G24">
            <v>0</v>
          </cell>
          <cell r="H24">
            <v>5400</v>
          </cell>
          <cell r="I24">
            <v>0</v>
          </cell>
          <cell r="J24">
            <v>5400</v>
          </cell>
          <cell r="K24">
            <v>0</v>
          </cell>
          <cell r="L24">
            <v>5400</v>
          </cell>
        </row>
        <row r="25">
          <cell r="A25" t="str">
            <v>2141677-1</v>
          </cell>
          <cell r="B25" t="str">
            <v>22POS MQS REC</v>
          </cell>
          <cell r="C25">
            <v>7200</v>
          </cell>
          <cell r="D25"/>
          <cell r="E25">
            <v>0</v>
          </cell>
          <cell r="F25">
            <v>0</v>
          </cell>
          <cell r="G25">
            <v>0</v>
          </cell>
          <cell r="H25">
            <v>7200</v>
          </cell>
          <cell r="I25">
            <v>1600</v>
          </cell>
          <cell r="J25">
            <v>5600</v>
          </cell>
          <cell r="K25">
            <v>0</v>
          </cell>
          <cell r="L25">
            <v>5600</v>
          </cell>
        </row>
        <row r="26">
          <cell r="A26" t="str">
            <v>965445-1</v>
          </cell>
          <cell r="B26" t="str">
            <v>MQS COVER 3P</v>
          </cell>
          <cell r="C26">
            <v>24000</v>
          </cell>
          <cell r="D26"/>
          <cell r="E26">
            <v>0</v>
          </cell>
          <cell r="F26">
            <v>0</v>
          </cell>
          <cell r="G26">
            <v>0</v>
          </cell>
          <cell r="H26">
            <v>24000</v>
          </cell>
          <cell r="I26">
            <v>0</v>
          </cell>
          <cell r="J26">
            <v>24000</v>
          </cell>
          <cell r="K26">
            <v>14000</v>
          </cell>
          <cell r="L26">
            <v>10000</v>
          </cell>
        </row>
        <row r="27">
          <cell r="A27" t="str">
            <v>1801268-1</v>
          </cell>
          <cell r="B27" t="str">
            <v>SECONDARY LOCKING, 30 WAY</v>
          </cell>
          <cell r="C27">
            <v>17500</v>
          </cell>
          <cell r="D27"/>
          <cell r="E27">
            <v>0</v>
          </cell>
          <cell r="F27">
            <v>0</v>
          </cell>
          <cell r="G27">
            <v>2500</v>
          </cell>
          <cell r="H27">
            <v>15000</v>
          </cell>
          <cell r="I27">
            <v>0</v>
          </cell>
          <cell r="J27">
            <v>15000</v>
          </cell>
          <cell r="K27">
            <v>5000</v>
          </cell>
          <cell r="L27">
            <v>10000</v>
          </cell>
        </row>
        <row r="28">
          <cell r="A28" t="str">
            <v>1703851-1</v>
          </cell>
          <cell r="B28"/>
          <cell r="C28">
            <v>39000</v>
          </cell>
          <cell r="D28"/>
          <cell r="E28">
            <v>0</v>
          </cell>
          <cell r="F28">
            <v>0</v>
          </cell>
          <cell r="G28">
            <v>0</v>
          </cell>
          <cell r="H28">
            <v>39000</v>
          </cell>
          <cell r="I28">
            <v>19000</v>
          </cell>
          <cell r="J28">
            <v>20000</v>
          </cell>
          <cell r="K28">
            <v>9000</v>
          </cell>
          <cell r="L28">
            <v>11000</v>
          </cell>
        </row>
        <row r="29">
          <cell r="A29" t="str">
            <v>1802426-1</v>
          </cell>
          <cell r="B29" t="str">
            <v>TAB CONN CVR,32POS,HYBRID,90DEG</v>
          </cell>
          <cell r="C29">
            <v>24500</v>
          </cell>
          <cell r="D29"/>
          <cell r="E29">
            <v>0</v>
          </cell>
          <cell r="F29">
            <v>0</v>
          </cell>
          <cell r="G29">
            <v>1500</v>
          </cell>
          <cell r="H29">
            <v>23000</v>
          </cell>
          <cell r="I29">
            <v>0</v>
          </cell>
          <cell r="J29">
            <v>23000</v>
          </cell>
          <cell r="K29">
            <v>11000</v>
          </cell>
          <cell r="L29">
            <v>12000</v>
          </cell>
        </row>
        <row r="30">
          <cell r="A30" t="str">
            <v>1544601-1</v>
          </cell>
          <cell r="B30" t="str">
            <v>COVER ASSY F.58 POS</v>
          </cell>
          <cell r="C30">
            <v>16000</v>
          </cell>
          <cell r="D30"/>
          <cell r="E30">
            <v>0</v>
          </cell>
          <cell r="F30">
            <v>0</v>
          </cell>
          <cell r="G30">
            <v>0</v>
          </cell>
          <cell r="H30">
            <v>16000</v>
          </cell>
          <cell r="I30">
            <v>2000</v>
          </cell>
          <cell r="J30">
            <v>14000</v>
          </cell>
          <cell r="K30">
            <v>2000</v>
          </cell>
          <cell r="L30">
            <v>12000</v>
          </cell>
        </row>
        <row r="31">
          <cell r="A31" t="str">
            <v>2141678-1</v>
          </cell>
          <cell r="B31" t="str">
            <v>26POS, MIXED,CAVITY BLOCK</v>
          </cell>
          <cell r="C31">
            <v>15950</v>
          </cell>
          <cell r="D31"/>
          <cell r="E31">
            <v>0</v>
          </cell>
          <cell r="F31">
            <v>0</v>
          </cell>
          <cell r="G31">
            <v>2200</v>
          </cell>
          <cell r="H31">
            <v>13750</v>
          </cell>
          <cell r="I31">
            <v>0</v>
          </cell>
          <cell r="J31">
            <v>13750</v>
          </cell>
          <cell r="K31">
            <v>1100</v>
          </cell>
          <cell r="L31">
            <v>12650</v>
          </cell>
        </row>
        <row r="32">
          <cell r="A32" t="str">
            <v>1802422-2</v>
          </cell>
          <cell r="B32" t="str">
            <v>32POS,HYBRID,TAB HSG,SLD,VAR 2</v>
          </cell>
          <cell r="C32">
            <v>14280</v>
          </cell>
          <cell r="D32"/>
          <cell r="E32">
            <v>0</v>
          </cell>
          <cell r="F32">
            <v>0</v>
          </cell>
          <cell r="G32">
            <v>0</v>
          </cell>
          <cell r="H32">
            <v>14280</v>
          </cell>
          <cell r="I32">
            <v>0</v>
          </cell>
          <cell r="J32">
            <v>14280</v>
          </cell>
          <cell r="K32">
            <v>0</v>
          </cell>
          <cell r="L32">
            <v>14280</v>
          </cell>
        </row>
        <row r="33">
          <cell r="A33" t="str">
            <v>953318-2</v>
          </cell>
          <cell r="B33" t="str">
            <v>1W HSG FOR DIESEL PLUG</v>
          </cell>
          <cell r="C33">
            <v>44000</v>
          </cell>
          <cell r="D33"/>
          <cell r="E33">
            <v>0</v>
          </cell>
          <cell r="F33">
            <v>0</v>
          </cell>
          <cell r="G33">
            <v>14000</v>
          </cell>
          <cell r="H33">
            <v>30000</v>
          </cell>
          <cell r="I33">
            <v>0</v>
          </cell>
          <cell r="J33">
            <v>30000</v>
          </cell>
          <cell r="K33">
            <v>14000</v>
          </cell>
          <cell r="L33">
            <v>16000</v>
          </cell>
        </row>
        <row r="34">
          <cell r="A34" t="str">
            <v>1379115-2</v>
          </cell>
          <cell r="B34" t="str">
            <v>12W MQS HDR HSG BLUE</v>
          </cell>
          <cell r="C34">
            <v>16000</v>
          </cell>
          <cell r="D34"/>
          <cell r="E34">
            <v>0</v>
          </cell>
          <cell r="F34">
            <v>0</v>
          </cell>
          <cell r="G34">
            <v>0</v>
          </cell>
          <cell r="H34">
            <v>16000</v>
          </cell>
          <cell r="I34">
            <v>0</v>
          </cell>
          <cell r="J34">
            <v>16000</v>
          </cell>
          <cell r="K34">
            <v>0</v>
          </cell>
          <cell r="L34">
            <v>16000</v>
          </cell>
        </row>
        <row r="35">
          <cell r="A35" t="str">
            <v>1544601-2</v>
          </cell>
          <cell r="B35" t="str">
            <v>3POS MQS TAB</v>
          </cell>
          <cell r="C35">
            <v>34000</v>
          </cell>
          <cell r="D35"/>
          <cell r="E35">
            <v>0</v>
          </cell>
          <cell r="F35">
            <v>0</v>
          </cell>
          <cell r="G35">
            <v>10000</v>
          </cell>
          <cell r="H35">
            <v>24000</v>
          </cell>
          <cell r="I35">
            <v>4000</v>
          </cell>
          <cell r="J35">
            <v>20000</v>
          </cell>
          <cell r="K35">
            <v>4000</v>
          </cell>
          <cell r="L35">
            <v>16000</v>
          </cell>
        </row>
        <row r="36">
          <cell r="A36" t="str">
            <v>2-2352202-3</v>
          </cell>
          <cell r="B36" t="str">
            <v>4POS,MATE-AX,PIN HSG,COD C,7MMCLIP</v>
          </cell>
          <cell r="C36">
            <v>17600</v>
          </cell>
          <cell r="D36"/>
          <cell r="E36">
            <v>0</v>
          </cell>
          <cell r="F36">
            <v>0</v>
          </cell>
          <cell r="G36">
            <v>0</v>
          </cell>
          <cell r="H36">
            <v>17600</v>
          </cell>
          <cell r="I36">
            <v>0</v>
          </cell>
          <cell r="J36">
            <v>17600</v>
          </cell>
          <cell r="K36">
            <v>0</v>
          </cell>
          <cell r="L36">
            <v>17600</v>
          </cell>
        </row>
        <row r="37">
          <cell r="A37" t="str">
            <v>1452417-2</v>
          </cell>
          <cell r="B37" t="str">
            <v>58 POS CONNECTOR COVER FOR DC</v>
          </cell>
          <cell r="C37">
            <v>21200</v>
          </cell>
          <cell r="D37"/>
          <cell r="E37">
            <v>0</v>
          </cell>
          <cell r="F37">
            <v>0</v>
          </cell>
          <cell r="G37">
            <v>0</v>
          </cell>
          <cell r="H37">
            <v>21200</v>
          </cell>
          <cell r="I37">
            <v>0</v>
          </cell>
          <cell r="J37">
            <v>21200</v>
          </cell>
          <cell r="K37">
            <v>0</v>
          </cell>
          <cell r="L37">
            <v>21200</v>
          </cell>
        </row>
        <row r="38">
          <cell r="A38" t="str">
            <v>2296674-1</v>
          </cell>
          <cell r="B38" t="str">
            <v>8POS,HYBRID,REC OUTER HSG,SLD,VAR 2</v>
          </cell>
          <cell r="C38">
            <v>43550</v>
          </cell>
          <cell r="D38"/>
          <cell r="E38">
            <v>0</v>
          </cell>
          <cell r="F38">
            <v>0</v>
          </cell>
          <cell r="G38">
            <v>0</v>
          </cell>
          <cell r="H38">
            <v>43550</v>
          </cell>
          <cell r="I38">
            <v>0</v>
          </cell>
          <cell r="J38">
            <v>43550</v>
          </cell>
          <cell r="K38">
            <v>22100</v>
          </cell>
          <cell r="L38">
            <v>21450</v>
          </cell>
        </row>
        <row r="39">
          <cell r="A39" t="str">
            <v>1544601-3</v>
          </cell>
          <cell r="B39" t="str">
            <v>RECEPTACLE HOUSING, 8MM NG1, 1 WAY</v>
          </cell>
          <cell r="C39">
            <v>22000</v>
          </cell>
          <cell r="D39"/>
          <cell r="E39">
            <v>0</v>
          </cell>
          <cell r="F39">
            <v>0</v>
          </cell>
          <cell r="G39">
            <v>0</v>
          </cell>
          <cell r="H39">
            <v>22000</v>
          </cell>
          <cell r="I39">
            <v>0</v>
          </cell>
          <cell r="J39">
            <v>22000</v>
          </cell>
          <cell r="K39">
            <v>0</v>
          </cell>
          <cell r="L39">
            <v>22000</v>
          </cell>
        </row>
        <row r="40">
          <cell r="A40" t="str">
            <v>1-962692-2</v>
          </cell>
          <cell r="B40" t="str">
            <v>1W 8MM NG1 FOR SEALED</v>
          </cell>
          <cell r="C40">
            <v>29400</v>
          </cell>
          <cell r="D40"/>
          <cell r="E40">
            <v>0</v>
          </cell>
          <cell r="F40">
            <v>0</v>
          </cell>
          <cell r="G40">
            <v>0</v>
          </cell>
          <cell r="H40">
            <v>29400</v>
          </cell>
          <cell r="I40">
            <v>2400</v>
          </cell>
          <cell r="J40">
            <v>27000</v>
          </cell>
          <cell r="K40">
            <v>4200</v>
          </cell>
          <cell r="L40">
            <v>22800</v>
          </cell>
        </row>
        <row r="41">
          <cell r="A41" t="str">
            <v>2296675-1</v>
          </cell>
          <cell r="B41" t="str">
            <v>22POS,MQS,REC HSG</v>
          </cell>
          <cell r="C41">
            <v>75000</v>
          </cell>
          <cell r="D41"/>
          <cell r="E41">
            <v>0</v>
          </cell>
          <cell r="F41">
            <v>0</v>
          </cell>
          <cell r="G41">
            <v>0</v>
          </cell>
          <cell r="H41">
            <v>75000</v>
          </cell>
          <cell r="I41">
            <v>25500</v>
          </cell>
          <cell r="J41">
            <v>49500</v>
          </cell>
          <cell r="K41">
            <v>25500</v>
          </cell>
          <cell r="L41">
            <v>24000</v>
          </cell>
        </row>
        <row r="42">
          <cell r="A42" t="str">
            <v>2-953698-1</v>
          </cell>
          <cell r="B42" t="str">
            <v>3POS MQS TAB</v>
          </cell>
          <cell r="C42">
            <v>28500</v>
          </cell>
          <cell r="D42"/>
          <cell r="E42">
            <v>0</v>
          </cell>
          <cell r="F42">
            <v>0</v>
          </cell>
          <cell r="G42">
            <v>0</v>
          </cell>
          <cell r="H42">
            <v>28500</v>
          </cell>
          <cell r="I42">
            <v>1500</v>
          </cell>
          <cell r="J42">
            <v>27000</v>
          </cell>
          <cell r="K42">
            <v>1500</v>
          </cell>
          <cell r="L42">
            <v>25500</v>
          </cell>
        </row>
        <row r="43">
          <cell r="A43" t="str">
            <v>953119-1</v>
          </cell>
          <cell r="B43" t="str">
            <v>20POS MQS REC</v>
          </cell>
          <cell r="C43">
            <v>72200</v>
          </cell>
          <cell r="D43"/>
          <cell r="E43">
            <v>0</v>
          </cell>
          <cell r="F43">
            <v>0</v>
          </cell>
          <cell r="G43">
            <v>0</v>
          </cell>
          <cell r="H43">
            <v>72200</v>
          </cell>
          <cell r="I43">
            <v>34200</v>
          </cell>
          <cell r="J43">
            <v>38000</v>
          </cell>
          <cell r="K43">
            <v>11400</v>
          </cell>
          <cell r="L43">
            <v>26600</v>
          </cell>
        </row>
        <row r="44">
          <cell r="A44" t="str">
            <v>1379118-4</v>
          </cell>
          <cell r="B44" t="str">
            <v>22POS,MQS,CAVITY BLOCK</v>
          </cell>
          <cell r="C44">
            <v>42000</v>
          </cell>
          <cell r="D44"/>
          <cell r="E44">
            <v>0</v>
          </cell>
          <cell r="F44">
            <v>0</v>
          </cell>
          <cell r="G44">
            <v>3000</v>
          </cell>
          <cell r="H44">
            <v>39000</v>
          </cell>
          <cell r="I44">
            <v>0</v>
          </cell>
          <cell r="J44">
            <v>39000</v>
          </cell>
          <cell r="K44">
            <v>12000</v>
          </cell>
          <cell r="L44">
            <v>27000</v>
          </cell>
        </row>
        <row r="45">
          <cell r="A45" t="str">
            <v>2-962692-2</v>
          </cell>
          <cell r="B45" t="str">
            <v>18P MQS STIFTGEH</v>
          </cell>
          <cell r="C45">
            <v>27000</v>
          </cell>
          <cell r="D45"/>
          <cell r="E45">
            <v>0</v>
          </cell>
          <cell r="F45">
            <v>0</v>
          </cell>
          <cell r="G45">
            <v>0</v>
          </cell>
          <cell r="H45">
            <v>27000</v>
          </cell>
          <cell r="I45">
            <v>0</v>
          </cell>
          <cell r="J45">
            <v>27000</v>
          </cell>
          <cell r="K45">
            <v>0</v>
          </cell>
          <cell r="L45">
            <v>27000</v>
          </cell>
        </row>
        <row r="46">
          <cell r="A46" t="str">
            <v>1544552-1</v>
          </cell>
          <cell r="B46" t="str">
            <v>CAPOT PC 5V</v>
          </cell>
          <cell r="C46">
            <v>66000</v>
          </cell>
          <cell r="D46"/>
          <cell r="E46">
            <v>0</v>
          </cell>
          <cell r="F46">
            <v>0</v>
          </cell>
          <cell r="G46">
            <v>1000</v>
          </cell>
          <cell r="H46">
            <v>65000</v>
          </cell>
          <cell r="I46">
            <v>2000</v>
          </cell>
          <cell r="J46">
            <v>63000</v>
          </cell>
          <cell r="K46">
            <v>35000</v>
          </cell>
          <cell r="L46">
            <v>28000</v>
          </cell>
        </row>
        <row r="47">
          <cell r="A47" t="str">
            <v>2-2352202-1</v>
          </cell>
          <cell r="B47" t="str">
            <v>4POS,MATE-AX,PIN HSG,COD A,7MMCLIP</v>
          </cell>
          <cell r="C47">
            <v>74800</v>
          </cell>
          <cell r="D47"/>
          <cell r="E47">
            <v>0</v>
          </cell>
          <cell r="F47">
            <v>0</v>
          </cell>
          <cell r="G47">
            <v>44000</v>
          </cell>
          <cell r="H47">
            <v>30800</v>
          </cell>
          <cell r="I47">
            <v>0</v>
          </cell>
          <cell r="J47">
            <v>30800</v>
          </cell>
          <cell r="K47">
            <v>0</v>
          </cell>
          <cell r="L47">
            <v>30800</v>
          </cell>
        </row>
        <row r="48">
          <cell r="A48" t="str">
            <v>2-2352202-2</v>
          </cell>
          <cell r="B48" t="str">
            <v>4POS,MATE-AX,PIN HSG,COD B,7MMCLIP</v>
          </cell>
          <cell r="C48">
            <v>35200</v>
          </cell>
          <cell r="D48"/>
          <cell r="E48">
            <v>0</v>
          </cell>
          <cell r="F48">
            <v>0</v>
          </cell>
          <cell r="G48">
            <v>0</v>
          </cell>
          <cell r="H48">
            <v>35200</v>
          </cell>
          <cell r="I48">
            <v>0</v>
          </cell>
          <cell r="J48">
            <v>35200</v>
          </cell>
          <cell r="K48">
            <v>0</v>
          </cell>
          <cell r="L48">
            <v>35200</v>
          </cell>
        </row>
        <row r="49">
          <cell r="A49" t="str">
            <v>1801359-1</v>
          </cell>
          <cell r="B49" t="str">
            <v>ADAPTER, ROTATIVE COVER FOR 3W CONN</v>
          </cell>
          <cell r="C49">
            <v>204000</v>
          </cell>
          <cell r="D49"/>
          <cell r="E49">
            <v>0</v>
          </cell>
          <cell r="F49">
            <v>0</v>
          </cell>
          <cell r="G49">
            <v>28000</v>
          </cell>
          <cell r="H49">
            <v>176000</v>
          </cell>
          <cell r="I49">
            <v>64000</v>
          </cell>
          <cell r="J49">
            <v>112000</v>
          </cell>
          <cell r="K49">
            <v>76000</v>
          </cell>
          <cell r="L49">
            <v>36000</v>
          </cell>
        </row>
        <row r="50">
          <cell r="A50" t="str">
            <v>1-1801607-6</v>
          </cell>
          <cell r="B50"/>
          <cell r="C50">
            <v>97200</v>
          </cell>
          <cell r="D50"/>
          <cell r="E50">
            <v>0</v>
          </cell>
          <cell r="F50">
            <v>0</v>
          </cell>
          <cell r="G50">
            <v>15300</v>
          </cell>
          <cell r="H50">
            <v>81900</v>
          </cell>
          <cell r="I50">
            <v>9000</v>
          </cell>
          <cell r="J50">
            <v>72900</v>
          </cell>
          <cell r="K50">
            <v>35100</v>
          </cell>
          <cell r="L50">
            <v>37800</v>
          </cell>
        </row>
        <row r="51">
          <cell r="A51" t="str">
            <v>1801155-5</v>
          </cell>
          <cell r="B51" t="str">
            <v>COVER FOR 2W HP CONNECTOR</v>
          </cell>
          <cell r="C51">
            <v>150000</v>
          </cell>
          <cell r="D51"/>
          <cell r="E51">
            <v>0</v>
          </cell>
          <cell r="F51">
            <v>0</v>
          </cell>
          <cell r="G51">
            <v>15000</v>
          </cell>
          <cell r="H51">
            <v>135000</v>
          </cell>
          <cell r="I51">
            <v>24000</v>
          </cell>
          <cell r="J51">
            <v>111000</v>
          </cell>
          <cell r="K51">
            <v>69000</v>
          </cell>
          <cell r="L51">
            <v>42000</v>
          </cell>
        </row>
        <row r="52">
          <cell r="A52" t="str">
            <v>1801736-1</v>
          </cell>
          <cell r="B52"/>
          <cell r="C52">
            <v>78250</v>
          </cell>
          <cell r="D52"/>
          <cell r="E52">
            <v>0</v>
          </cell>
          <cell r="F52">
            <v>0</v>
          </cell>
          <cell r="G52">
            <v>11134</v>
          </cell>
          <cell r="H52">
            <v>67116</v>
          </cell>
          <cell r="I52">
            <v>23695</v>
          </cell>
          <cell r="J52">
            <v>43421</v>
          </cell>
          <cell r="K52">
            <v>0</v>
          </cell>
          <cell r="L52">
            <v>43421</v>
          </cell>
        </row>
        <row r="53">
          <cell r="A53" t="str">
            <v>1802425-1</v>
          </cell>
          <cell r="B53" t="str">
            <v>TAB CONN CVR,32POS,HYBRID,180DEG</v>
          </cell>
          <cell r="C53">
            <v>52850</v>
          </cell>
          <cell r="D53"/>
          <cell r="E53">
            <v>0</v>
          </cell>
          <cell r="F53">
            <v>0</v>
          </cell>
          <cell r="G53">
            <v>0</v>
          </cell>
          <cell r="H53">
            <v>52850</v>
          </cell>
          <cell r="I53">
            <v>0</v>
          </cell>
          <cell r="J53">
            <v>52850</v>
          </cell>
          <cell r="K53">
            <v>5600</v>
          </cell>
          <cell r="L53">
            <v>47250</v>
          </cell>
        </row>
        <row r="54">
          <cell r="A54" t="str">
            <v>1802419-2</v>
          </cell>
          <cell r="B54" t="str">
            <v>COVER,FEMALE 48POS</v>
          </cell>
          <cell r="C54">
            <v>80500</v>
          </cell>
          <cell r="D54"/>
          <cell r="E54">
            <v>0</v>
          </cell>
          <cell r="F54">
            <v>0</v>
          </cell>
          <cell r="G54">
            <v>4000</v>
          </cell>
          <cell r="H54">
            <v>76500</v>
          </cell>
          <cell r="I54">
            <v>10000</v>
          </cell>
          <cell r="J54">
            <v>66500</v>
          </cell>
          <cell r="K54">
            <v>18000</v>
          </cell>
          <cell r="L54">
            <v>48500</v>
          </cell>
        </row>
        <row r="55">
          <cell r="A55" t="str">
            <v>1-1801356-1</v>
          </cell>
          <cell r="B55" t="str">
            <v>ROTATIVE COVER, RIGHT ANGLE, 2W HP CONN</v>
          </cell>
          <cell r="C55">
            <v>175200</v>
          </cell>
          <cell r="D55"/>
          <cell r="E55">
            <v>0</v>
          </cell>
          <cell r="F55">
            <v>0</v>
          </cell>
          <cell r="G55">
            <v>36000</v>
          </cell>
          <cell r="H55">
            <v>139200</v>
          </cell>
          <cell r="I55">
            <v>55200</v>
          </cell>
          <cell r="J55">
            <v>84000</v>
          </cell>
          <cell r="K55">
            <v>33600</v>
          </cell>
          <cell r="L55">
            <v>50400</v>
          </cell>
        </row>
        <row r="56">
          <cell r="A56" t="str">
            <v>1801616-1</v>
          </cell>
          <cell r="B56" t="str">
            <v>FUSES HOLDER 10 MINIFUSES</v>
          </cell>
          <cell r="C56">
            <v>101600</v>
          </cell>
          <cell r="D56"/>
          <cell r="E56">
            <v>0</v>
          </cell>
          <cell r="F56">
            <v>0</v>
          </cell>
          <cell r="G56">
            <v>0</v>
          </cell>
          <cell r="H56">
            <v>101600</v>
          </cell>
          <cell r="I56">
            <v>22800</v>
          </cell>
          <cell r="J56">
            <v>78800</v>
          </cell>
          <cell r="K56">
            <v>27200</v>
          </cell>
          <cell r="L56">
            <v>51600</v>
          </cell>
        </row>
        <row r="57">
          <cell r="A57" t="str">
            <v>953119-2</v>
          </cell>
          <cell r="B57" t="str">
            <v>20POS MQS REC</v>
          </cell>
          <cell r="C57">
            <v>106400</v>
          </cell>
          <cell r="D57"/>
          <cell r="E57">
            <v>0</v>
          </cell>
          <cell r="F57">
            <v>0</v>
          </cell>
          <cell r="G57">
            <v>19000</v>
          </cell>
          <cell r="H57">
            <v>87400</v>
          </cell>
          <cell r="I57">
            <v>22800</v>
          </cell>
          <cell r="J57">
            <v>64600</v>
          </cell>
          <cell r="K57">
            <v>11400</v>
          </cell>
          <cell r="L57">
            <v>53200</v>
          </cell>
        </row>
        <row r="58">
          <cell r="A58" t="str">
            <v>1-1394802-1</v>
          </cell>
          <cell r="B58" t="str">
            <v>18POS MQS REC</v>
          </cell>
          <cell r="C58">
            <v>87000</v>
          </cell>
          <cell r="D58"/>
          <cell r="E58">
            <v>0</v>
          </cell>
          <cell r="F58">
            <v>0</v>
          </cell>
          <cell r="G58">
            <v>3000</v>
          </cell>
          <cell r="H58">
            <v>84000</v>
          </cell>
          <cell r="I58">
            <v>18000</v>
          </cell>
          <cell r="J58">
            <v>66000</v>
          </cell>
          <cell r="K58">
            <v>12000</v>
          </cell>
          <cell r="L58">
            <v>54000</v>
          </cell>
        </row>
        <row r="59">
          <cell r="A59" t="str">
            <v>1534149-2</v>
          </cell>
          <cell r="B59" t="str">
            <v>MQS RETAINER,BROWN</v>
          </cell>
          <cell r="C59">
            <v>55000</v>
          </cell>
          <cell r="D59"/>
          <cell r="E59">
            <v>0</v>
          </cell>
          <cell r="F59">
            <v>0</v>
          </cell>
          <cell r="G59">
            <v>0</v>
          </cell>
          <cell r="H59">
            <v>55000</v>
          </cell>
          <cell r="I59">
            <v>0</v>
          </cell>
          <cell r="J59">
            <v>55000</v>
          </cell>
          <cell r="K59">
            <v>0</v>
          </cell>
          <cell r="L59">
            <v>55000</v>
          </cell>
        </row>
        <row r="60">
          <cell r="A60" t="str">
            <v>1801620-1</v>
          </cell>
          <cell r="B60" t="str">
            <v>3W MQS PIN HSG POSIT MATE</v>
          </cell>
          <cell r="C60">
            <v>93800</v>
          </cell>
          <cell r="D60"/>
          <cell r="E60">
            <v>0</v>
          </cell>
          <cell r="F60">
            <v>0</v>
          </cell>
          <cell r="G60">
            <v>0</v>
          </cell>
          <cell r="H60">
            <v>93800</v>
          </cell>
          <cell r="I60">
            <v>12400</v>
          </cell>
          <cell r="J60">
            <v>81400</v>
          </cell>
          <cell r="K60">
            <v>20200</v>
          </cell>
          <cell r="L60">
            <v>61200</v>
          </cell>
        </row>
        <row r="61">
          <cell r="A61" t="str">
            <v>1379118-1</v>
          </cell>
          <cell r="B61" t="str">
            <v>2 MICRORELAYS HOLDER</v>
          </cell>
          <cell r="C61">
            <v>300000</v>
          </cell>
          <cell r="D61"/>
          <cell r="E61">
            <v>0</v>
          </cell>
          <cell r="F61">
            <v>0</v>
          </cell>
          <cell r="G61">
            <v>159000</v>
          </cell>
          <cell r="H61">
            <v>141000</v>
          </cell>
          <cell r="I61">
            <v>21000</v>
          </cell>
          <cell r="J61">
            <v>120000</v>
          </cell>
          <cell r="K61">
            <v>51000</v>
          </cell>
          <cell r="L61">
            <v>69000</v>
          </cell>
        </row>
        <row r="62">
          <cell r="A62" t="str">
            <v>1379118-2</v>
          </cell>
          <cell r="B62" t="str">
            <v>6POS MQS TAB</v>
          </cell>
          <cell r="C62">
            <v>135000</v>
          </cell>
          <cell r="D62"/>
          <cell r="E62">
            <v>0</v>
          </cell>
          <cell r="F62">
            <v>0</v>
          </cell>
          <cell r="G62">
            <v>0</v>
          </cell>
          <cell r="H62">
            <v>135000</v>
          </cell>
          <cell r="I62">
            <v>0</v>
          </cell>
          <cell r="J62">
            <v>135000</v>
          </cell>
          <cell r="K62">
            <v>66000</v>
          </cell>
          <cell r="L62">
            <v>69000</v>
          </cell>
        </row>
        <row r="63">
          <cell r="A63" t="str">
            <v>1394139-1</v>
          </cell>
          <cell r="B63" t="str">
            <v>8POS MQS REC</v>
          </cell>
          <cell r="C63">
            <v>723000</v>
          </cell>
          <cell r="D63"/>
          <cell r="E63">
            <v>0</v>
          </cell>
          <cell r="F63">
            <v>69000</v>
          </cell>
          <cell r="G63">
            <v>75000</v>
          </cell>
          <cell r="H63">
            <v>579000</v>
          </cell>
          <cell r="I63">
            <v>264000</v>
          </cell>
          <cell r="J63">
            <v>315000</v>
          </cell>
          <cell r="K63">
            <v>243000</v>
          </cell>
          <cell r="L63">
            <v>72000</v>
          </cell>
        </row>
        <row r="64">
          <cell r="A64" t="str">
            <v>953698-3</v>
          </cell>
          <cell r="B64" t="str">
            <v>ROTATIVE COVER, RIGHT ANGLE, 2W HP CONN</v>
          </cell>
          <cell r="C64">
            <v>135000</v>
          </cell>
          <cell r="D64"/>
          <cell r="E64">
            <v>0</v>
          </cell>
          <cell r="F64">
            <v>0</v>
          </cell>
          <cell r="G64">
            <v>9000</v>
          </cell>
          <cell r="H64">
            <v>126000</v>
          </cell>
          <cell r="I64">
            <v>30000</v>
          </cell>
          <cell r="J64">
            <v>96000</v>
          </cell>
          <cell r="K64">
            <v>22500</v>
          </cell>
          <cell r="L64">
            <v>73500</v>
          </cell>
        </row>
        <row r="65">
          <cell r="A65" t="str">
            <v>1379914-1</v>
          </cell>
          <cell r="B65" t="str">
            <v>20POS MQS REC</v>
          </cell>
          <cell r="C65">
            <v>79800</v>
          </cell>
          <cell r="D65"/>
          <cell r="E65">
            <v>0</v>
          </cell>
          <cell r="F65">
            <v>0</v>
          </cell>
          <cell r="G65"/>
          <cell r="H65">
            <v>79800</v>
          </cell>
          <cell r="I65"/>
          <cell r="J65">
            <v>79800</v>
          </cell>
          <cell r="K65"/>
          <cell r="L65">
            <v>79800</v>
          </cell>
        </row>
        <row r="66">
          <cell r="A66" t="str">
            <v>1801168-5</v>
          </cell>
          <cell r="B66" t="str">
            <v>26W ASSY RECEPTACLE HSG</v>
          </cell>
          <cell r="C66">
            <v>98000</v>
          </cell>
          <cell r="D66"/>
          <cell r="E66">
            <v>0</v>
          </cell>
          <cell r="F66">
            <v>0</v>
          </cell>
          <cell r="G66">
            <v>0</v>
          </cell>
          <cell r="H66">
            <v>98000</v>
          </cell>
          <cell r="I66">
            <v>8400</v>
          </cell>
          <cell r="J66">
            <v>89600</v>
          </cell>
          <cell r="K66">
            <v>2800</v>
          </cell>
          <cell r="L66">
            <v>86800</v>
          </cell>
        </row>
        <row r="67">
          <cell r="A67" t="str">
            <v>1801618-1</v>
          </cell>
          <cell r="B67" t="str">
            <v>RELAY 40A HOLDER</v>
          </cell>
          <cell r="C67">
            <v>156000</v>
          </cell>
          <cell r="D67"/>
          <cell r="E67">
            <v>0</v>
          </cell>
          <cell r="F67">
            <v>0</v>
          </cell>
          <cell r="G67">
            <v>0</v>
          </cell>
          <cell r="H67">
            <v>156000</v>
          </cell>
          <cell r="I67">
            <v>20000</v>
          </cell>
          <cell r="J67">
            <v>136000</v>
          </cell>
          <cell r="K67">
            <v>35600</v>
          </cell>
          <cell r="L67">
            <v>100400</v>
          </cell>
        </row>
        <row r="68">
          <cell r="A68" t="str">
            <v>953698-1</v>
          </cell>
          <cell r="B68" t="str">
            <v>3POS MQS TAB</v>
          </cell>
          <cell r="C68">
            <v>297000</v>
          </cell>
          <cell r="D68"/>
          <cell r="E68">
            <v>0</v>
          </cell>
          <cell r="F68">
            <v>0</v>
          </cell>
          <cell r="G68">
            <v>13500</v>
          </cell>
          <cell r="H68">
            <v>283500</v>
          </cell>
          <cell r="I68">
            <v>18000</v>
          </cell>
          <cell r="J68">
            <v>265500</v>
          </cell>
          <cell r="K68">
            <v>136500</v>
          </cell>
          <cell r="L68">
            <v>129000</v>
          </cell>
        </row>
        <row r="69">
          <cell r="A69" t="str">
            <v>2296677-1</v>
          </cell>
          <cell r="B69" t="str">
            <v>26POS,MQS,REC HSG</v>
          </cell>
          <cell r="C69">
            <v>181500</v>
          </cell>
          <cell r="D69"/>
          <cell r="E69">
            <v>0</v>
          </cell>
          <cell r="F69">
            <v>0</v>
          </cell>
          <cell r="G69">
            <v>0</v>
          </cell>
          <cell r="H69">
            <v>181500</v>
          </cell>
          <cell r="I69">
            <v>18000</v>
          </cell>
          <cell r="J69">
            <v>163500</v>
          </cell>
          <cell r="K69">
            <v>30000</v>
          </cell>
          <cell r="L69">
            <v>133500</v>
          </cell>
        </row>
        <row r="70">
          <cell r="A70" t="str">
            <v>1718872-1</v>
          </cell>
          <cell r="B70"/>
          <cell r="C70">
            <v>444000</v>
          </cell>
          <cell r="D70"/>
          <cell r="E70">
            <v>0</v>
          </cell>
          <cell r="F70">
            <v>25000</v>
          </cell>
          <cell r="G70">
            <v>15000</v>
          </cell>
          <cell r="H70">
            <v>404000</v>
          </cell>
          <cell r="I70">
            <v>88000</v>
          </cell>
          <cell r="J70">
            <v>316000</v>
          </cell>
          <cell r="K70">
            <v>96000</v>
          </cell>
          <cell r="L70">
            <v>220000</v>
          </cell>
        </row>
        <row r="71">
          <cell r="A71" t="str">
            <v>1-1801155-5</v>
          </cell>
          <cell r="B71" t="str">
            <v>COVER FOR 2W HP CONNECTOR</v>
          </cell>
          <cell r="C71">
            <v>486000</v>
          </cell>
          <cell r="D71"/>
          <cell r="E71">
            <v>0</v>
          </cell>
          <cell r="F71">
            <v>0</v>
          </cell>
          <cell r="G71">
            <v>81000</v>
          </cell>
          <cell r="H71">
            <v>405000</v>
          </cell>
          <cell r="I71">
            <v>39000</v>
          </cell>
          <cell r="J71">
            <v>366000</v>
          </cell>
          <cell r="K71">
            <v>126000</v>
          </cell>
          <cell r="L71">
            <v>240000</v>
          </cell>
        </row>
        <row r="72">
          <cell r="A72" t="str">
            <v>1379918-1</v>
          </cell>
          <cell r="B72" t="str">
            <v>COVER FOR 20W TAB HSG</v>
          </cell>
          <cell r="C72">
            <v>669000</v>
          </cell>
          <cell r="D72"/>
          <cell r="E72">
            <v>0</v>
          </cell>
          <cell r="F72">
            <v>0</v>
          </cell>
          <cell r="G72">
            <v>94500</v>
          </cell>
          <cell r="H72">
            <v>574500</v>
          </cell>
          <cell r="I72">
            <v>120500</v>
          </cell>
          <cell r="J72">
            <v>454000</v>
          </cell>
          <cell r="K72">
            <v>203500</v>
          </cell>
          <cell r="L72">
            <v>250500</v>
          </cell>
        </row>
        <row r="73">
          <cell r="A73" t="str">
            <v>953698-2</v>
          </cell>
          <cell r="B73" t="str">
            <v>3W MQS PIN HSG POSIT MATE</v>
          </cell>
          <cell r="C73">
            <v>465000</v>
          </cell>
          <cell r="D73"/>
          <cell r="E73">
            <v>0</v>
          </cell>
          <cell r="F73">
            <v>0</v>
          </cell>
          <cell r="G73">
            <v>21000</v>
          </cell>
          <cell r="H73">
            <v>444000</v>
          </cell>
          <cell r="I73">
            <v>21000</v>
          </cell>
          <cell r="J73">
            <v>423000</v>
          </cell>
          <cell r="K73">
            <v>60000</v>
          </cell>
          <cell r="L73">
            <v>363000</v>
          </cell>
        </row>
        <row r="74">
          <cell r="A74" t="str">
            <v>1801157-1</v>
          </cell>
          <cell r="B74"/>
          <cell r="C74">
            <v>448500</v>
          </cell>
          <cell r="D74"/>
          <cell r="E74">
            <v>0</v>
          </cell>
          <cell r="F74">
            <v>0</v>
          </cell>
          <cell r="G74">
            <v>0</v>
          </cell>
          <cell r="H74">
            <v>448500</v>
          </cell>
          <cell r="I74">
            <v>0</v>
          </cell>
          <cell r="J74">
            <v>448500</v>
          </cell>
          <cell r="K74">
            <v>0</v>
          </cell>
          <cell r="L74">
            <v>448500</v>
          </cell>
        </row>
        <row r="75">
          <cell r="A75" t="str">
            <v>1544772-1</v>
          </cell>
          <cell r="B75"/>
          <cell r="C75" t="e">
            <v>#N/A</v>
          </cell>
          <cell r="D75"/>
          <cell r="E75">
            <v>0</v>
          </cell>
          <cell r="F75" t="e">
            <v>#N/A</v>
          </cell>
          <cell r="G75" t="e">
            <v>#N/A</v>
          </cell>
          <cell r="H75" t="e">
            <v>#N/A</v>
          </cell>
          <cell r="I75" t="e">
            <v>#N/A</v>
          </cell>
          <cell r="J75" t="e">
            <v>#N/A</v>
          </cell>
          <cell r="K75" t="e">
            <v>#N/A</v>
          </cell>
          <cell r="L75" t="e">
            <v>#N/A</v>
          </cell>
        </row>
        <row r="76">
          <cell r="A76" t="str">
            <v>2203571-3</v>
          </cell>
          <cell r="B76" t="str">
            <v>HOUSING, INLINE MALE, FAKRA</v>
          </cell>
          <cell r="C76" t="e">
            <v>#N/A</v>
          </cell>
          <cell r="D76"/>
          <cell r="E76">
            <v>0</v>
          </cell>
          <cell r="F76" t="e">
            <v>#N/A</v>
          </cell>
          <cell r="G76" t="e">
            <v>#N/A</v>
          </cell>
          <cell r="H76" t="e">
            <v>#N/A</v>
          </cell>
          <cell r="I76" t="e">
            <v>#N/A</v>
          </cell>
          <cell r="J76" t="e">
            <v>#N/A</v>
          </cell>
          <cell r="K76" t="e">
            <v>#N/A</v>
          </cell>
          <cell r="L76" t="e">
            <v>#N/A</v>
          </cell>
        </row>
        <row r="77">
          <cell r="A77" t="str">
            <v>1801153-1</v>
          </cell>
          <cell r="B77"/>
          <cell r="C77" t="e">
            <v>#N/A</v>
          </cell>
          <cell r="D77"/>
          <cell r="E77">
            <v>0</v>
          </cell>
          <cell r="F77" t="e">
            <v>#N/A</v>
          </cell>
          <cell r="G77" t="e">
            <v>#N/A</v>
          </cell>
          <cell r="H77" t="e">
            <v>#N/A</v>
          </cell>
          <cell r="I77" t="e">
            <v>#N/A</v>
          </cell>
          <cell r="J77" t="e">
            <v>#N/A</v>
          </cell>
          <cell r="K77" t="e">
            <v>#N/A</v>
          </cell>
          <cell r="L77" t="e">
            <v>#N/A</v>
          </cell>
        </row>
        <row r="78">
          <cell r="A78" t="str">
            <v>1452410-1</v>
          </cell>
          <cell r="B78" t="str">
            <v>6POS MQS TAB</v>
          </cell>
          <cell r="C78" t="e">
            <v>#N/A</v>
          </cell>
          <cell r="D78"/>
          <cell r="E78">
            <v>0</v>
          </cell>
          <cell r="F78" t="e">
            <v>#N/A</v>
          </cell>
          <cell r="G78" t="e">
            <v>#N/A</v>
          </cell>
          <cell r="H78" t="e">
            <v>#N/A</v>
          </cell>
          <cell r="I78" t="e">
            <v>#N/A</v>
          </cell>
          <cell r="J78" t="e">
            <v>#N/A</v>
          </cell>
          <cell r="K78" t="e">
            <v>#N/A</v>
          </cell>
          <cell r="L78" t="e">
            <v>#N/A</v>
          </cell>
        </row>
        <row r="79">
          <cell r="A79" t="str">
            <v>2322579-2</v>
          </cell>
          <cell r="B79" t="str">
            <v>BLIND CONNECTOR,94POS,MQS,HDR HSG</v>
          </cell>
          <cell r="C79" t="e">
            <v>#N/A</v>
          </cell>
          <cell r="D79"/>
          <cell r="E79">
            <v>0</v>
          </cell>
          <cell r="F79" t="e">
            <v>#N/A</v>
          </cell>
          <cell r="G79" t="e">
            <v>#N/A</v>
          </cell>
          <cell r="H79" t="e">
            <v>#N/A</v>
          </cell>
          <cell r="I79" t="e">
            <v>#N/A</v>
          </cell>
          <cell r="J79" t="e">
            <v>#N/A</v>
          </cell>
          <cell r="K79" t="e">
            <v>#N/A</v>
          </cell>
          <cell r="L79" t="e">
            <v>#N/A</v>
          </cell>
        </row>
        <row r="80">
          <cell r="A80" t="str">
            <v>1801154-1</v>
          </cell>
          <cell r="B80"/>
          <cell r="C80" t="e">
            <v>#N/A</v>
          </cell>
          <cell r="D80"/>
          <cell r="E80">
            <v>0</v>
          </cell>
          <cell r="F80" t="e">
            <v>#N/A</v>
          </cell>
          <cell r="G80" t="e">
            <v>#N/A</v>
          </cell>
          <cell r="H80" t="e">
            <v>#N/A</v>
          </cell>
          <cell r="I80" t="e">
            <v>#N/A</v>
          </cell>
          <cell r="J80" t="e">
            <v>#N/A</v>
          </cell>
          <cell r="K80" t="e">
            <v>#N/A</v>
          </cell>
          <cell r="L80" t="e">
            <v>#N/A</v>
          </cell>
        </row>
        <row r="81">
          <cell r="A81" t="str">
            <v>953552-1</v>
          </cell>
          <cell r="B81" t="str">
            <v>8W RCPT HSG CARD EDGE</v>
          </cell>
          <cell r="C81" t="e">
            <v>#N/A</v>
          </cell>
          <cell r="D81"/>
          <cell r="E81">
            <v>0</v>
          </cell>
          <cell r="F81" t="e">
            <v>#N/A</v>
          </cell>
          <cell r="G81" t="e">
            <v>#N/A</v>
          </cell>
          <cell r="H81" t="e">
            <v>#N/A</v>
          </cell>
          <cell r="I81" t="e">
            <v>#N/A</v>
          </cell>
          <cell r="J81" t="e">
            <v>#N/A</v>
          </cell>
          <cell r="K81" t="e">
            <v>#N/A</v>
          </cell>
          <cell r="L81" t="e">
            <v>#N/A</v>
          </cell>
        </row>
        <row r="82">
          <cell r="A82" t="str">
            <v>1801267-1</v>
          </cell>
          <cell r="B82" t="str">
            <v>SEAL RETAINER, 30 WAY HYBRID RECEPT HSG</v>
          </cell>
          <cell r="C82" t="e">
            <v>#N/A</v>
          </cell>
          <cell r="D82"/>
          <cell r="E82">
            <v>0</v>
          </cell>
          <cell r="F82" t="e">
            <v>#N/A</v>
          </cell>
          <cell r="G82" t="e">
            <v>#N/A</v>
          </cell>
          <cell r="H82" t="e">
            <v>#N/A</v>
          </cell>
          <cell r="I82" t="e">
            <v>#N/A</v>
          </cell>
          <cell r="J82" t="e">
            <v>#N/A</v>
          </cell>
          <cell r="K82" t="e">
            <v>#N/A</v>
          </cell>
          <cell r="L82" t="e">
            <v>#N/A</v>
          </cell>
        </row>
        <row r="83">
          <cell r="A83" t="str">
            <v>1-2345654-0</v>
          </cell>
          <cell r="B83" t="str">
            <v>HOUSING, INLINE FEMALE, CLIP, FAKRA ca</v>
          </cell>
          <cell r="C83" t="e">
            <v>#N/A</v>
          </cell>
          <cell r="D83"/>
          <cell r="E83">
            <v>0</v>
          </cell>
          <cell r="F83" t="e">
            <v>#N/A</v>
          </cell>
          <cell r="G83" t="e">
            <v>#N/A</v>
          </cell>
          <cell r="H83" t="e">
            <v>#N/A</v>
          </cell>
          <cell r="I83" t="e">
            <v>#N/A</v>
          </cell>
          <cell r="J83" t="e">
            <v>#N/A</v>
          </cell>
          <cell r="K83" t="e">
            <v>#N/A</v>
          </cell>
          <cell r="L83" t="e">
            <v>#N/A</v>
          </cell>
        </row>
        <row r="84">
          <cell r="A84" t="str">
            <v>1563532-1</v>
          </cell>
          <cell r="B84" t="str">
            <v>LEVER, FOR 32 POS. AIRBAG,YW</v>
          </cell>
          <cell r="C84" t="e">
            <v>#N/A</v>
          </cell>
          <cell r="D84"/>
          <cell r="E84">
            <v>0</v>
          </cell>
          <cell r="F84" t="e">
            <v>#N/A</v>
          </cell>
          <cell r="G84" t="e">
            <v>#N/A</v>
          </cell>
          <cell r="H84" t="e">
            <v>#N/A</v>
          </cell>
          <cell r="I84" t="e">
            <v>#N/A</v>
          </cell>
          <cell r="J84" t="e">
            <v>#N/A</v>
          </cell>
          <cell r="K84" t="e">
            <v>#N/A</v>
          </cell>
          <cell r="L84" t="e">
            <v>#N/A</v>
          </cell>
        </row>
        <row r="85">
          <cell r="A85" t="str">
            <v>1379115-3</v>
          </cell>
          <cell r="B85" t="str">
            <v>HOUSING, INLINE MALE, FAKRA</v>
          </cell>
          <cell r="C85" t="e">
            <v>#N/A</v>
          </cell>
          <cell r="D85"/>
          <cell r="E85">
            <v>0</v>
          </cell>
          <cell r="F85" t="e">
            <v>#N/A</v>
          </cell>
          <cell r="G85" t="e">
            <v>#N/A</v>
          </cell>
          <cell r="H85" t="e">
            <v>#N/A</v>
          </cell>
          <cell r="I85" t="e">
            <v>#N/A</v>
          </cell>
          <cell r="J85" t="e">
            <v>#N/A</v>
          </cell>
          <cell r="K85" t="e">
            <v>#N/A</v>
          </cell>
          <cell r="L85" t="e">
            <v>#N/A</v>
          </cell>
        </row>
        <row r="86">
          <cell r="A86" t="str">
            <v>2203571-1</v>
          </cell>
          <cell r="B86" t="str">
            <v>HOUSING, INLINE MALE, FAKRA</v>
          </cell>
          <cell r="C86" t="e">
            <v>#N/A</v>
          </cell>
          <cell r="D86"/>
          <cell r="E86">
            <v>0</v>
          </cell>
          <cell r="F86" t="e">
            <v>#N/A</v>
          </cell>
          <cell r="G86" t="e">
            <v>#N/A</v>
          </cell>
          <cell r="H86" t="e">
            <v>#N/A</v>
          </cell>
          <cell r="I86" t="e">
            <v>#N/A</v>
          </cell>
          <cell r="J86" t="e">
            <v>#N/A</v>
          </cell>
          <cell r="K86" t="e">
            <v>#N/A</v>
          </cell>
          <cell r="L86" t="e">
            <v>#N/A</v>
          </cell>
        </row>
        <row r="87">
          <cell r="A87" t="str">
            <v>2345653-1</v>
          </cell>
          <cell r="B87" t="str">
            <v>HOUSING, INLINE FEMALE, FAKRA</v>
          </cell>
          <cell r="C87" t="e">
            <v>#N/A</v>
          </cell>
          <cell r="D87"/>
          <cell r="E87">
            <v>0</v>
          </cell>
          <cell r="F87" t="e">
            <v>#N/A</v>
          </cell>
          <cell r="G87" t="e">
            <v>#N/A</v>
          </cell>
          <cell r="H87" t="e">
            <v>#N/A</v>
          </cell>
          <cell r="I87" t="e">
            <v>#N/A</v>
          </cell>
          <cell r="J87" t="e">
            <v>#N/A</v>
          </cell>
          <cell r="K87" t="e">
            <v>#N/A</v>
          </cell>
          <cell r="L87" t="e">
            <v>#N/A</v>
          </cell>
        </row>
        <row r="88">
          <cell r="A88" t="str">
            <v>2203571-4</v>
          </cell>
          <cell r="B88" t="str">
            <v>HOUSING, INLINE MALE, FAKRA</v>
          </cell>
          <cell r="C88" t="e">
            <v>#N/A</v>
          </cell>
          <cell r="D88"/>
          <cell r="E88">
            <v>0</v>
          </cell>
          <cell r="F88" t="e">
            <v>#N/A</v>
          </cell>
          <cell r="G88" t="e">
            <v>#N/A</v>
          </cell>
          <cell r="H88" t="e">
            <v>#N/A</v>
          </cell>
          <cell r="I88" t="e">
            <v>#N/A</v>
          </cell>
          <cell r="J88" t="e">
            <v>#N/A</v>
          </cell>
          <cell r="K88" t="e">
            <v>#N/A</v>
          </cell>
          <cell r="L88" t="e">
            <v>#N/A</v>
          </cell>
        </row>
        <row r="89">
          <cell r="A89" t="str">
            <v>1703796-1</v>
          </cell>
          <cell r="B89" t="str">
            <v>LEVER,24W AIRBAG,YW</v>
          </cell>
          <cell r="C89" t="e">
            <v>#N/A</v>
          </cell>
          <cell r="D89"/>
          <cell r="E89">
            <v>0</v>
          </cell>
          <cell r="F89" t="e">
            <v>#N/A</v>
          </cell>
          <cell r="G89" t="e">
            <v>#N/A</v>
          </cell>
          <cell r="H89" t="e">
            <v>#N/A</v>
          </cell>
          <cell r="I89" t="e">
            <v>#N/A</v>
          </cell>
          <cell r="J89" t="e">
            <v>#N/A</v>
          </cell>
          <cell r="K89" t="e">
            <v>#N/A</v>
          </cell>
          <cell r="L89" t="e">
            <v>#N/A</v>
          </cell>
        </row>
        <row r="90">
          <cell r="A90" t="str">
            <v>2345653-2</v>
          </cell>
          <cell r="B90" t="str">
            <v>HOUSING, INLINE FEMALE, FAKRA</v>
          </cell>
          <cell r="C90" t="e">
            <v>#N/A</v>
          </cell>
          <cell r="D90"/>
          <cell r="E90">
            <v>0</v>
          </cell>
          <cell r="F90" t="e">
            <v>#N/A</v>
          </cell>
          <cell r="G90" t="e">
            <v>#N/A</v>
          </cell>
          <cell r="H90" t="e">
            <v>#N/A</v>
          </cell>
          <cell r="I90" t="e">
            <v>#N/A</v>
          </cell>
          <cell r="J90" t="e">
            <v>#N/A</v>
          </cell>
          <cell r="K90" t="e">
            <v>#N/A</v>
          </cell>
          <cell r="L90" t="e">
            <v>#N/A</v>
          </cell>
        </row>
        <row r="91">
          <cell r="A91" t="str">
            <v>2345653-9</v>
          </cell>
          <cell r="B91"/>
          <cell r="C91" t="e">
            <v>#N/A</v>
          </cell>
          <cell r="D91"/>
          <cell r="E91">
            <v>0</v>
          </cell>
          <cell r="F91" t="e">
            <v>#N/A</v>
          </cell>
          <cell r="G91" t="e">
            <v>#N/A</v>
          </cell>
          <cell r="H91" t="e">
            <v>#N/A</v>
          </cell>
          <cell r="I91" t="e">
            <v>#N/A</v>
          </cell>
          <cell r="J91" t="e">
            <v>#N/A</v>
          </cell>
          <cell r="K91" t="e">
            <v>#N/A</v>
          </cell>
          <cell r="L91" t="e">
            <v>#N/A</v>
          </cell>
        </row>
        <row r="92">
          <cell r="A92" t="str">
            <v>2345653-4</v>
          </cell>
          <cell r="B92" t="str">
            <v>HOUSING, INLINE FEMALE, FAKRA</v>
          </cell>
          <cell r="C92" t="e">
            <v>#N/A</v>
          </cell>
          <cell r="D92"/>
          <cell r="E92">
            <v>0</v>
          </cell>
          <cell r="F92" t="e">
            <v>#N/A</v>
          </cell>
          <cell r="G92" t="e">
            <v>#N/A</v>
          </cell>
          <cell r="H92" t="e">
            <v>#N/A</v>
          </cell>
          <cell r="I92" t="e">
            <v>#N/A</v>
          </cell>
          <cell r="J92" t="e">
            <v>#N/A</v>
          </cell>
          <cell r="K92" t="e">
            <v>#N/A</v>
          </cell>
          <cell r="L92" t="e">
            <v>#N/A</v>
          </cell>
        </row>
        <row r="93">
          <cell r="A93" t="str">
            <v>2203571-2</v>
          </cell>
          <cell r="B93" t="str">
            <v>HOUSING, INLINE MALE, FAKRA</v>
          </cell>
          <cell r="C93" t="e">
            <v>#N/A</v>
          </cell>
          <cell r="D93"/>
          <cell r="E93">
            <v>0</v>
          </cell>
          <cell r="F93" t="e">
            <v>#N/A</v>
          </cell>
          <cell r="G93" t="e">
            <v>#N/A</v>
          </cell>
          <cell r="H93" t="e">
            <v>#N/A</v>
          </cell>
          <cell r="I93" t="e">
            <v>#N/A</v>
          </cell>
          <cell r="J93" t="e">
            <v>#N/A</v>
          </cell>
          <cell r="K93" t="e">
            <v>#N/A</v>
          </cell>
          <cell r="L93" t="e">
            <v>#N/A</v>
          </cell>
        </row>
        <row r="94">
          <cell r="A94" t="str">
            <v>2345653-3</v>
          </cell>
          <cell r="B94" t="str">
            <v>HOUSING, INLINE FEMALE, FAKRA</v>
          </cell>
          <cell r="C94" t="e">
            <v>#N/A</v>
          </cell>
          <cell r="D94"/>
          <cell r="E94">
            <v>0</v>
          </cell>
          <cell r="F94" t="e">
            <v>#N/A</v>
          </cell>
          <cell r="G94" t="e">
            <v>#N/A</v>
          </cell>
          <cell r="H94" t="e">
            <v>#N/A</v>
          </cell>
          <cell r="I94" t="e">
            <v>#N/A</v>
          </cell>
          <cell r="J94" t="e">
            <v>#N/A</v>
          </cell>
          <cell r="K94" t="e">
            <v>#N/A</v>
          </cell>
          <cell r="L94" t="e">
            <v>#N/A</v>
          </cell>
        </row>
        <row r="95">
          <cell r="A95" t="str">
            <v>1801421-1</v>
          </cell>
          <cell r="B95"/>
          <cell r="C95" t="e">
            <v>#N/A</v>
          </cell>
          <cell r="D95"/>
          <cell r="E95">
            <v>0</v>
          </cell>
          <cell r="F95" t="e">
            <v>#N/A</v>
          </cell>
          <cell r="G95" t="e">
            <v>#N/A</v>
          </cell>
          <cell r="H95" t="e">
            <v>#N/A</v>
          </cell>
          <cell r="I95" t="e">
            <v>#N/A</v>
          </cell>
          <cell r="J95" t="e">
            <v>#N/A</v>
          </cell>
          <cell r="K95" t="e">
            <v>#N/A</v>
          </cell>
          <cell r="L95" t="e">
            <v>#N/A</v>
          </cell>
        </row>
        <row r="96">
          <cell r="A96" t="str">
            <v>1379817-1</v>
          </cell>
          <cell r="B96"/>
          <cell r="C96" t="e">
            <v>#N/A</v>
          </cell>
          <cell r="D96"/>
          <cell r="E96">
            <v>0</v>
          </cell>
          <cell r="F96" t="e">
            <v>#N/A</v>
          </cell>
          <cell r="G96" t="e">
            <v>#N/A</v>
          </cell>
          <cell r="H96" t="e">
            <v>#N/A</v>
          </cell>
          <cell r="I96" t="e">
            <v>#N/A</v>
          </cell>
          <cell r="J96" t="e">
            <v>#N/A</v>
          </cell>
          <cell r="K96" t="e">
            <v>#N/A</v>
          </cell>
          <cell r="L96" t="e">
            <v>#N/A</v>
          </cell>
        </row>
        <row r="97">
          <cell r="A97" t="str">
            <v>1394139-3</v>
          </cell>
          <cell r="B97"/>
          <cell r="C97" t="e">
            <v>#N/A</v>
          </cell>
          <cell r="D97"/>
          <cell r="E97">
            <v>0</v>
          </cell>
          <cell r="F97" t="e">
            <v>#N/A</v>
          </cell>
          <cell r="G97" t="e">
            <v>#N/A</v>
          </cell>
          <cell r="H97" t="e">
            <v>#N/A</v>
          </cell>
          <cell r="I97" t="e">
            <v>#N/A</v>
          </cell>
          <cell r="J97" t="e">
            <v>#N/A</v>
          </cell>
          <cell r="K97" t="e">
            <v>#N/A</v>
          </cell>
          <cell r="L97" t="e">
            <v>#N/A</v>
          </cell>
        </row>
      </sheetData>
      <sheetData sheetId="1" refreshError="1"/>
      <sheetData sheetId="2" refreshError="1"/>
    </sheetDataSet>
  </externalBook>
</externalLink>
</file>

<file path=xl/persons/person.xml><?xml version="1.0" encoding="utf-8"?>
<personList xmlns="http://schemas.microsoft.com/office/spreadsheetml/2018/threadedcomments" xmlns:x="http://schemas.openxmlformats.org/spreadsheetml/2006/main">
  <person displayName="Lachhab, Oumaima" id="{F43C1140-45F1-4F4A-91C9-05BB5FCAF207}" userId="S::oumaima.lachhab@te.com::bd637516-0a5c-4fd7-b48e-353daf1b661f"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ulaich, Khaoula" refreshedDate="44812.549257986109" createdVersion="7" refreshedVersion="7" minRefreshableVersion="3" recordCount="451" xr:uid="{65530858-3273-4E34-8946-56DC49F38C16}">
  <cacheSource type="worksheet">
    <worksheetSource ref="A2:B1048576" sheet="SCCOP DATA"/>
  </cacheSource>
  <cacheFields count="2">
    <cacheField name="PN" numFmtId="0">
      <sharedItems containsBlank="1" containsMixedTypes="1" containsNumber="1" containsInteger="1" minValue="284225" maxValue="2332913" count="426">
        <s v="1801153-1"/>
        <s v="1801154-1"/>
        <s v="1801157-1"/>
        <s v="1801158-1"/>
        <s v="1801171-1"/>
        <s v="1-1379817-1"/>
        <s v="1-1379817-4"/>
        <s v="1-1394802-1"/>
        <s v="1-1544601-1"/>
        <s v="1-1544768-1"/>
        <s v="1-1563532-1"/>
        <s v="1-1703796-1"/>
        <s v="1-1801154-1"/>
        <s v="1-1801154-3"/>
        <s v="1-1801154-4"/>
        <s v="1-1801154-5"/>
        <s v="1-1801154-6"/>
        <s v="1-1801155-5"/>
        <s v="1-1801167-1"/>
        <s v="1-1801167-2"/>
        <s v="1-1801167-3"/>
        <s v="1-1801167-5"/>
        <s v="1-1801167-7"/>
        <s v="1-1801167-8"/>
        <s v="1-1801168-5"/>
        <s v="1-1801356-1"/>
        <s v="1-2345654-0"/>
        <s v="1-962692-2"/>
        <s v="1379098-1"/>
        <s v="1379098-2"/>
        <s v="1379098-3"/>
        <s v="1379098-5"/>
        <s v="1379099-1"/>
        <s v="1379099-2"/>
        <s v="1379115-1"/>
        <s v="1379115-2"/>
        <s v="1379115-3"/>
        <s v="1379118-1"/>
        <s v="1379118-2"/>
        <s v="1379118-3"/>
        <s v="1379118-4"/>
        <s v="1379201-2"/>
        <s v="1379820-1"/>
        <s v="1379918-1"/>
        <s v="144999-3"/>
        <s v="144999-6"/>
        <s v="1452412-1"/>
        <s v="1452417-1"/>
        <s v="1534149-2"/>
        <s v="1544552-1"/>
        <s v="1544601-1"/>
        <s v="1544601-2"/>
        <s v="1544601-3"/>
        <s v="1544604-1"/>
        <s v="1544604-2"/>
        <s v="1544604-3"/>
        <s v="1544605-1"/>
        <s v="1544760-1"/>
        <s v="1544760-2"/>
        <s v="1544760-3"/>
        <s v="1544765-1"/>
        <s v="1544772-1"/>
        <s v="1544979-1"/>
        <s v="1544979-3"/>
        <s v="1544998-1"/>
        <s v="1544998-2"/>
        <s v="1544998-3"/>
        <s v="1544999-1"/>
        <s v="1563531-1"/>
        <s v="1564007-1"/>
        <s v="1703795-2"/>
        <s v="1719121-1"/>
        <s v="1801150-1"/>
        <s v="1801150-2"/>
        <s v="1801150-3"/>
        <s v="1801150-4"/>
        <s v="1801150-5"/>
        <s v="1801150-6"/>
        <s v="1801155-5"/>
        <s v="1801158-2"/>
        <s v="1801159-1"/>
        <s v="1801161-1"/>
        <s v="1801162-1"/>
        <s v="1801166-1"/>
        <s v="1801167-1"/>
        <s v="1801168-5"/>
        <s v="1801170-1"/>
        <s v="1801171-2"/>
        <s v="1801264-1"/>
        <s v="1801266-1"/>
        <s v="1801267-2"/>
        <s v="1801268-1"/>
        <s v="1801356-1"/>
        <s v="1801359-1"/>
        <s v="1801421-1"/>
        <s v="1801421-3"/>
        <s v="1801607-1"/>
        <s v="1801607-2"/>
        <s v="1801616-1"/>
        <s v="1801618-1"/>
        <s v="1801620-1"/>
        <s v="1802267-1"/>
        <s v="1802267-2"/>
        <s v="1802267-4"/>
        <s v="1802268-1"/>
        <s v="1802269-1"/>
        <s v="1802272-1"/>
        <s v="1802272-2"/>
        <s v="1802273-1"/>
        <s v="1802288-1"/>
        <s v="1802289-1"/>
        <s v="1802291-1"/>
        <s v="1802422-2"/>
        <s v="1802425-1"/>
        <s v="1802426-1"/>
        <s v="185302-1"/>
        <s v="185306-1"/>
        <s v="185757-1"/>
        <s v="185757-6"/>
        <s v="185758-1"/>
        <s v="185759-1"/>
        <s v="2-1379817-4"/>
        <s v="2-1801265-1"/>
        <s v="2-953698-1"/>
        <s v="2112915-1"/>
        <s v="2141233-1"/>
        <s v="2141234-1"/>
        <s v="2141676-1"/>
        <s v="2141677-1"/>
        <s v="2141678-1"/>
        <s v="2177650-1"/>
        <s v="2177650-3"/>
        <s v="2177651-1"/>
        <s v="2236183-1"/>
        <s v="2236397-1"/>
        <s v="2236397-2"/>
        <s v="2236398-1"/>
        <s v="2296674-1"/>
        <s v="2296675-1"/>
        <s v="2296677-1"/>
        <s v="2340000-1"/>
        <s v="2345653-1"/>
        <s v="2345653-2"/>
        <s v="2345653-4"/>
        <s v="2345653-9"/>
        <s v="2345654-1"/>
        <s v="2345654-2"/>
        <s v="2345654-3"/>
        <s v="2345654-4"/>
        <s v="2345654-9"/>
        <s v="284420-1"/>
        <s v="953119-1"/>
        <s v="953119-2"/>
        <s v="953552-1"/>
        <s v="953698-1"/>
        <s v="953698-2"/>
        <s v="953698-3"/>
        <s v="965445-1"/>
        <s v="968182-1"/>
        <s v="1-2203571-0"/>
        <s v="2203571-1"/>
        <s v="2203571-2"/>
        <s v="2203571-3"/>
        <s v="2203571-4"/>
        <s v="2203571-9"/>
        <s v="1452417-2"/>
        <s v="1801736-1"/>
        <s v="1801736-3"/>
        <s v="1802424-2"/>
        <s v="1802420-2"/>
        <s v="1802419-2"/>
        <s v="1802423-1"/>
        <s v="185512-1"/>
        <s v="1801267-1"/>
        <s v="1802283-1"/>
        <s v="1802283-3"/>
        <s v="1802284-1"/>
        <s v="1802267-3"/>
        <s v="2345653-3"/>
        <s v="2300009-1"/>
        <s v="2300008-1"/>
        <s v="2300008-2"/>
        <s v="2300013-1"/>
        <s v="2300011-1"/>
        <s v="2300011-2"/>
        <s v="1394139-1"/>
        <s v="1718872-1"/>
        <s v="1703851-1"/>
        <s v="2309788-1"/>
        <s v="2310135-1"/>
        <s v="2310135-2"/>
        <s v="2310135-3"/>
        <s v="2310135-4"/>
        <s v="1-2310135-9"/>
        <s v="2306500-1"/>
        <s v="2306500-2"/>
        <s v="2306500-3"/>
        <s v="2306500-4"/>
        <s v="2306500-9"/>
        <s v="2306651-1"/>
        <s v="2306651-2"/>
        <s v="2306651-3"/>
        <s v="2306651-4"/>
        <s v="2306651-9"/>
        <s v="2310139-1"/>
        <s v="2310140-1"/>
        <s v="2310140-2"/>
        <s v="2310140-3"/>
        <s v="2310140-4"/>
        <s v="2334976-1"/>
        <s v="2306501-1"/>
        <s v="2-2352202-1"/>
        <s v="1718109-1"/>
        <s v="1718109-2"/>
        <s v="1718110-1"/>
        <s v="1801167-2"/>
        <s v="1801167-3"/>
        <s v="1801167-4"/>
        <s v="1801167-6"/>
        <s v="1801167-8"/>
        <s v="2-1801168-5"/>
        <s v="1703796-1"/>
        <s v="1563532-1"/>
        <s v="1801350-1"/>
        <s v="1-1801167-6"/>
        <s v="1801351-1"/>
        <s v="1544979-2"/>
        <s v="1801350-2"/>
        <s v="1802272-3"/>
        <s v="1802272-5"/>
        <s v="2330271-2"/>
        <s v="2330271-3"/>
        <s v="2330272-1"/>
        <s v="2330271-1"/>
        <s v="2330271-4"/>
        <s v="1801163-1"/>
        <s v="1801163-2"/>
        <s v="1801163-3"/>
        <s v="1801163-4"/>
        <s v="1801607-3"/>
        <s v="1801607-4"/>
        <s v="1801607-5"/>
        <s v="1-1801607-6"/>
        <s v="1-1801466-1"/>
        <s v="1-1801466-2"/>
        <s v="1801466-1"/>
        <s v="1801466-2"/>
        <s v="1801467-1"/>
        <s v="1801467-2"/>
        <s v="1-1801468-1"/>
        <s v="1801468-1"/>
        <s v="1801154-2"/>
        <s v="1801154-3"/>
        <s v="1801154-4"/>
        <s v="1801154-5"/>
        <s v="1801154-6"/>
        <s v="1801154-7"/>
        <s v="1801173-1"/>
        <s v="2-2298723-1"/>
        <s v="2-2298723-2"/>
        <s v="2-2298723-9"/>
        <s v="2298719-1"/>
        <s v="2298719-2"/>
        <s v="2298719-3"/>
        <s v="2298719-4"/>
        <s v="1801764-1"/>
        <s v="1703850-1"/>
        <s v="1718873-1"/>
        <s v="1801172-1"/>
        <s v="953631-1"/>
        <s v="1394140-1"/>
        <s v="1801601-1"/>
        <s v="1801602-1"/>
        <s v="1801602-3"/>
        <s v="1801602-4"/>
        <s v="1801603-1"/>
        <s v="1801604-1"/>
        <s v="1801608-1"/>
        <s v="1801609-1"/>
        <s v="1801611-1"/>
        <s v="1801611-2"/>
        <s v="1801602-2"/>
        <s v="1379914-1"/>
        <s v="284818-1"/>
        <s v="284818-2"/>
        <s v="953318-1"/>
        <s v="953318-2"/>
        <s v="1412819-1"/>
        <s v="1412817-1"/>
        <s v="1412817-2"/>
        <s v="1412817-3"/>
        <s v="1412817-4"/>
        <s v="1412817-5"/>
        <s v="1412818-1"/>
        <s v="1-1452352-1"/>
        <s v="2-1452352-1"/>
        <s v="1801739-1"/>
        <s v="1801739-3"/>
        <s v="1801739-4"/>
        <s v="1-2141359-2"/>
        <s v="1-2141359-3"/>
        <s v="1-2141359-4"/>
        <s v="1-2141359-6"/>
        <s v="2-2141359-2"/>
        <s v="2-2141359-3"/>
        <s v="2-2141359-4"/>
        <s v="2-2141359-6"/>
        <s v="2-2141359-7"/>
        <s v="2141359-3"/>
        <s v="2141359-4"/>
        <s v="2141359-6"/>
        <s v="3-2141359-2"/>
        <s v="3-2141359-3"/>
        <s v="3-2141359-5"/>
        <s v="3-2141359-6"/>
        <s v="4-2141359-5"/>
        <s v="5-2141359-5"/>
        <s v="1-1823896-4"/>
        <s v="1823896-1"/>
        <s v="1823896-2"/>
        <s v="1823896-3"/>
        <s v="1823896-4"/>
        <s v="1823896-5"/>
        <s v="1823896-6"/>
        <s v="1823903-1"/>
        <s v="1823903-2"/>
        <s v="1823903-3"/>
        <s v="1823903-4"/>
        <s v="1823903-6"/>
        <s v="2-1823903-2"/>
        <s v="2-1823903-4"/>
        <s v="4-1823903-1"/>
        <s v="4-1823903-6"/>
        <s v="5-1823903-4"/>
        <s v="2141361-1"/>
        <s v="1-2203273-8"/>
        <s v="1-2203273-9"/>
        <s v="2312174-3"/>
        <s v="2312172-3"/>
        <s v="2343956-3"/>
        <s v="2272310-2"/>
        <s v="2272313-2"/>
        <s v="2203271-5"/>
        <s v="2203271-6"/>
        <s v="2378949-1"/>
        <s v="2315711-2"/>
        <s v="953697-1"/>
        <s v="142680-1"/>
        <s v="142680-4"/>
        <s v="142680-9"/>
        <s v="1379342-1"/>
        <s v="1801925-1"/>
        <s v="953488-1"/>
        <n v="1452843"/>
        <s v="1563164-1"/>
        <s v="1563165-1"/>
        <s v="1-1801425-1"/>
        <s v="1-1801425-2"/>
        <s v="1-1801425-3"/>
        <s v="1-1563974-1"/>
        <s v="1801871-1"/>
        <s v="1801871-2"/>
        <s v="1801922-1"/>
        <s v="1801922-2"/>
        <s v="1801922-3"/>
        <s v="1801924-1"/>
        <s v="1-1801426-1"/>
        <s v="1-1801427-1"/>
        <s v="1-1801869-2"/>
        <s v="1801869-1"/>
        <s v="1801869-2"/>
        <s v="1801869-4"/>
        <s v="1801870-1"/>
        <s v="1-1563974-2"/>
        <s v="1-1563974-3"/>
        <s v="2-1563974-1"/>
        <s v="2-1563974-2"/>
        <s v="2-1563974-3"/>
        <s v="1801923-2"/>
        <s v="1801925-2"/>
        <s v="1-1452921-1"/>
        <s v="1452922-1"/>
        <s v="1-1670990-1"/>
        <s v="1-1670990-2"/>
        <s v="1670990-1"/>
        <s v="1670990-2"/>
        <s v="953697-2"/>
        <s v="953697-3"/>
        <s v="953697-4"/>
        <s v="953697-5"/>
        <s v="1670988-1"/>
        <s v="1670988-2"/>
        <s v="1670988-3"/>
        <m/>
        <n v="967653"/>
        <n v="1563772"/>
        <n v="284225"/>
        <n v="284227"/>
        <n v="284419"/>
        <n v="284421"/>
        <n v="480512"/>
        <n v="828736"/>
        <n v="828876"/>
        <n v="927365"/>
        <n v="929590"/>
        <n v="964567"/>
        <n v="1355164"/>
        <n v="1379029"/>
        <n v="1534159"/>
        <n v="1544346"/>
        <n v="1802126"/>
        <n v="1802264"/>
        <n v="2141265"/>
        <n v="2141576"/>
        <n v="2177586"/>
        <n v="2208534"/>
        <n v="2208535"/>
        <n v="2236528"/>
        <n v="2315173"/>
        <n v="2315180"/>
        <n v="2315186"/>
        <n v="2325651"/>
        <n v="2325652"/>
        <n v="2331855"/>
        <n v="2332913"/>
        <n v="953892"/>
      </sharedItems>
    </cacheField>
    <cacheField name="SCCOP " numFmtId="0">
      <sharedItems containsString="0" containsBlank="1" containsNumber="1" minValue="2.3599999999999993E-3" maxValue="0.147375557388799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1">
  <r>
    <x v="0"/>
    <n v="1.4880000000000001E-2"/>
  </r>
  <r>
    <x v="0"/>
    <n v="1.4880000000000001E-2"/>
  </r>
  <r>
    <x v="0"/>
    <n v="1.4880000000000001E-2"/>
  </r>
  <r>
    <x v="1"/>
    <n v="8.9199999999999974E-3"/>
  </r>
  <r>
    <x v="1"/>
    <n v="8.9199999999999974E-3"/>
  </r>
  <r>
    <x v="1"/>
    <n v="8.9199999999999974E-3"/>
  </r>
  <r>
    <x v="2"/>
    <n v="2.3599999999999993E-3"/>
  </r>
  <r>
    <x v="2"/>
    <n v="2.3599999999999993E-3"/>
  </r>
  <r>
    <x v="3"/>
    <n v="1.426E-2"/>
  </r>
  <r>
    <x v="3"/>
    <n v="1.426E-2"/>
  </r>
  <r>
    <x v="3"/>
    <n v="1.426E-2"/>
  </r>
  <r>
    <x v="3"/>
    <n v="1.426E-2"/>
  </r>
  <r>
    <x v="4"/>
    <n v="9.1200000000000014E-3"/>
  </r>
  <r>
    <x v="4"/>
    <n v="9.1200000000000014E-3"/>
  </r>
  <r>
    <x v="5"/>
    <n v="1.5149999999999999E-2"/>
  </r>
  <r>
    <x v="6"/>
    <n v="1.54E-2"/>
  </r>
  <r>
    <x v="7"/>
    <n v="8.9699999999999988E-3"/>
  </r>
  <r>
    <x v="8"/>
    <n v="2.9800000000000004E-2"/>
  </r>
  <r>
    <x v="8"/>
    <n v="2.9800000000000004E-2"/>
  </r>
  <r>
    <x v="9"/>
    <n v="1.7129999999999999E-2"/>
  </r>
  <r>
    <x v="10"/>
    <n v="2.3090000000000003E-2"/>
  </r>
  <r>
    <x v="11"/>
    <n v="1.2830000000000001E-2"/>
  </r>
  <r>
    <x v="12"/>
    <n v="7.980000000000001E-3"/>
  </r>
  <r>
    <x v="12"/>
    <n v="7.980000000000001E-3"/>
  </r>
  <r>
    <x v="13"/>
    <n v="8.0999999999999996E-3"/>
  </r>
  <r>
    <x v="14"/>
    <n v="8.1499999999999993E-3"/>
  </r>
  <r>
    <x v="15"/>
    <n v="8.1299999999999983E-3"/>
  </r>
  <r>
    <x v="16"/>
    <n v="8.4499999999999992E-3"/>
  </r>
  <r>
    <x v="17"/>
    <n v="1.3359999999999999E-2"/>
  </r>
  <r>
    <x v="18"/>
    <n v="1.1840000000000002E-2"/>
  </r>
  <r>
    <x v="19"/>
    <n v="1.1850000000000001E-2"/>
  </r>
  <r>
    <x v="20"/>
    <n v="1.1850000000000001E-2"/>
  </r>
  <r>
    <x v="21"/>
    <n v="1.2150000000000001E-2"/>
  </r>
  <r>
    <x v="22"/>
    <n v="1.225E-2"/>
  </r>
  <r>
    <x v="23"/>
    <n v="1.1990000000000002E-2"/>
  </r>
  <r>
    <x v="24"/>
    <n v="1.3120000000000003E-2"/>
  </r>
  <r>
    <x v="25"/>
    <n v="1.3089999999999999E-2"/>
  </r>
  <r>
    <x v="26"/>
    <n v="3.866E-2"/>
  </r>
  <r>
    <x v="27"/>
    <n v="7.9679999999999987E-2"/>
  </r>
  <r>
    <x v="27"/>
    <n v="7.9679999999999987E-2"/>
  </r>
  <r>
    <x v="28"/>
    <n v="3.0960000000000001E-2"/>
  </r>
  <r>
    <x v="29"/>
    <n v="3.0960000000000001E-2"/>
  </r>
  <r>
    <x v="30"/>
    <n v="3.0960000000000001E-2"/>
  </r>
  <r>
    <x v="31"/>
    <n v="3.0960000000000001E-2"/>
  </r>
  <r>
    <x v="32"/>
    <n v="2.5000000000000005E-2"/>
  </r>
  <r>
    <x v="33"/>
    <n v="2.5800000000000003E-2"/>
  </r>
  <r>
    <x v="34"/>
    <n v="3.321000000000001E-2"/>
  </r>
  <r>
    <x v="35"/>
    <n v="3.2909999999999995E-2"/>
  </r>
  <r>
    <x v="36"/>
    <n v="3.3640000000000003E-2"/>
  </r>
  <r>
    <x v="37"/>
    <n v="6.2990000000000004E-2"/>
  </r>
  <r>
    <x v="38"/>
    <n v="1.4039999999999999E-2"/>
  </r>
  <r>
    <x v="39"/>
    <n v="1.8020000000000001E-2"/>
  </r>
  <r>
    <x v="40"/>
    <n v="1.4719999999999995E-2"/>
  </r>
  <r>
    <x v="41"/>
    <m/>
  </r>
  <r>
    <x v="42"/>
    <n v="5.7400000000000003E-3"/>
  </r>
  <r>
    <x v="43"/>
    <n v="1.9030000000000002E-2"/>
  </r>
  <r>
    <x v="43"/>
    <n v="1.9030000000000002E-2"/>
  </r>
  <r>
    <x v="44"/>
    <n v="3.1260000000000003E-2"/>
  </r>
  <r>
    <x v="45"/>
    <n v="3.1260000000000003E-2"/>
  </r>
  <r>
    <x v="46"/>
    <n v="4.0989999999999999E-2"/>
  </r>
  <r>
    <x v="47"/>
    <n v="6.1590000000000013E-2"/>
  </r>
  <r>
    <x v="48"/>
    <n v="1.2049999999999998E-2"/>
  </r>
  <r>
    <x v="49"/>
    <n v="4.086E-2"/>
  </r>
  <r>
    <x v="50"/>
    <n v="2.9800000000000004E-2"/>
  </r>
  <r>
    <x v="51"/>
    <n v="2.9800000000000004E-2"/>
  </r>
  <r>
    <x v="52"/>
    <n v="2.9800000000000004E-2"/>
  </r>
  <r>
    <x v="53"/>
    <n v="1.7150000000000002E-2"/>
  </r>
  <r>
    <x v="54"/>
    <n v="1.746E-2"/>
  </r>
  <r>
    <x v="55"/>
    <n v="1.746E-2"/>
  </r>
  <r>
    <x v="56"/>
    <n v="1.3649999999999999E-2"/>
  </r>
  <r>
    <x v="57"/>
    <n v="3.1050000000000005E-2"/>
  </r>
  <r>
    <x v="58"/>
    <n v="3.1710000000000009E-2"/>
  </r>
  <r>
    <x v="59"/>
    <n v="3.1710000000000009E-2"/>
  </r>
  <r>
    <x v="60"/>
    <n v="1.1059999999999999E-2"/>
  </r>
  <r>
    <x v="61"/>
    <n v="1.524E-2"/>
  </r>
  <r>
    <x v="62"/>
    <n v="3.617999999999999E-2"/>
  </r>
  <r>
    <x v="63"/>
    <n v="3.617999999999999E-2"/>
  </r>
  <r>
    <x v="64"/>
    <n v="4.4099999999999993E-2"/>
  </r>
  <r>
    <x v="65"/>
    <n v="4.8980000000000003E-2"/>
  </r>
  <r>
    <x v="66"/>
    <n v="4.6289999999999998E-2"/>
  </r>
  <r>
    <x v="67"/>
    <n v="1.2609999999999998E-2"/>
  </r>
  <r>
    <x v="68"/>
    <n v="2.6859999999999998E-2"/>
  </r>
  <r>
    <x v="69"/>
    <n v="3.4459999999999998E-2"/>
  </r>
  <r>
    <x v="70"/>
    <n v="2.3319999999999997E-2"/>
  </r>
  <r>
    <x v="71"/>
    <n v="4.2000000000000006E-3"/>
  </r>
  <r>
    <x v="72"/>
    <n v="1.8879999999999997E-2"/>
  </r>
  <r>
    <x v="73"/>
    <n v="1.9090000000000003E-2"/>
  </r>
  <r>
    <x v="74"/>
    <n v="1.8919999999999999E-2"/>
  </r>
  <r>
    <x v="75"/>
    <n v="1.9450000000000002E-2"/>
  </r>
  <r>
    <x v="76"/>
    <n v="1.9770000000000006E-2"/>
  </r>
  <r>
    <x v="77"/>
    <n v="2.0290000000000002E-2"/>
  </r>
  <r>
    <x v="78"/>
    <n v="1.3359999999999999E-2"/>
  </r>
  <r>
    <x v="79"/>
    <n v="1.6740000000000001E-2"/>
  </r>
  <r>
    <x v="80"/>
    <n v="6.4700000000000001E-3"/>
  </r>
  <r>
    <x v="81"/>
    <n v="6.3700000000000007E-3"/>
  </r>
  <r>
    <x v="82"/>
    <n v="6.8100000000000001E-3"/>
  </r>
  <r>
    <x v="82"/>
    <n v="6.8100000000000001E-3"/>
  </r>
  <r>
    <x v="83"/>
    <n v="1.602E-2"/>
  </r>
  <r>
    <x v="83"/>
    <n v="1.602E-2"/>
  </r>
  <r>
    <x v="83"/>
    <n v="1.602E-2"/>
  </r>
  <r>
    <x v="84"/>
    <n v="1.072E-2"/>
  </r>
  <r>
    <x v="85"/>
    <n v="1.3120000000000003E-2"/>
  </r>
  <r>
    <x v="86"/>
    <n v="2.5499999999999997E-3"/>
  </r>
  <r>
    <x v="86"/>
    <n v="2.5499999999999997E-3"/>
  </r>
  <r>
    <x v="87"/>
    <n v="1.6300000000000002E-2"/>
  </r>
  <r>
    <x v="88"/>
    <n v="8.1820000000000004E-2"/>
  </r>
  <r>
    <x v="89"/>
    <n v="3.0870000000000002E-2"/>
  </r>
  <r>
    <x v="90"/>
    <n v="7.9170000000000004E-2"/>
  </r>
  <r>
    <x v="91"/>
    <n v="2.1499999999999998E-2"/>
  </r>
  <r>
    <x v="92"/>
    <n v="1.3560000000000001E-2"/>
  </r>
  <r>
    <x v="93"/>
    <n v="1.2479999999999996E-2"/>
  </r>
  <r>
    <x v="94"/>
    <n v="2.2380000000000004E-2"/>
  </r>
  <r>
    <x v="95"/>
    <n v="5.8819999999999983E-2"/>
  </r>
  <r>
    <x v="96"/>
    <n v="2.6890000000000004E-2"/>
  </r>
  <r>
    <x v="97"/>
    <n v="2.6780000000000002E-2"/>
  </r>
  <r>
    <x v="98"/>
    <n v="8.6039999999999991E-2"/>
  </r>
  <r>
    <x v="99"/>
    <n v="4.0739999999999985E-2"/>
  </r>
  <r>
    <x v="100"/>
    <n v="3.6800000000000006E-2"/>
  </r>
  <r>
    <x v="101"/>
    <n v="5.5399999999999991E-2"/>
  </r>
  <r>
    <x v="102"/>
    <n v="5.5399999999999991E-2"/>
  </r>
  <r>
    <x v="103"/>
    <n v="5.5399999999999991E-2"/>
  </r>
  <r>
    <x v="104"/>
    <n v="2.9239999999999995E-2"/>
  </r>
  <r>
    <x v="105"/>
    <n v="6.1689999999999988E-2"/>
  </r>
  <r>
    <x v="106"/>
    <n v="2.63E-2"/>
  </r>
  <r>
    <x v="107"/>
    <n v="2.63E-2"/>
  </r>
  <r>
    <x v="108"/>
    <n v="3.9070000000000001E-2"/>
  </r>
  <r>
    <x v="109"/>
    <n v="3.3340000000000002E-2"/>
  </r>
  <r>
    <x v="110"/>
    <n v="9.0909999999999963E-2"/>
  </r>
  <r>
    <x v="111"/>
    <n v="2.9779999999999997E-2"/>
  </r>
  <r>
    <x v="112"/>
    <n v="7.0430000000000006E-2"/>
  </r>
  <r>
    <x v="113"/>
    <n v="3.4479999999999997E-2"/>
  </r>
  <r>
    <x v="114"/>
    <n v="3.4479999999999997E-2"/>
  </r>
  <r>
    <x v="115"/>
    <n v="9.6799999999999994E-3"/>
  </r>
  <r>
    <x v="116"/>
    <n v="8.8199999999999997E-3"/>
  </r>
  <r>
    <x v="117"/>
    <n v="1.5559999999999999E-2"/>
  </r>
  <r>
    <x v="118"/>
    <n v="1.6840000000000001E-2"/>
  </r>
  <r>
    <x v="119"/>
    <n v="1.0920000000000001E-2"/>
  </r>
  <r>
    <x v="120"/>
    <n v="1.5769999999999999E-2"/>
  </r>
  <r>
    <x v="121"/>
    <n v="1.5820000000000001E-2"/>
  </r>
  <r>
    <x v="122"/>
    <n v="7.7410000000000007E-2"/>
  </r>
  <r>
    <x v="123"/>
    <n v="2.5360000000000001E-2"/>
  </r>
  <r>
    <x v="124"/>
    <n v="4.5399999999999989E-3"/>
  </r>
  <r>
    <x v="125"/>
    <n v="3.8439999999999995E-2"/>
  </r>
  <r>
    <x v="126"/>
    <n v="6.0699999999999999E-3"/>
  </r>
  <r>
    <x v="127"/>
    <n v="5.3989999999999989E-2"/>
  </r>
  <r>
    <x v="128"/>
    <n v="5.0020000000000002E-2"/>
  </r>
  <r>
    <x v="129"/>
    <n v="6.4879999999999993E-2"/>
  </r>
  <r>
    <x v="130"/>
    <n v="9.7710000000000005E-2"/>
  </r>
  <r>
    <x v="131"/>
    <n v="6.4990000000000006E-2"/>
  </r>
  <r>
    <x v="132"/>
    <n v="8.055000000000001E-2"/>
  </r>
  <r>
    <x v="133"/>
    <n v="5.1200000000000004E-3"/>
  </r>
  <r>
    <x v="134"/>
    <n v="1.5769999999999999E-2"/>
  </r>
  <r>
    <x v="135"/>
    <n v="2.1829999999999999E-2"/>
  </r>
  <r>
    <x v="136"/>
    <n v="1.1619999999999997E-2"/>
  </r>
  <r>
    <x v="137"/>
    <n v="2.5720000000000003E-2"/>
  </r>
  <r>
    <x v="138"/>
    <n v="1.9119999999999998E-2"/>
  </r>
  <r>
    <x v="139"/>
    <n v="2.2570000000000003E-2"/>
  </r>
  <r>
    <x v="140"/>
    <n v="0.12592"/>
  </r>
  <r>
    <x v="141"/>
    <n v="3.7860000000000005E-2"/>
  </r>
  <r>
    <x v="142"/>
    <n v="3.8010000000000002E-2"/>
  </r>
  <r>
    <x v="143"/>
    <n v="3.8010000000000002E-2"/>
  </r>
  <r>
    <x v="144"/>
    <n v="3.8010000000000002E-2"/>
  </r>
  <r>
    <x v="145"/>
    <n v="3.6900000000000002E-2"/>
  </r>
  <r>
    <x v="146"/>
    <n v="3.6900000000000002E-2"/>
  </r>
  <r>
    <x v="147"/>
    <n v="3.6900000000000002E-2"/>
  </r>
  <r>
    <x v="148"/>
    <n v="3.6900000000000002E-2"/>
  </r>
  <r>
    <x v="149"/>
    <n v="3.6900000000000002E-2"/>
  </r>
  <r>
    <x v="150"/>
    <n v="2.9219999999999999E-2"/>
  </r>
  <r>
    <x v="151"/>
    <n v="1.2280000000000001E-2"/>
  </r>
  <r>
    <x v="152"/>
    <n v="1.3389999999999999E-2"/>
  </r>
  <r>
    <x v="153"/>
    <n v="2.1059999999999999E-2"/>
  </r>
  <r>
    <x v="154"/>
    <n v="1.196E-2"/>
  </r>
  <r>
    <x v="155"/>
    <n v="1.6959999999999996E-2"/>
  </r>
  <r>
    <x v="156"/>
    <n v="1.2649999999999998E-2"/>
  </r>
  <r>
    <x v="157"/>
    <n v="1.167E-2"/>
  </r>
  <r>
    <x v="158"/>
    <n v="1.072E-2"/>
  </r>
  <r>
    <x v="159"/>
    <n v="1.9709999999999998E-2"/>
  </r>
  <r>
    <x v="160"/>
    <n v="1.9019999999999999E-2"/>
  </r>
  <r>
    <x v="161"/>
    <n v="1.9709999999999998E-2"/>
  </r>
  <r>
    <x v="162"/>
    <n v="1.9709999999999998E-2"/>
  </r>
  <r>
    <x v="163"/>
    <n v="1.9709999999999998E-2"/>
  </r>
  <r>
    <x v="164"/>
    <n v="1.9709999999999998E-2"/>
  </r>
  <r>
    <x v="165"/>
    <n v="6.1590000000000013E-2"/>
  </r>
  <r>
    <x v="166"/>
    <n v="3.3089999999999994E-2"/>
  </r>
  <r>
    <x v="167"/>
    <n v="3.347E-2"/>
  </r>
  <r>
    <x v="168"/>
    <n v="4.0949999999999993E-2"/>
  </r>
  <r>
    <x v="169"/>
    <n v="3.6380000000000003E-2"/>
  </r>
  <r>
    <x v="170"/>
    <n v="3.4299999999999997E-2"/>
  </r>
  <r>
    <x v="171"/>
    <n v="3.8170000000000003E-2"/>
  </r>
  <r>
    <x v="172"/>
    <n v="5.4030000000000002E-2"/>
  </r>
  <r>
    <x v="173"/>
    <n v="3.0299999999999997E-2"/>
  </r>
  <r>
    <x v="174"/>
    <n v="2.7859999999999999E-2"/>
  </r>
  <r>
    <x v="175"/>
    <n v="2.7859999999999999E-2"/>
  </r>
  <r>
    <x v="176"/>
    <n v="2.4779999999999996E-2"/>
  </r>
  <r>
    <x v="177"/>
    <n v="5.5399999999999991E-2"/>
  </r>
  <r>
    <x v="178"/>
    <n v="3.8010000000000002E-2"/>
  </r>
  <r>
    <x v="179"/>
    <n v="2.6809999999999994E-2"/>
  </r>
  <r>
    <x v="180"/>
    <n v="2.1529999999999997E-2"/>
  </r>
  <r>
    <x v="181"/>
    <n v="2.1529999999999997E-2"/>
  </r>
  <r>
    <x v="182"/>
    <n v="3.0589999999999996E-2"/>
  </r>
  <r>
    <x v="183"/>
    <n v="1.9550000000000001E-2"/>
  </r>
  <r>
    <x v="184"/>
    <n v="1.9550000000000001E-2"/>
  </r>
  <r>
    <x v="185"/>
    <n v="1.0079999999999999E-2"/>
  </r>
  <r>
    <x v="186"/>
    <n v="1.3040000000000003E-2"/>
  </r>
  <r>
    <x v="187"/>
    <n v="1.6360000000000003E-2"/>
  </r>
  <r>
    <x v="188"/>
    <n v="1.839E-2"/>
  </r>
  <r>
    <x v="189"/>
    <n v="1.298E-2"/>
  </r>
  <r>
    <x v="190"/>
    <m/>
  </r>
  <r>
    <x v="191"/>
    <m/>
  </r>
  <r>
    <x v="192"/>
    <m/>
  </r>
  <r>
    <x v="193"/>
    <m/>
  </r>
  <r>
    <x v="194"/>
    <m/>
  </r>
  <r>
    <x v="195"/>
    <m/>
  </r>
  <r>
    <x v="196"/>
    <m/>
  </r>
  <r>
    <x v="197"/>
    <m/>
  </r>
  <r>
    <x v="198"/>
    <m/>
  </r>
  <r>
    <x v="199"/>
    <n v="1.4780000000000003E-2"/>
  </r>
  <r>
    <x v="200"/>
    <m/>
  </r>
  <r>
    <x v="201"/>
    <m/>
  </r>
  <r>
    <x v="202"/>
    <m/>
  </r>
  <r>
    <x v="203"/>
    <m/>
  </r>
  <r>
    <x v="204"/>
    <m/>
  </r>
  <r>
    <x v="205"/>
    <m/>
  </r>
  <r>
    <x v="206"/>
    <m/>
  </r>
  <r>
    <x v="207"/>
    <m/>
  </r>
  <r>
    <x v="208"/>
    <m/>
  </r>
  <r>
    <x v="209"/>
    <m/>
  </r>
  <r>
    <x v="210"/>
    <m/>
  </r>
  <r>
    <x v="211"/>
    <n v="1.8139999999999993E-2"/>
  </r>
  <r>
    <x v="212"/>
    <n v="1.7909999999999999E-2"/>
  </r>
  <r>
    <x v="213"/>
    <n v="1.9680000000000003E-2"/>
  </r>
  <r>
    <x v="214"/>
    <n v="1.7820000000000003E-2"/>
  </r>
  <r>
    <x v="215"/>
    <n v="1.0150000000000001E-2"/>
  </r>
  <r>
    <x v="216"/>
    <n v="1.0279999999999999E-2"/>
  </r>
  <r>
    <x v="217"/>
    <n v="5.218219301280181E-3"/>
  </r>
  <r>
    <x v="218"/>
    <n v="5.293845667965401E-3"/>
  </r>
  <r>
    <x v="219"/>
    <n v="1.0410000000000001E-2"/>
  </r>
  <r>
    <x v="220"/>
    <m/>
  </r>
  <r>
    <x v="221"/>
    <m/>
  </r>
  <r>
    <x v="222"/>
    <m/>
  </r>
  <r>
    <x v="223"/>
    <m/>
  </r>
  <r>
    <x v="224"/>
    <m/>
  </r>
  <r>
    <x v="225"/>
    <m/>
  </r>
  <r>
    <x v="226"/>
    <m/>
  </r>
  <r>
    <x v="227"/>
    <m/>
  </r>
  <r>
    <x v="228"/>
    <m/>
  </r>
  <r>
    <x v="229"/>
    <m/>
  </r>
  <r>
    <x v="230"/>
    <m/>
  </r>
  <r>
    <x v="231"/>
    <m/>
  </r>
  <r>
    <x v="232"/>
    <m/>
  </r>
  <r>
    <x v="233"/>
    <m/>
  </r>
  <r>
    <x v="234"/>
    <m/>
  </r>
  <r>
    <x v="235"/>
    <n v="1.8982218037990224E-2"/>
  </r>
  <r>
    <x v="236"/>
    <n v="2.0508184345035891E-2"/>
  </r>
  <r>
    <x v="237"/>
    <n v="2.0276125682008612E-2"/>
  </r>
  <r>
    <x v="238"/>
    <n v="2.0363147680643841E-2"/>
  </r>
  <r>
    <x v="239"/>
    <n v="3.1914326741162846E-2"/>
  </r>
  <r>
    <x v="240"/>
    <n v="3.2695799196910125E-2"/>
  </r>
  <r>
    <x v="241"/>
    <n v="6.5290763238239943E-2"/>
  </r>
  <r>
    <x v="242"/>
    <n v="3.1889117952267773E-2"/>
  </r>
  <r>
    <x v="243"/>
    <n v="1.033560344698007E-2"/>
  </r>
  <r>
    <x v="244"/>
    <n v="1.0436438602560362E-2"/>
  </r>
  <r>
    <x v="245"/>
    <n v="1.0285185869189922E-2"/>
  </r>
  <r>
    <x v="246"/>
    <n v="1.0133933135819484E-2"/>
  </r>
  <r>
    <x v="247"/>
    <n v="9.4532958356525025E-3"/>
  </r>
  <r>
    <x v="248"/>
    <n v="9.3524606800722103E-3"/>
  </r>
  <r>
    <x v="249"/>
    <n v="1.0612900124825875E-2"/>
  </r>
  <r>
    <x v="250"/>
    <n v="1.1264219357839514E-2"/>
  </r>
  <r>
    <x v="251"/>
    <n v="9.0800000000000013E-3"/>
  </r>
  <r>
    <x v="252"/>
    <n v="8.94E-3"/>
  </r>
  <r>
    <x v="253"/>
    <n v="5.8484390236570151E-3"/>
  </r>
  <r>
    <x v="254"/>
    <n v="9.1599999999999997E-3"/>
  </r>
  <r>
    <x v="255"/>
    <n v="8.94E-3"/>
  </r>
  <r>
    <x v="256"/>
    <n v="5.722395079181649E-3"/>
  </r>
  <r>
    <x v="257"/>
    <n v="9.3776694689672816E-3"/>
  </r>
  <r>
    <x v="235"/>
    <n v="1.8982218037990224E-2"/>
  </r>
  <r>
    <x v="258"/>
    <n v="2.4301272494850701E-2"/>
  </r>
  <r>
    <x v="259"/>
    <n v="2.3519800039103426E-2"/>
  </r>
  <r>
    <x v="260"/>
    <n v="2.5259206472863487E-2"/>
  </r>
  <r>
    <x v="261"/>
    <n v="1.4409999999999999E-2"/>
  </r>
  <r>
    <x v="262"/>
    <n v="1.6184042470637084E-2"/>
  </r>
  <r>
    <x v="263"/>
    <n v="1.7595734648761189E-2"/>
  </r>
  <r>
    <x v="264"/>
    <n v="2.0116613538268525E-2"/>
  </r>
  <r>
    <x v="265"/>
    <n v="9.4802932151952471E-2"/>
  </r>
  <r>
    <x v="266"/>
    <n v="1.0915405591566757E-2"/>
  </r>
  <r>
    <x v="267"/>
    <n v="1.0612900124825875E-2"/>
  </r>
  <r>
    <x v="268"/>
    <n v="5.6099999999999995E-3"/>
  </r>
  <r>
    <x v="269"/>
    <m/>
  </r>
  <r>
    <x v="270"/>
    <n v="1.0713735280406169E-2"/>
  </r>
  <r>
    <x v="271"/>
    <n v="1.517569091483415E-2"/>
  </r>
  <r>
    <x v="272"/>
    <n v="1.5856328215001131E-2"/>
  </r>
  <r>
    <x v="273"/>
    <n v="1.59823721594765E-2"/>
  </r>
  <r>
    <x v="274"/>
    <n v="1.59823721594765E-2"/>
  </r>
  <r>
    <x v="275"/>
    <n v="4.1692879692140144E-3"/>
  </r>
  <r>
    <x v="276"/>
    <n v="5.268636879070328E-3"/>
  </r>
  <r>
    <x v="277"/>
    <n v="3.0958269988426053E-3"/>
  </r>
  <r>
    <x v="278"/>
    <n v="5.1173841456998879E-3"/>
  </r>
  <r>
    <x v="279"/>
    <n v="4.1796171988031594E-2"/>
  </r>
  <r>
    <x v="280"/>
    <n v="3.5166260508627312E-2"/>
  </r>
  <r>
    <x v="272"/>
    <n v="1.5856328215001131E-2"/>
  </r>
  <r>
    <x v="281"/>
    <n v="1.5260000000000001E-2"/>
  </r>
  <r>
    <x v="282"/>
    <n v="1.4561681104961834E-2"/>
  </r>
  <r>
    <x v="283"/>
    <m/>
  </r>
  <r>
    <x v="284"/>
    <n v="1.544038319823242E-2"/>
  </r>
  <r>
    <x v="285"/>
    <n v="1.7477253340954346E-2"/>
  </r>
  <r>
    <x v="286"/>
    <n v="1.7477253340954346E-2"/>
  </r>
  <r>
    <x v="287"/>
    <n v="3.1150000000000001E-2"/>
  </r>
  <r>
    <x v="288"/>
    <n v="3.1150000000000001E-2"/>
  </r>
  <r>
    <x v="289"/>
    <n v="3.1150000000000001E-2"/>
  </r>
  <r>
    <x v="290"/>
    <n v="3.1150000000000001E-2"/>
  </r>
  <r>
    <x v="291"/>
    <n v="3.1150000000000001E-2"/>
  </r>
  <r>
    <x v="292"/>
    <n v="3.1150000000000001E-2"/>
  </r>
  <r>
    <x v="293"/>
    <n v="3.1150000000000001E-2"/>
  </r>
  <r>
    <x v="294"/>
    <n v="2.5563035572678781E-2"/>
  </r>
  <r>
    <x v="295"/>
    <n v="3.6041810276054194E-2"/>
  </r>
  <r>
    <x v="296"/>
    <n v="4.2613683793726674E-2"/>
  </r>
  <r>
    <x v="297"/>
    <n v="4.6132482212637924E-2"/>
  </r>
  <r>
    <x v="298"/>
    <n v="4.5097541501193446E-2"/>
  </r>
  <r>
    <x v="299"/>
    <n v="3.3299217390726304E-2"/>
  </r>
  <r>
    <x v="300"/>
    <m/>
  </r>
  <r>
    <x v="301"/>
    <n v="3.3040482212865187E-2"/>
  </r>
  <r>
    <x v="302"/>
    <n v="3.2755873517217954E-2"/>
  </r>
  <r>
    <x v="303"/>
    <n v="2.0258964426525798E-2"/>
  </r>
  <r>
    <x v="304"/>
    <n v="2.0750561264461929E-2"/>
  </r>
  <r>
    <x v="305"/>
    <n v="2.0103723319809124E-2"/>
  </r>
  <r>
    <x v="306"/>
    <m/>
  </r>
  <r>
    <x v="307"/>
    <n v="2.0258964426525798E-2"/>
  </r>
  <r>
    <x v="308"/>
    <n v="3.2859367588362408E-2"/>
  </r>
  <r>
    <x v="309"/>
    <n v="3.3299217390726304E-2"/>
  </r>
  <r>
    <x v="310"/>
    <n v="3.4101296442095787E-2"/>
  </r>
  <r>
    <x v="311"/>
    <n v="1.9508632410728543E-2"/>
  </r>
  <r>
    <x v="312"/>
    <n v="1.9508632410728543E-2"/>
  </r>
  <r>
    <x v="313"/>
    <n v="1.9508632410728543E-2"/>
  </r>
  <r>
    <x v="314"/>
    <n v="2.0181343873167459E-2"/>
  </r>
  <r>
    <x v="315"/>
    <n v="3.0918853754403994E-2"/>
  </r>
  <r>
    <x v="316"/>
    <n v="3.2290150197067935E-2"/>
  </r>
  <r>
    <x v="317"/>
    <n v="4.3389889327310041E-2"/>
  </r>
  <r>
    <x v="318"/>
    <n v="1.1254980236958775E-2"/>
  </r>
  <r>
    <x v="319"/>
    <n v="1.1254980236958775E-2"/>
  </r>
  <r>
    <x v="320"/>
    <n v="1.4282181817933897E-2"/>
  </r>
  <r>
    <x v="321"/>
    <n v="4.3389889327310041E-2"/>
  </r>
  <r>
    <x v="322"/>
    <n v="1.1280853754744887E-2"/>
  </r>
  <r>
    <x v="323"/>
    <n v="4.3389889327310041E-2"/>
  </r>
  <r>
    <x v="324"/>
    <n v="2.6701470355267713E-2"/>
  </r>
  <r>
    <x v="325"/>
    <n v="2.6960205533128837E-2"/>
  </r>
  <r>
    <x v="326"/>
    <n v="2.5795897232753794E-2"/>
  </r>
  <r>
    <x v="327"/>
    <m/>
  </r>
  <r>
    <x v="328"/>
    <n v="2.9055960473803922E-2"/>
  </r>
  <r>
    <x v="329"/>
    <n v="2.8150387351289996E-2"/>
  </r>
  <r>
    <x v="330"/>
    <n v="3.4980996046823601E-2"/>
  </r>
  <r>
    <x v="331"/>
    <m/>
  </r>
  <r>
    <x v="332"/>
    <m/>
  </r>
  <r>
    <x v="333"/>
    <m/>
  </r>
  <r>
    <x v="334"/>
    <n v="1.8887667983861853E-2"/>
  </r>
  <r>
    <x v="335"/>
    <m/>
  </r>
  <r>
    <x v="336"/>
    <m/>
  </r>
  <r>
    <x v="337"/>
    <m/>
  </r>
  <r>
    <x v="338"/>
    <m/>
  </r>
  <r>
    <x v="339"/>
    <m/>
  </r>
  <r>
    <x v="340"/>
    <m/>
  </r>
  <r>
    <x v="341"/>
    <m/>
  </r>
  <r>
    <x v="342"/>
    <m/>
  </r>
  <r>
    <x v="343"/>
    <m/>
  </r>
  <r>
    <x v="344"/>
    <m/>
  </r>
  <r>
    <x v="345"/>
    <m/>
  </r>
  <r>
    <x v="346"/>
    <n v="8.6417549452000014E-3"/>
  </r>
  <r>
    <x v="347"/>
    <m/>
  </r>
  <r>
    <x v="348"/>
    <m/>
  </r>
  <r>
    <x v="349"/>
    <m/>
  </r>
  <r>
    <x v="350"/>
    <m/>
  </r>
  <r>
    <x v="351"/>
    <n v="7.7361818221999999E-3"/>
  </r>
  <r>
    <x v="352"/>
    <m/>
  </r>
  <r>
    <x v="353"/>
    <m/>
  </r>
  <r>
    <x v="354"/>
    <m/>
  </r>
  <r>
    <x v="355"/>
    <m/>
  </r>
  <r>
    <x v="356"/>
    <n v="1.0530521744599999E-2"/>
  </r>
  <r>
    <x v="357"/>
    <n v="1.0659889333599999E-2"/>
  </r>
  <r>
    <x v="358"/>
    <n v="1.0866877475999999E-2"/>
  </r>
  <r>
    <x v="359"/>
    <n v="1.14102213498E-2"/>
  </r>
  <r>
    <x v="360"/>
    <n v="6.9341027704E-3"/>
  </r>
  <r>
    <x v="361"/>
    <n v="6.4425059321999989E-3"/>
  </r>
  <r>
    <x v="362"/>
    <n v="1.39199525764E-2"/>
  </r>
  <r>
    <x v="363"/>
    <n v="1.4644411074799999E-2"/>
  </r>
  <r>
    <x v="364"/>
    <n v="1.4644411074799999E-2"/>
  </r>
  <r>
    <x v="365"/>
    <n v="6.3648853787999999E-3"/>
  </r>
  <r>
    <x v="356"/>
    <n v="1.0530521744599999E-2"/>
  </r>
  <r>
    <x v="366"/>
    <n v="5.2264505955999995E-3"/>
  </r>
  <r>
    <x v="367"/>
    <n v="4.4243715437999997E-3"/>
  </r>
  <r>
    <x v="368"/>
    <n v="1.40234466476E-2"/>
  </r>
  <r>
    <x v="369"/>
    <n v="1.2419288543999998E-2"/>
  </r>
  <r>
    <x v="370"/>
    <n v="1.3480102773799999E-2"/>
  </r>
  <r>
    <x v="371"/>
    <n v="1.2807391311E-2"/>
  </r>
  <r>
    <x v="372"/>
    <n v="1.2807391311E-2"/>
  </r>
  <r>
    <x v="359"/>
    <n v="1.14102213498E-2"/>
  </r>
  <r>
    <x v="373"/>
    <n v="1.1591335974399999E-2"/>
  </r>
  <r>
    <x v="374"/>
    <n v="1.1694830045600001E-2"/>
  </r>
  <r>
    <x v="375"/>
    <n v="1.1565462456599999E-2"/>
  </r>
  <r>
    <x v="376"/>
    <n v="1.3298988149199999E-2"/>
  </r>
  <r>
    <x v="377"/>
    <n v="1.21088063304E-2"/>
  </r>
  <r>
    <x v="378"/>
    <n v="1.3143747042399999E-2"/>
  </r>
  <r>
    <x v="379"/>
    <n v="2.1293905149399998E-2"/>
  </r>
  <r>
    <x v="318"/>
    <n v="1.1254980236958775E-2"/>
  </r>
  <r>
    <x v="380"/>
    <n v="0.14737555738879998"/>
  </r>
  <r>
    <x v="381"/>
    <n v="5.1954023742399991E-2"/>
  </r>
  <r>
    <x v="382"/>
    <n v="9.1850988189999989E-3"/>
  </r>
  <r>
    <x v="383"/>
    <n v="1.0478774709000001E-2"/>
  </r>
  <r>
    <x v="384"/>
    <n v="7.762055339999999E-3"/>
  </r>
  <r>
    <x v="385"/>
    <n v="7.8138023755999989E-3"/>
  </r>
  <r>
    <x v="346"/>
    <n v="8.6417549452000014E-3"/>
  </r>
  <r>
    <x v="386"/>
    <n v="8.8746166054000011E-3"/>
  </r>
  <r>
    <x v="387"/>
    <n v="8.7452490163999995E-3"/>
  </r>
  <r>
    <x v="388"/>
    <n v="1.0375280637800001E-2"/>
  </r>
  <r>
    <x v="389"/>
    <n v="1.41269407188E-2"/>
  </r>
  <r>
    <x v="390"/>
    <n v="5.5369328091999992E-3"/>
  </r>
  <r>
    <x v="391"/>
    <n v="5.6145533625999991E-3"/>
  </r>
  <r>
    <x v="392"/>
    <n v="5.640426880399999E-3"/>
  </r>
  <r>
    <x v="393"/>
    <m/>
  </r>
  <r>
    <x v="393"/>
    <m/>
  </r>
  <r>
    <x v="394"/>
    <m/>
  </r>
  <r>
    <x v="395"/>
    <m/>
  </r>
  <r>
    <x v="396"/>
    <m/>
  </r>
  <r>
    <x v="397"/>
    <m/>
  </r>
  <r>
    <x v="398"/>
    <m/>
  </r>
  <r>
    <x v="399"/>
    <m/>
  </r>
  <r>
    <x v="400"/>
    <m/>
  </r>
  <r>
    <x v="401"/>
    <m/>
  </r>
  <r>
    <x v="402"/>
    <m/>
  </r>
  <r>
    <x v="403"/>
    <m/>
  </r>
  <r>
    <x v="404"/>
    <m/>
  </r>
  <r>
    <x v="405"/>
    <m/>
  </r>
  <r>
    <x v="406"/>
    <m/>
  </r>
  <r>
    <x v="407"/>
    <m/>
  </r>
  <r>
    <x v="408"/>
    <m/>
  </r>
  <r>
    <x v="409"/>
    <m/>
  </r>
  <r>
    <x v="410"/>
    <m/>
  </r>
  <r>
    <x v="411"/>
    <m/>
  </r>
  <r>
    <x v="412"/>
    <m/>
  </r>
  <r>
    <x v="413"/>
    <m/>
  </r>
  <r>
    <x v="414"/>
    <m/>
  </r>
  <r>
    <x v="415"/>
    <m/>
  </r>
  <r>
    <x v="416"/>
    <m/>
  </r>
  <r>
    <x v="417"/>
    <m/>
  </r>
  <r>
    <x v="418"/>
    <m/>
  </r>
  <r>
    <x v="419"/>
    <m/>
  </r>
  <r>
    <x v="420"/>
    <m/>
  </r>
  <r>
    <x v="421"/>
    <m/>
  </r>
  <r>
    <x v="422"/>
    <m/>
  </r>
  <r>
    <x v="423"/>
    <m/>
  </r>
  <r>
    <x v="424"/>
    <m/>
  </r>
  <r>
    <x v="425"/>
    <m/>
  </r>
  <r>
    <x v="39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2DC3F5-B1DE-4C14-A86C-A29D355A52B7}" name="PivotTable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pivotFields count="2">
    <pivotField axis="axisRow" showAll="0">
      <items count="427">
        <item h="1" x="396"/>
        <item h="1" x="397"/>
        <item h="1" x="398"/>
        <item h="1" x="399"/>
        <item h="1" x="400"/>
        <item h="1" x="401"/>
        <item h="1" x="402"/>
        <item h="1" x="403"/>
        <item h="1" x="404"/>
        <item h="1" x="425"/>
        <item h="1" x="405"/>
        <item h="1" x="394"/>
        <item h="1" x="406"/>
        <item h="1" x="407"/>
        <item h="1" x="353"/>
        <item x="408"/>
        <item h="1" x="409"/>
        <item h="1" x="395"/>
        <item h="1" x="410"/>
        <item h="1" x="411"/>
        <item h="1" x="412"/>
        <item h="1" x="413"/>
        <item h="1" x="414"/>
        <item h="1" x="415"/>
        <item h="1" x="416"/>
        <item h="1" x="417"/>
        <item h="1" x="418"/>
        <item h="1" x="419"/>
        <item h="1" x="420"/>
        <item h="1" x="421"/>
        <item h="1" x="422"/>
        <item h="1" x="423"/>
        <item h="1" x="424"/>
        <item h="1" x="5"/>
        <item h="1" x="6"/>
        <item h="1" x="7"/>
        <item h="1" x="294"/>
        <item h="1" x="380"/>
        <item h="1" x="8"/>
        <item h="1" x="9"/>
        <item h="1" x="10"/>
        <item h="1" x="359"/>
        <item h="1" x="373"/>
        <item h="1" x="374"/>
        <item h="1" x="382"/>
        <item h="1" x="383"/>
        <item h="1" x="11"/>
        <item h="1" x="12"/>
        <item h="1" x="13"/>
        <item h="1" x="14"/>
        <item h="1" x="15"/>
        <item h="1" x="16"/>
        <item h="1" x="17"/>
        <item h="1" x="18"/>
        <item h="1" x="19"/>
        <item h="1" x="20"/>
        <item h="1" x="21"/>
        <item h="1" x="224"/>
        <item h="1" x="22"/>
        <item h="1" x="23"/>
        <item h="1" x="24"/>
        <item h="1" x="25"/>
        <item h="1" x="356"/>
        <item h="1" x="357"/>
        <item h="1" x="358"/>
        <item h="1" x="366"/>
        <item h="1" x="367"/>
        <item h="1" x="243"/>
        <item h="1" x="244"/>
        <item h="1" x="249"/>
        <item h="1" x="242"/>
        <item h="1" x="368"/>
        <item h="1" x="317"/>
        <item h="1" x="299"/>
        <item h="1" x="300"/>
        <item h="1" x="301"/>
        <item h="1" x="302"/>
        <item h="1" x="335"/>
        <item h="1" x="336"/>
        <item h="1" x="159"/>
        <item h="1" x="193"/>
        <item h="1" x="26"/>
        <item h="1" x="28"/>
        <item h="1" x="29"/>
        <item h="1" x="30"/>
        <item h="1" x="31"/>
        <item h="1" x="32"/>
        <item h="1" x="33"/>
        <item h="1" x="34"/>
        <item h="1" x="35"/>
        <item h="1" x="36"/>
        <item h="1" x="37"/>
        <item h="1" x="38"/>
        <item h="1" x="39"/>
        <item h="1" x="40"/>
        <item h="1" x="41"/>
        <item h="1" x="350"/>
        <item h="1" x="42"/>
        <item h="1" x="282"/>
        <item h="1" x="43"/>
        <item h="1" x="185"/>
        <item h="1" x="270"/>
        <item h="1" x="288"/>
        <item h="1" x="289"/>
        <item h="1" x="290"/>
        <item h="1" x="291"/>
        <item h="1" x="292"/>
        <item h="1" x="293"/>
        <item h="1" x="287"/>
        <item h="1" x="347"/>
        <item h="1" x="348"/>
        <item h="1" x="349"/>
        <item h="1" x="44"/>
        <item h="1" x="45"/>
        <item h="1" x="46"/>
        <item h="1" x="47"/>
        <item h="1" x="165"/>
        <item h="1" x="381"/>
        <item x="48"/>
        <item h="1" x="49"/>
        <item h="1" x="50"/>
        <item h="1" x="51"/>
        <item h="1" x="52"/>
        <item h="1" x="53"/>
        <item h="1" x="54"/>
        <item h="1" x="55"/>
        <item h="1" x="56"/>
        <item h="1" x="57"/>
        <item h="1" x="58"/>
        <item h="1" x="59"/>
        <item h="1" x="60"/>
        <item h="1" x="61"/>
        <item h="1" x="62"/>
        <item h="1" x="226"/>
        <item h="1" x="63"/>
        <item h="1" x="64"/>
        <item h="1" x="65"/>
        <item h="1" x="66"/>
        <item h="1" x="67"/>
        <item h="1" x="354"/>
        <item h="1" x="355"/>
        <item h="1" x="68"/>
        <item h="1" x="222"/>
        <item h="1" x="69"/>
        <item h="1" x="390"/>
        <item h="1" x="391"/>
        <item h="1" x="392"/>
        <item h="1" x="384"/>
        <item h="1" x="385"/>
        <item h="1" x="70"/>
        <item h="1" x="221"/>
        <item h="1" x="266"/>
        <item h="1" x="187"/>
        <item h="1" x="212"/>
        <item h="1" x="213"/>
        <item h="1" x="214"/>
        <item h="1" x="186"/>
        <item h="1" x="267"/>
        <item h="1" x="71"/>
        <item h="1" x="72"/>
        <item h="1" x="73"/>
        <item h="1" x="74"/>
        <item h="1" x="75"/>
        <item h="1" x="76"/>
        <item h="1" x="77"/>
        <item x="0"/>
        <item h="1" x="1"/>
        <item h="1" x="251"/>
        <item h="1" x="252"/>
        <item h="1" x="253"/>
        <item h="1" x="254"/>
        <item h="1" x="255"/>
        <item h="1" x="256"/>
        <item h="1" x="78"/>
        <item h="1" x="2"/>
        <item h="1" x="3"/>
        <item h="1" x="79"/>
        <item h="1" x="80"/>
        <item h="1" x="81"/>
        <item h="1" x="82"/>
        <item h="1" x="235"/>
        <item h="1" x="236"/>
        <item h="1" x="237"/>
        <item h="1" x="238"/>
        <item h="1" x="83"/>
        <item h="1" x="84"/>
        <item h="1" x="215"/>
        <item h="1" x="216"/>
        <item h="1" x="217"/>
        <item h="1" x="218"/>
        <item h="1" x="219"/>
        <item h="1" x="85"/>
        <item h="1" x="86"/>
        <item h="1" x="4"/>
        <item h="1" x="87"/>
        <item h="1" x="268"/>
        <item h="1" x="257"/>
        <item h="1" x="88"/>
        <item h="1" x="89"/>
        <item h="1" x="173"/>
        <item h="1" x="90"/>
        <item h="1" x="91"/>
        <item h="1" x="223"/>
        <item h="1" x="227"/>
        <item h="1" x="225"/>
        <item h="1" x="92"/>
        <item h="1" x="93"/>
        <item h="1" x="94"/>
        <item h="1" x="95"/>
        <item h="1" x="245"/>
        <item h="1" x="246"/>
        <item h="1" x="247"/>
        <item h="1" x="248"/>
        <item h="1" x="250"/>
        <item h="1" x="271"/>
        <item h="1" x="272"/>
        <item h="1" x="281"/>
        <item h="1" x="273"/>
        <item h="1" x="274"/>
        <item h="1" x="275"/>
        <item h="1" x="276"/>
        <item h="1" x="96"/>
        <item h="1" x="97"/>
        <item h="1" x="239"/>
        <item h="1" x="240"/>
        <item h="1" x="241"/>
        <item h="1" x="277"/>
        <item h="1" x="278"/>
        <item h="1" x="279"/>
        <item h="1" x="280"/>
        <item h="1" x="98"/>
        <item h="1" x="99"/>
        <item h="1" x="100"/>
        <item h="1" x="166"/>
        <item h="1" x="167"/>
        <item h="1" x="296"/>
        <item h="1" x="297"/>
        <item h="1" x="298"/>
        <item h="1" x="265"/>
        <item h="1" x="369"/>
        <item h="1" x="370"/>
        <item h="1" x="371"/>
        <item h="1" x="372"/>
        <item h="1" x="360"/>
        <item h="1" x="361"/>
        <item h="1" x="362"/>
        <item h="1" x="363"/>
        <item h="1" x="364"/>
        <item h="1" x="378"/>
        <item h="1" x="365"/>
        <item h="1" x="351"/>
        <item h="1" x="379"/>
        <item h="1" x="101"/>
        <item h="1" x="102"/>
        <item h="1" x="177"/>
        <item h="1" x="103"/>
        <item h="1" x="104"/>
        <item h="1" x="105"/>
        <item h="1" x="106"/>
        <item h="1" x="107"/>
        <item h="1" x="228"/>
        <item h="1" x="229"/>
        <item h="1" x="108"/>
        <item h="1" x="174"/>
        <item h="1" x="175"/>
        <item h="1" x="176"/>
        <item h="1" x="109"/>
        <item h="1" x="110"/>
        <item h="1" x="111"/>
        <item h="1" x="170"/>
        <item h="1" x="169"/>
        <item h="1" x="112"/>
        <item h="1" x="171"/>
        <item h="1" x="168"/>
        <item h="1" x="113"/>
        <item h="1" x="114"/>
        <item h="1" x="318"/>
        <item h="1" x="319"/>
        <item h="1" x="320"/>
        <item h="1" x="321"/>
        <item h="1" x="322"/>
        <item h="1" x="323"/>
        <item h="1" x="324"/>
        <item h="1" x="325"/>
        <item h="1" x="326"/>
        <item h="1" x="327"/>
        <item h="1" x="328"/>
        <item h="1" x="115"/>
        <item h="1" x="116"/>
        <item h="1" x="172"/>
        <item h="1" x="117"/>
        <item h="1" x="118"/>
        <item h="1" x="119"/>
        <item h="1" x="120"/>
        <item h="1" x="27"/>
        <item h="1" x="124"/>
        <item h="1" x="121"/>
        <item h="1" x="125"/>
        <item h="1" x="126"/>
        <item h="1" x="308"/>
        <item h="1" x="309"/>
        <item h="1" x="310"/>
        <item h="1" x="334"/>
        <item h="1" x="127"/>
        <item h="1" x="128"/>
        <item h="1" x="129"/>
        <item h="1" x="295"/>
        <item h="1" x="375"/>
        <item h="1" x="376"/>
        <item h="1" x="377"/>
        <item h="1" x="130"/>
        <item h="1" x="131"/>
        <item h="1" x="132"/>
        <item h="1" x="220"/>
        <item h="1" x="122"/>
        <item h="1" x="329"/>
        <item h="1" x="330"/>
        <item h="1" x="342"/>
        <item h="1" x="343"/>
        <item h="1" x="160"/>
        <item h="1" x="161"/>
        <item h="1" x="162"/>
        <item h="1" x="163"/>
        <item h="1" x="164"/>
        <item h="1" x="303"/>
        <item h="1" x="304"/>
        <item h="1" x="305"/>
        <item h="1" x="306"/>
        <item h="1" x="307"/>
        <item h="1" x="258"/>
        <item h="1" x="259"/>
        <item h="1" x="260"/>
        <item h="1" x="211"/>
        <item h="1" x="133"/>
        <item h="1" x="134"/>
        <item h="1" x="135"/>
        <item h="1" x="136"/>
        <item h="1" x="340"/>
        <item h="1" x="341"/>
        <item h="1" x="137"/>
        <item h="1" x="138"/>
        <item h="1" x="139"/>
        <item h="1" x="261"/>
        <item h="1" x="262"/>
        <item h="1" x="263"/>
        <item h="1" x="264"/>
        <item h="1" x="180"/>
        <item h="1" x="181"/>
        <item h="1" x="179"/>
        <item h="1" x="183"/>
        <item h="1" x="184"/>
        <item h="1" x="182"/>
        <item h="1" x="194"/>
        <item h="1" x="195"/>
        <item h="1" x="196"/>
        <item h="1" x="197"/>
        <item h="1" x="198"/>
        <item h="1" x="210"/>
        <item h="1" x="199"/>
        <item h="1" x="200"/>
        <item h="1" x="201"/>
        <item h="1" x="202"/>
        <item h="1" x="203"/>
        <item h="1" x="188"/>
        <item h="1" x="189"/>
        <item h="1" x="190"/>
        <item h="1" x="191"/>
        <item h="1" x="192"/>
        <item h="1" x="204"/>
        <item h="1" x="205"/>
        <item h="1" x="206"/>
        <item h="1" x="207"/>
        <item h="1" x="208"/>
        <item h="1" x="338"/>
        <item h="1" x="337"/>
        <item h="1" x="345"/>
        <item h="1" x="233"/>
        <item h="1" x="230"/>
        <item h="1" x="231"/>
        <item h="1" x="234"/>
        <item h="1" x="232"/>
        <item h="1" x="209"/>
        <item h="1" x="140"/>
        <item h="1" x="339"/>
        <item h="1" x="141"/>
        <item h="1" x="142"/>
        <item h="1" x="178"/>
        <item h="1" x="143"/>
        <item h="1" x="144"/>
        <item h="1" x="145"/>
        <item h="1" x="146"/>
        <item h="1" x="147"/>
        <item h="1" x="148"/>
        <item h="1" x="149"/>
        <item h="1" x="344"/>
        <item h="1" x="150"/>
        <item h="1" x="283"/>
        <item h="1" x="284"/>
        <item h="1" x="123"/>
        <item h="1" x="311"/>
        <item h="1" x="312"/>
        <item h="1" x="313"/>
        <item h="1" x="314"/>
        <item h="1" x="331"/>
        <item h="1" x="332"/>
        <item h="1" x="315"/>
        <item h="1" x="333"/>
        <item h="1" x="316"/>
        <item h="1" x="151"/>
        <item h="1" x="152"/>
        <item h="1" x="285"/>
        <item h="1" x="286"/>
        <item h="1" x="352"/>
        <item h="1" x="153"/>
        <item h="1" x="269"/>
        <item h="1" x="346"/>
        <item h="1" x="386"/>
        <item h="1" x="387"/>
        <item h="1" x="388"/>
        <item h="1" x="389"/>
        <item h="1" x="154"/>
        <item h="1" x="155"/>
        <item h="1" x="156"/>
        <item h="1" x="157"/>
        <item h="1" x="158"/>
        <item h="1" x="393"/>
        <item t="default"/>
      </items>
    </pivotField>
    <pivotField dataField="1" showAll="0"/>
  </pivotFields>
  <rowFields count="1">
    <field x="0"/>
  </rowFields>
  <rowItems count="4">
    <i>
      <x v="15"/>
    </i>
    <i>
      <x v="118"/>
    </i>
    <i>
      <x v="165"/>
    </i>
    <i t="grand">
      <x/>
    </i>
  </rowItems>
  <colItems count="1">
    <i/>
  </colItems>
  <dataFields count="1">
    <dataField name="Sum of SCCOP " fld="1"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PM_Range" xr10:uid="{00000000-0013-0000-FFFF-FFFF03000000}" sourceName="TPM Range">
  <extLst>
    <x:ext xmlns:x15="http://schemas.microsoft.com/office/spreadsheetml/2010/11/main" uri="{2F2917AC-EB37-4324-AD4E-5DD8C200BD13}">
      <x15:tableSlicerCache tableId="2" column="1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ource" xr10:uid="{00000000-0013-0000-FFFF-FFFF02000000}" sourceName="Resource">
  <extLst>
    <x:ext xmlns:x15="http://schemas.microsoft.com/office/spreadsheetml/2010/11/main" uri="{2F2917AC-EB37-4324-AD4E-5DD8C200BD13}">
      <x15:tableSlicerCache tableId="2"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xt_Resource" xr10:uid="{00000000-0013-0000-FFFF-FFFF01000000}" sourceName="Next Resource">
  <extLst>
    <x:ext xmlns:x15="http://schemas.microsoft.com/office/spreadsheetml/2010/11/main" uri="{2F2917AC-EB37-4324-AD4E-5DD8C200BD13}">
      <x15:tableSlicerCache tableId="2"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0000000-0013-0000-FFFF-FFFF06000000}" sourceName="Status ">
  <extLst>
    <x:ext xmlns:x15="http://schemas.microsoft.com/office/spreadsheetml/2010/11/main" uri="{2F2917AC-EB37-4324-AD4E-5DD8C200BD13}">
      <x15:tableSlicerCache tableId="2" column="24"/>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chnology" xr10:uid="{00000000-0013-0000-FFFF-FFFF05000000}" sourceName="Technology ">
  <extLst>
    <x:ext xmlns:x15="http://schemas.microsoft.com/office/spreadsheetml/2010/11/main" uri="{2F2917AC-EB37-4324-AD4E-5DD8C200BD13}">
      <x15:tableSlicerCache tableId="2" column="23"/>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maining_time_to_Next_TPM__Hours" xr10:uid="{00000000-0013-0000-FFFF-FFFF04000000}" sourceName="Remaining time to Next TPM (Hours) ">
  <extLst>
    <x:ext xmlns:x15="http://schemas.microsoft.com/office/spreadsheetml/2010/11/main" uri="{2F2917AC-EB37-4324-AD4E-5DD8C200BD13}">
      <x15:tableSlicerCache tableId="2" column="21"/>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 xr10:uid="{00000000-0013-0000-FFFF-FFFF07000000}" sourceName="Priority ">
  <extLst>
    <x:ext xmlns:x15="http://schemas.microsoft.com/office/spreadsheetml/2010/11/main" uri="{2F2917AC-EB37-4324-AD4E-5DD8C200BD13}">
      <x15:tableSlicerCache tableId="2" column="2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PM Range" xr10:uid="{00000000-0014-0000-FFFF-FFFF03000000}" cache="Slicer_TPM_Range" caption="TPM Range" rowHeight="241300"/>
  <slicer name="Resource" xr10:uid="{00000000-0014-0000-FFFF-FFFF02000000}" cache="Slicer_Resource" caption="Resource" rowHeight="241300"/>
  <slicer name="Next Resource" xr10:uid="{00000000-0014-0000-FFFF-FFFF01000000}" cache="Slicer_Next_Resource" caption="Next Resource" rowHeight="241300"/>
  <slicer name="Status " xr10:uid="{00000000-0014-0000-FFFF-FFFF06000000}" cache="Slicer_Status" caption="Status " rowHeight="241300"/>
  <slicer name="Technology " xr10:uid="{00000000-0014-0000-FFFF-FFFF05000000}" cache="Slicer_Technology" caption="Column1" rowHeight="241300"/>
  <slicer name="Remaining time to Next TPM (Hours) " xr10:uid="{00000000-0014-0000-FFFF-FFFF04000000}" cache="Slicer_Remaining_time_to_Next_TPM__Hours" caption="Remaining time to Next TPM (Hours) " rowHeight="241300"/>
  <slicer name="Priority " xr10:uid="{00000000-0014-0000-FFFF-FFFF07000000}" cache="Slicer_Priority" caption="Priority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1:AA292" totalsRowShown="0" tableBorderDxfId="55">
  <autoFilter ref="A11:AA292" xr:uid="{00000000-0009-0000-0100-000002000000}"/>
  <tableColumns count="27">
    <tableColumn id="23" xr3:uid="{00000000-0010-0000-0000-000017000000}" name="Technology " dataDxfId="54" totalsRowDxfId="53"/>
    <tableColumn id="1" xr3:uid="{00000000-0010-0000-0000-000001000000}" name="Product" dataDxfId="14"/>
    <tableColumn id="2" xr3:uid="{00000000-0010-0000-0000-000002000000}" name="Next Resource" dataDxfId="13"/>
    <tableColumn id="3" xr3:uid="{00000000-0010-0000-0000-000003000000}" name="Resource" dataDxfId="12"/>
    <tableColumn id="4" xr3:uid="{00000000-0010-0000-0000-000004000000}" name="Order Number" dataDxfId="11"/>
    <tableColumn id="5" xr3:uid="{00000000-0010-0000-0000-000005000000}" name="Category" dataDxfId="10"/>
    <tableColumn id="22" xr3:uid="{00000000-0010-0000-0000-000016000000}" name="Priority " dataDxfId="52" totalsRowDxfId="51"/>
    <tableColumn id="6" xr3:uid="{00000000-0010-0000-0000-000006000000}" name="OrdSrtDate" dataDxfId="9" totalsRowDxfId="50"/>
    <tableColumn id="7" xr3:uid="{00000000-0010-0000-0000-000007000000}" name="OrdEndDate" dataDxfId="8" totalsRowDxfId="49"/>
    <tableColumn id="24" xr3:uid="{00000000-0010-0000-0000-000018000000}" name="Status " dataDxfId="48">
      <calculatedColumnFormula>IF(OR(Table2[[#This Row],[Produced Qty ]]=Table2[[#This Row],[Origin.Qty]],Table2[[#This Row],[OrdEndDate]]&gt;TODAY()),"On Time","Late")</calculatedColumnFormula>
    </tableColumn>
    <tableColumn id="8" xr3:uid="{00000000-0010-0000-0000-000008000000}" name="Oper. Qty" dataDxfId="7" totalsRowDxfId="47"/>
    <tableColumn id="9" xr3:uid="{00000000-0010-0000-0000-000009000000}" name="Origin.Qty" dataDxfId="6" totalsRowDxfId="46"/>
    <tableColumn id="10" xr3:uid="{00000000-0010-0000-0000-00000A000000}" name="Op.Duratn" dataDxfId="5" totalsRowDxfId="45"/>
    <tableColumn id="11" xr3:uid="{00000000-0010-0000-0000-00000B000000}" name="Produced Qty " dataDxfId="44" totalsRowDxfId="43">
      <calculatedColumnFormula>L12-K12</calculatedColumnFormula>
    </tableColumn>
    <tableColumn id="27" xr3:uid="{BB260C19-341F-4EC6-A7F3-8D01F92BB922}" name="Column1" dataDxfId="42" totalsRowDxfId="41">
      <calculatedColumnFormula>VLOOKUP(Table2[[#This Row],[Product]],[1]FG!$A:$L,12,0)</calculatedColumnFormula>
    </tableColumn>
    <tableColumn id="25" xr3:uid="{895BE437-4BF4-4051-B317-C9365E1BFA84}" name="Sccop" dataDxfId="40" totalsRowDxfId="39">
      <calculatedColumnFormula>IFERROR((VLOOKUP(Table2[[#This Row],[Product]],'SCCOP DATA'!A:B,2,0))*Table2[[#This Row],[Oper. Qty]],"")</calculatedColumnFormula>
    </tableColumn>
    <tableColumn id="12" xr3:uid="{00000000-0010-0000-0000-00000C000000}" name="CWOrdSrt" dataDxfId="38" totalsRowDxfId="37">
      <calculatedColumnFormula>"CW"&amp;_xlfn.ISOWEEKNUM(H12)</calculatedColumnFormula>
    </tableColumn>
    <tableColumn id="13" xr3:uid="{00000000-0010-0000-0000-00000D000000}" name="CWOrdSEnd" dataDxfId="36" totalsRowDxfId="35">
      <calculatedColumnFormula>"CW"&amp;_xlfn.ISOWEEKNUM(I12)</calculatedColumnFormula>
    </tableColumn>
    <tableColumn id="14" xr3:uid="{00000000-0010-0000-0000-00000E000000}" name="Interval" dataDxfId="34" totalsRowDxfId="33">
      <calculatedColumnFormula>VLOOKUP(Table2[[#This Row],[Resource]],'TPM2'!B:C,2,0)</calculatedColumnFormula>
    </tableColumn>
    <tableColumn id="15" xr3:uid="{00000000-0010-0000-0000-00000F000000}" name="Cycles recorded so far" dataDxfId="32" totalsRowDxfId="31">
      <calculatedColumnFormula>+VLOOKUP(Table2[[#This Row],[Resource]],'TPM2'!B:D,3,0)</calculatedColumnFormula>
    </tableColumn>
    <tableColumn id="16" xr3:uid="{00000000-0010-0000-0000-000010000000}" name="Next activity by" dataDxfId="30" totalsRowDxfId="29">
      <calculatedColumnFormula>+VLOOKUP(Table2[[#This Row],[Resource]],'TPM2'!B:E,4,0)</calculatedColumnFormula>
    </tableColumn>
    <tableColumn id="17" xr3:uid="{00000000-0010-0000-0000-000011000000}" name="TPM Level " dataDxfId="28">
      <calculatedColumnFormula>IFERROR(100%-((Table2[[#This Row],[Next activity by]]-Table2[[#This Row],[Cycles recorded so far]]))/Table2[[#This Row],[Interval]],"")</calculatedColumnFormula>
    </tableColumn>
    <tableColumn id="18" xr3:uid="{00000000-0010-0000-0000-000012000000}" name="TPM Range" dataDxfId="27" totalsRowDxfId="26">
      <calculatedColumnFormula>IF(Table2[[#This Row],[TPM Level ]]="","",IF(Table2[[#This Row],[TPM Level ]]&lt;70%,"Green",IF(AND(Table2[[#This Row],[TPM Level ]]&gt;=70%,Table2[[#This Row],[TPM Level ]]&lt;90%),"Bleu",IF(AND(Table2[[#This Row],[TPM Level ]]&gt;=90%,Table2[[#This Row],[TPM Level ]]&lt;100%),"Yellow",IF(Table2[[#This Row],[TPM Level ]]&gt;=100%,"Red")))))</calculatedColumnFormula>
    </tableColumn>
    <tableColumn id="19" xr3:uid="{00000000-0010-0000-0000-000013000000}" name="CT" dataDxfId="25" totalsRowDxfId="24">
      <calculatedColumnFormula>IFERROR(VLOOKUP(Table2[[#This Row],[Product]],'Cavity &amp; CT'!B:E,4,0),0)</calculatedColumnFormula>
    </tableColumn>
    <tableColumn id="20" xr3:uid="{00000000-0010-0000-0000-000014000000}" name="Cavity" dataDxfId="23" totalsRowDxfId="22">
      <calculatedColumnFormula>IFERROR(VLOOKUP(D12,'Cavity &amp; CT'!B:F,5,0),"")</calculatedColumnFormula>
    </tableColumn>
    <tableColumn id="21" xr3:uid="{00000000-0010-0000-0000-000015000000}" name="Remaining time to Next TPM (Hours) " dataDxfId="21" totalsRowDxfId="20">
      <calculatedColumnFormula>IFERROR(((U12-T12))*(X12/3600),"")</calculatedColumnFormula>
    </tableColumn>
    <tableColumn id="26" xr3:uid="{CF2148A8-4D9A-47D5-B3EE-1B937ED34A4F}" name="Activity" dataDxfId="19" totalsRowDxfId="18">
      <calculatedColumnFormula>+VLOOKUP(Table2[[#This Row],[Resource]],'TPM2'!B:F,6,0)</calculatedColumnFormula>
    </tableColumn>
  </tableColumns>
  <tableStyleInfo name="TableStyleMedium2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91" dT="2021-12-09T08:31:39.53" personId="{F43C1140-45F1-4F4A-91C9-05BB5FCAF207}" id="{9263F271-181F-4DBE-95DF-DF71F04A3B7F}">
    <text>local demand</text>
  </threadedComment>
  <threadedComment ref="A388" dT="2022-02-08T10:42:12.10" personId="{F43C1140-45F1-4F4A-91C9-05BB5FCAF207}" id="{9F21A548-B6C4-401E-BC0C-A996A3C86AAE}">
    <text>LOAD CONSIDERED IN THE DUPLICATED MOLD</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AA292"/>
  <sheetViews>
    <sheetView showGridLines="0" tabSelected="1" zoomScale="80" zoomScaleNormal="80" workbookViewId="0">
      <selection activeCell="E14" sqref="E14"/>
    </sheetView>
  </sheetViews>
  <sheetFormatPr defaultColWidth="8.7109375" defaultRowHeight="15" x14ac:dyDescent="0.25"/>
  <cols>
    <col min="1" max="1" width="11.140625" customWidth="1"/>
    <col min="2" max="2" width="13.7109375" customWidth="1"/>
    <col min="3" max="3" width="19.5703125" bestFit="1" customWidth="1"/>
    <col min="4" max="4" width="20.85546875" bestFit="1" customWidth="1"/>
    <col min="5" max="5" width="20.5703125" bestFit="1" customWidth="1"/>
    <col min="6" max="6" width="15.85546875" style="1" customWidth="1"/>
    <col min="7" max="7" width="10.28515625" customWidth="1"/>
    <col min="8" max="8" width="13.5703125" customWidth="1"/>
    <col min="9" max="9" width="12.42578125" customWidth="1"/>
    <col min="10" max="11" width="13.140625" customWidth="1"/>
    <col min="12" max="12" width="13.5703125" bestFit="1" customWidth="1"/>
    <col min="13" max="13" width="11.42578125" customWidth="1"/>
    <col min="14" max="14" width="11.140625" bestFit="1" customWidth="1"/>
    <col min="15" max="15" width="11.140625" style="41" customWidth="1"/>
    <col min="16" max="16" width="17" customWidth="1"/>
    <col min="17" max="17" width="14.7109375" customWidth="1"/>
    <col min="18" max="18" width="11.28515625" customWidth="1"/>
    <col min="19" max="19" width="13" customWidth="1"/>
    <col min="20" max="20" width="11" customWidth="1"/>
    <col min="21" max="21" width="21.140625" customWidth="1"/>
    <col min="22" max="22" width="15.5703125" customWidth="1"/>
    <col min="23" max="23" width="11.7109375" style="6" customWidth="1"/>
    <col min="24" max="24" width="5.140625" style="6" bestFit="1" customWidth="1"/>
    <col min="25" max="25" width="4.85546875" style="2" customWidth="1"/>
    <col min="26" max="26" width="14.85546875" bestFit="1" customWidth="1"/>
  </cols>
  <sheetData>
    <row r="1" spans="1:27" x14ac:dyDescent="0.25">
      <c r="E1" s="1"/>
      <c r="F1"/>
      <c r="V1" s="6"/>
      <c r="X1" s="2"/>
      <c r="Y1"/>
    </row>
    <row r="2" spans="1:27" ht="21" x14ac:dyDescent="0.35">
      <c r="E2" s="1"/>
      <c r="F2"/>
      <c r="H2" s="3" t="s">
        <v>1685</v>
      </c>
      <c r="V2" s="6"/>
      <c r="X2" s="2"/>
      <c r="Y2"/>
    </row>
    <row r="3" spans="1:27" ht="21" x14ac:dyDescent="0.35">
      <c r="E3" s="1"/>
      <c r="F3"/>
      <c r="H3" s="3"/>
      <c r="V3" s="6"/>
      <c r="X3" s="2"/>
      <c r="Y3"/>
    </row>
    <row r="4" spans="1:27" ht="21" x14ac:dyDescent="0.35">
      <c r="E4" s="1"/>
      <c r="F4"/>
      <c r="H4" s="3"/>
      <c r="V4" s="6"/>
      <c r="X4" s="2"/>
      <c r="Y4"/>
    </row>
    <row r="5" spans="1:27" ht="21" x14ac:dyDescent="0.35">
      <c r="E5" s="1"/>
      <c r="F5"/>
      <c r="H5" s="3"/>
      <c r="V5" s="6"/>
      <c r="X5" s="2"/>
      <c r="Y5"/>
    </row>
    <row r="6" spans="1:27" ht="21" x14ac:dyDescent="0.35">
      <c r="E6" s="1"/>
      <c r="F6"/>
      <c r="H6" s="3"/>
      <c r="V6" s="6"/>
      <c r="X6" s="2"/>
      <c r="Y6"/>
    </row>
    <row r="7" spans="1:27" ht="21" x14ac:dyDescent="0.35">
      <c r="B7" t="s">
        <v>118</v>
      </c>
      <c r="E7" s="1"/>
      <c r="F7"/>
      <c r="H7" s="3"/>
      <c r="V7" s="6"/>
      <c r="X7" s="2"/>
      <c r="Y7"/>
    </row>
    <row r="8" spans="1:27" ht="21" x14ac:dyDescent="0.35">
      <c r="E8" s="1"/>
      <c r="F8"/>
      <c r="H8" s="3"/>
      <c r="V8" s="6"/>
      <c r="X8" s="2"/>
      <c r="Y8"/>
    </row>
    <row r="9" spans="1:27" x14ac:dyDescent="0.25">
      <c r="E9" s="1"/>
      <c r="F9"/>
      <c r="V9" s="6"/>
      <c r="X9" s="2"/>
      <c r="Y9"/>
    </row>
    <row r="10" spans="1:27" x14ac:dyDescent="0.25">
      <c r="E10" s="1"/>
      <c r="F10"/>
      <c r="V10" s="6"/>
      <c r="X10" s="2"/>
      <c r="Y10"/>
    </row>
    <row r="11" spans="1:27" ht="43.5" customHeight="1" x14ac:dyDescent="0.25">
      <c r="A11" s="9" t="s">
        <v>63</v>
      </c>
      <c r="B11" s="7" t="s">
        <v>2</v>
      </c>
      <c r="C11" s="7" t="s">
        <v>22</v>
      </c>
      <c r="D11" s="7" t="s">
        <v>23</v>
      </c>
      <c r="E11" s="7" t="s">
        <v>24</v>
      </c>
      <c r="F11" s="7" t="s">
        <v>1085</v>
      </c>
      <c r="G11" s="10" t="s">
        <v>62</v>
      </c>
      <c r="H11" s="11" t="s">
        <v>0</v>
      </c>
      <c r="I11" s="11" t="s">
        <v>25</v>
      </c>
      <c r="J11" s="11" t="s">
        <v>64</v>
      </c>
      <c r="K11" s="11" t="s">
        <v>19</v>
      </c>
      <c r="L11" s="11" t="s">
        <v>26</v>
      </c>
      <c r="M11" s="11" t="s">
        <v>1</v>
      </c>
      <c r="N11" s="11" t="s">
        <v>18</v>
      </c>
      <c r="O11" s="11" t="s">
        <v>1059</v>
      </c>
      <c r="P11" s="11" t="s">
        <v>166</v>
      </c>
      <c r="Q11" s="11" t="s">
        <v>28</v>
      </c>
      <c r="R11" s="11" t="s">
        <v>29</v>
      </c>
      <c r="S11" s="10" t="s">
        <v>31</v>
      </c>
      <c r="T11" s="10" t="s">
        <v>32</v>
      </c>
      <c r="U11" s="10" t="s">
        <v>33</v>
      </c>
      <c r="V11" s="12" t="s">
        <v>40</v>
      </c>
      <c r="W11" s="12" t="s">
        <v>55</v>
      </c>
      <c r="X11" s="13" t="s">
        <v>42</v>
      </c>
      <c r="Y11" s="13" t="s">
        <v>41</v>
      </c>
      <c r="Z11" s="11" t="s">
        <v>43</v>
      </c>
      <c r="AA11" s="11" t="s">
        <v>30</v>
      </c>
    </row>
    <row r="12" spans="1:27" x14ac:dyDescent="0.25">
      <c r="A12" s="15" t="s">
        <v>479</v>
      </c>
      <c r="B12" s="56" t="s">
        <v>169</v>
      </c>
      <c r="C12" s="56" t="s">
        <v>1400</v>
      </c>
      <c r="D12" s="56" t="s">
        <v>528</v>
      </c>
      <c r="E12" s="56" t="s">
        <v>1401</v>
      </c>
      <c r="F12" s="56" t="s">
        <v>27</v>
      </c>
      <c r="G12" s="16"/>
      <c r="H12" s="53">
        <v>45021</v>
      </c>
      <c r="I12" s="53">
        <v>45022</v>
      </c>
      <c r="J12" s="21" t="str">
        <f ca="1">IF(OR(Table2[[#This Row],[Produced Qty ]]=Table2[[#This Row],[Origin.Qty]],Table2[[#This Row],[OrdEndDate]]&gt;TODAY()),"On Time","Late")</f>
        <v>On Time</v>
      </c>
      <c r="K12" s="54">
        <v>28000</v>
      </c>
      <c r="L12" s="54">
        <v>28000</v>
      </c>
      <c r="M12" s="55" t="s">
        <v>1153</v>
      </c>
      <c r="N12" s="15">
        <f t="shared" ref="N12:N30" si="0">L12-K12</f>
        <v>0</v>
      </c>
      <c r="O12" s="15">
        <f>VLOOKUP(Table2[[#This Row],[Product]],[1]FG!$A:$L,12,0)</f>
        <v>86800</v>
      </c>
      <c r="P12" s="24">
        <f>IFERROR((VLOOKUP(Table2[[#This Row],[Product]],'SCCOP DATA'!A:B,2,0))*Table2[[#This Row],[Oper. Qty]],"")</f>
        <v>367.36000000000007</v>
      </c>
      <c r="Q12" s="17" t="str">
        <f t="shared" ref="Q12:Q30" si="1">"CW"&amp;_xlfn.ISOWEEKNUM(H12)</f>
        <v>CW14</v>
      </c>
      <c r="R12" s="17" t="str">
        <f t="shared" ref="R12:R30" si="2">"CW"&amp;_xlfn.ISOWEEKNUM(I12)</f>
        <v>CW14</v>
      </c>
      <c r="S12" s="18" t="e">
        <f>VLOOKUP(Table2[[#This Row],[Resource]],'TPM2'!B:C,2,0)</f>
        <v>#N/A</v>
      </c>
      <c r="T12" s="18" t="e">
        <f>+VLOOKUP(Table2[[#This Row],[Resource]],'TPM2'!B:D,3,0)</f>
        <v>#N/A</v>
      </c>
      <c r="U12" s="18" t="e">
        <f>+VLOOKUP(Table2[[#This Row],[Resource]],'TPM2'!B:E,4,0)</f>
        <v>#N/A</v>
      </c>
      <c r="V12" s="14" t="str">
        <f>IFERROR(100%-((Table2[[#This Row],[Next activity by]]-Table2[[#This Row],[Cycles recorded so far]]))/Table2[[#This Row],[Interval]],"")</f>
        <v/>
      </c>
      <c r="W12" s="19" t="str">
        <f>IF(Table2[[#This Row],[TPM Level ]]="","",IF(Table2[[#This Row],[TPM Level ]]&lt;70%,"Green",IF(AND(Table2[[#This Row],[TPM Level ]]&gt;=70%,Table2[[#This Row],[TPM Level ]]&lt;90%),"Bleu",IF(AND(Table2[[#This Row],[TPM Level ]]&gt;=90%,Table2[[#This Row],[TPM Level ]]&lt;100%),"Yellow",IF(Table2[[#This Row],[TPM Level ]]&gt;=100%,"Red")))))</f>
        <v/>
      </c>
      <c r="X12" s="8">
        <f>IFERROR(VLOOKUP(Table2[[#This Row],[Product]],'Cavity &amp; CT'!B:E,4,0),0)</f>
        <v>33.262</v>
      </c>
      <c r="Y12" s="18" t="str">
        <f>IFERROR(VLOOKUP(D12,'Cavity &amp; CT'!B:F,5,0),"")</f>
        <v/>
      </c>
      <c r="Z12" s="20" t="str">
        <f t="shared" ref="Z12:Z30" si="3">IFERROR(((U12-T12))*(X12/3600),"")</f>
        <v/>
      </c>
      <c r="AA12" s="14" t="e">
        <f>+VLOOKUP(Table2[[#This Row],[Resource]],'TPM2'!B:F,6,0)</f>
        <v>#N/A</v>
      </c>
    </row>
    <row r="13" spans="1:27" x14ac:dyDescent="0.25">
      <c r="A13" s="15" t="s">
        <v>479</v>
      </c>
      <c r="B13" s="56" t="s">
        <v>1003</v>
      </c>
      <c r="C13" s="56" t="s">
        <v>1400</v>
      </c>
      <c r="D13" s="56" t="s">
        <v>528</v>
      </c>
      <c r="E13" s="56" t="s">
        <v>1402</v>
      </c>
      <c r="F13" s="56" t="s">
        <v>27</v>
      </c>
      <c r="G13" s="16"/>
      <c r="H13" s="53">
        <v>45020</v>
      </c>
      <c r="I13" s="53">
        <v>45020</v>
      </c>
      <c r="J13" s="21" t="str">
        <f ca="1">IF(OR(Table2[[#This Row],[Produced Qty ]]=Table2[[#This Row],[Origin.Qty]],Table2[[#This Row],[OrdEndDate]]&gt;TODAY()),"On Time","Late")</f>
        <v>On Time</v>
      </c>
      <c r="K13" s="54">
        <v>28000</v>
      </c>
      <c r="L13" s="54">
        <v>28000</v>
      </c>
      <c r="M13" s="55" t="s">
        <v>1153</v>
      </c>
      <c r="N13" s="15">
        <f t="shared" si="0"/>
        <v>0</v>
      </c>
      <c r="O13" s="15" t="e">
        <f>VLOOKUP(Table2[[#This Row],[Product]],[1]FG!$A:$L,12,0)</f>
        <v>#N/A</v>
      </c>
      <c r="P13" s="24">
        <f>IFERROR((VLOOKUP(Table2[[#This Row],[Product]],'SCCOP DATA'!A:B,2,0))*Table2[[#This Row],[Oper. Qty]],"")</f>
        <v>0</v>
      </c>
      <c r="Q13" s="17" t="str">
        <f t="shared" si="1"/>
        <v>CW14</v>
      </c>
      <c r="R13" s="17" t="str">
        <f t="shared" si="2"/>
        <v>CW14</v>
      </c>
      <c r="S13" s="18" t="e">
        <f>VLOOKUP(Table2[[#This Row],[Resource]],'TPM2'!B:C,2,0)</f>
        <v>#N/A</v>
      </c>
      <c r="T13" s="18" t="e">
        <f>+VLOOKUP(Table2[[#This Row],[Resource]],'TPM2'!B:D,3,0)</f>
        <v>#N/A</v>
      </c>
      <c r="U13" s="18" t="e">
        <f>+VLOOKUP(Table2[[#This Row],[Resource]],'TPM2'!B:E,4,0)</f>
        <v>#N/A</v>
      </c>
      <c r="V13" s="14" t="str">
        <f>IFERROR(100%-((Table2[[#This Row],[Next activity by]]-Table2[[#This Row],[Cycles recorded so far]]))/Table2[[#This Row],[Interval]],"")</f>
        <v/>
      </c>
      <c r="W13" s="19" t="str">
        <f>IF(Table2[[#This Row],[TPM Level ]]="","",IF(Table2[[#This Row],[TPM Level ]]&lt;70%,"Green",IF(AND(Table2[[#This Row],[TPM Level ]]&gt;=70%,Table2[[#This Row],[TPM Level ]]&lt;90%),"Bleu",IF(AND(Table2[[#This Row],[TPM Level ]]&gt;=90%,Table2[[#This Row],[TPM Level ]]&lt;100%),"Yellow",IF(Table2[[#This Row],[TPM Level ]]&gt;=100%,"Red")))))</f>
        <v/>
      </c>
      <c r="X13" s="8">
        <f>IFERROR(VLOOKUP(Table2[[#This Row],[Product]],'Cavity &amp; CT'!B:E,4,0),0)</f>
        <v>0</v>
      </c>
      <c r="Y13" s="18" t="str">
        <f>IFERROR(VLOOKUP(D13,'Cavity &amp; CT'!B:F,5,0),"")</f>
        <v/>
      </c>
      <c r="Z13" s="20" t="str">
        <f t="shared" si="3"/>
        <v/>
      </c>
      <c r="AA13" s="14" t="e">
        <f>+VLOOKUP(Table2[[#This Row],[Resource]],'TPM2'!B:F,6,0)</f>
        <v>#N/A</v>
      </c>
    </row>
    <row r="14" spans="1:27" x14ac:dyDescent="0.25">
      <c r="A14" s="15" t="s">
        <v>479</v>
      </c>
      <c r="B14" s="56" t="s">
        <v>167</v>
      </c>
      <c r="C14" s="56" t="s">
        <v>1400</v>
      </c>
      <c r="D14" s="56" t="s">
        <v>528</v>
      </c>
      <c r="E14" s="56" t="s">
        <v>1403</v>
      </c>
      <c r="F14" s="56" t="s">
        <v>27</v>
      </c>
      <c r="G14" s="16"/>
      <c r="H14" s="53">
        <v>45017</v>
      </c>
      <c r="I14" s="53">
        <v>45019</v>
      </c>
      <c r="J14" s="21" t="str">
        <f ca="1">IF(OR(Table2[[#This Row],[Produced Qty ]]=Table2[[#This Row],[Origin.Qty]],Table2[[#This Row],[OrdEndDate]]&gt;TODAY()),"On Time","Late")</f>
        <v>On Time</v>
      </c>
      <c r="K14" s="54">
        <v>70000</v>
      </c>
      <c r="L14" s="54">
        <v>70000</v>
      </c>
      <c r="M14" s="55" t="s">
        <v>1517</v>
      </c>
      <c r="N14" s="15">
        <f t="shared" si="0"/>
        <v>0</v>
      </c>
      <c r="O14" s="15">
        <f>VLOOKUP(Table2[[#This Row],[Product]],[1]FG!$A:$L,12,0)</f>
        <v>-5600</v>
      </c>
      <c r="P14" s="24">
        <f>IFERROR((VLOOKUP(Table2[[#This Row],[Product]],'SCCOP DATA'!A:B,2,0))*Table2[[#This Row],[Oper. Qty]],"")</f>
        <v>918.4000000000002</v>
      </c>
      <c r="Q14" s="17" t="str">
        <f t="shared" si="1"/>
        <v>CW13</v>
      </c>
      <c r="R14" s="17" t="str">
        <f t="shared" si="2"/>
        <v>CW14</v>
      </c>
      <c r="S14" s="18" t="e">
        <f>VLOOKUP(Table2[[#This Row],[Resource]],'TPM2'!B:C,2,0)</f>
        <v>#N/A</v>
      </c>
      <c r="T14" s="18" t="e">
        <f>+VLOOKUP(Table2[[#This Row],[Resource]],'TPM2'!B:D,3,0)</f>
        <v>#N/A</v>
      </c>
      <c r="U14" s="18" t="e">
        <f>+VLOOKUP(Table2[[#This Row],[Resource]],'TPM2'!B:E,4,0)</f>
        <v>#N/A</v>
      </c>
      <c r="V14" s="14" t="str">
        <f>IFERROR(100%-((Table2[[#This Row],[Next activity by]]-Table2[[#This Row],[Cycles recorded so far]]))/Table2[[#This Row],[Interval]],"")</f>
        <v/>
      </c>
      <c r="W14" s="19" t="str">
        <f>IF(Table2[[#This Row],[TPM Level ]]="","",IF(Table2[[#This Row],[TPM Level ]]&lt;70%,"Green",IF(AND(Table2[[#This Row],[TPM Level ]]&gt;=70%,Table2[[#This Row],[TPM Level ]]&lt;90%),"Bleu",IF(AND(Table2[[#This Row],[TPM Level ]]&gt;=90%,Table2[[#This Row],[TPM Level ]]&lt;100%),"Yellow",IF(Table2[[#This Row],[TPM Level ]]&gt;=100%,"Red")))))</f>
        <v/>
      </c>
      <c r="X14" s="8">
        <f>IFERROR(VLOOKUP(Table2[[#This Row],[Product]],'Cavity &amp; CT'!B:E,4,0),0)</f>
        <v>33.262</v>
      </c>
      <c r="Y14" s="18" t="str">
        <f>IFERROR(VLOOKUP(D14,'Cavity &amp; CT'!B:F,5,0),"")</f>
        <v/>
      </c>
      <c r="Z14" s="20" t="str">
        <f t="shared" si="3"/>
        <v/>
      </c>
      <c r="AA14" s="14" t="e">
        <f>+VLOOKUP(Table2[[#This Row],[Resource]],'TPM2'!B:F,6,0)</f>
        <v>#N/A</v>
      </c>
    </row>
    <row r="15" spans="1:27" x14ac:dyDescent="0.25">
      <c r="A15" s="15" t="s">
        <v>479</v>
      </c>
      <c r="B15" s="56" t="s">
        <v>167</v>
      </c>
      <c r="C15" s="56" t="s">
        <v>1400</v>
      </c>
      <c r="D15" s="56" t="s">
        <v>528</v>
      </c>
      <c r="E15" s="56" t="s">
        <v>1404</v>
      </c>
      <c r="F15" s="56" t="s">
        <v>27</v>
      </c>
      <c r="G15" s="16"/>
      <c r="H15" s="53">
        <v>45017</v>
      </c>
      <c r="I15" s="53">
        <v>45017</v>
      </c>
      <c r="J15" s="21" t="str">
        <f ca="1">IF(OR(Table2[[#This Row],[Produced Qty ]]=Table2[[#This Row],[Origin.Qty]],Table2[[#This Row],[OrdEndDate]]&gt;TODAY()),"On Time","Late")</f>
        <v>On Time</v>
      </c>
      <c r="K15" s="54">
        <v>14000</v>
      </c>
      <c r="L15" s="54">
        <v>14000</v>
      </c>
      <c r="M15" s="55" t="s">
        <v>1148</v>
      </c>
      <c r="N15" s="15">
        <f t="shared" si="0"/>
        <v>0</v>
      </c>
      <c r="O15" s="15">
        <f>VLOOKUP(Table2[[#This Row],[Product]],[1]FG!$A:$L,12,0)</f>
        <v>-5600</v>
      </c>
      <c r="P15" s="24">
        <f>IFERROR((VLOOKUP(Table2[[#This Row],[Product]],'SCCOP DATA'!A:B,2,0))*Table2[[#This Row],[Oper. Qty]],"")</f>
        <v>183.68000000000004</v>
      </c>
      <c r="Q15" s="17" t="str">
        <f t="shared" si="1"/>
        <v>CW13</v>
      </c>
      <c r="R15" s="17" t="str">
        <f t="shared" si="2"/>
        <v>CW13</v>
      </c>
      <c r="S15" s="18" t="e">
        <f>VLOOKUP(Table2[[#This Row],[Resource]],'TPM2'!B:C,2,0)</f>
        <v>#N/A</v>
      </c>
      <c r="T15" s="18" t="e">
        <f>+VLOOKUP(Table2[[#This Row],[Resource]],'TPM2'!B:D,3,0)</f>
        <v>#N/A</v>
      </c>
      <c r="U15" s="18" t="e">
        <f>+VLOOKUP(Table2[[#This Row],[Resource]],'TPM2'!B:E,4,0)</f>
        <v>#N/A</v>
      </c>
      <c r="V15" s="14" t="str">
        <f>IFERROR(100%-((Table2[[#This Row],[Next activity by]]-Table2[[#This Row],[Cycles recorded so far]]))/Table2[[#This Row],[Interval]],"")</f>
        <v/>
      </c>
      <c r="W15" s="19" t="str">
        <f>IF(Table2[[#This Row],[TPM Level ]]="","",IF(Table2[[#This Row],[TPM Level ]]&lt;70%,"Green",IF(AND(Table2[[#This Row],[TPM Level ]]&gt;=70%,Table2[[#This Row],[TPM Level ]]&lt;90%),"Bleu",IF(AND(Table2[[#This Row],[TPM Level ]]&gt;=90%,Table2[[#This Row],[TPM Level ]]&lt;100%),"Yellow",IF(Table2[[#This Row],[TPM Level ]]&gt;=100%,"Red")))))</f>
        <v/>
      </c>
      <c r="X15" s="8">
        <f>IFERROR(VLOOKUP(Table2[[#This Row],[Product]],'Cavity &amp; CT'!B:E,4,0),0)</f>
        <v>33.262</v>
      </c>
      <c r="Y15" s="18" t="str">
        <f>IFERROR(VLOOKUP(D15,'Cavity &amp; CT'!B:F,5,0),"")</f>
        <v/>
      </c>
      <c r="Z15" s="20" t="str">
        <f t="shared" si="3"/>
        <v/>
      </c>
      <c r="AA15" s="14" t="e">
        <f>+VLOOKUP(Table2[[#This Row],[Resource]],'TPM2'!B:F,6,0)</f>
        <v>#N/A</v>
      </c>
    </row>
    <row r="16" spans="1:27" x14ac:dyDescent="0.25">
      <c r="A16" s="15" t="s">
        <v>479</v>
      </c>
      <c r="B16" s="56" t="s">
        <v>3</v>
      </c>
      <c r="C16" s="56" t="s">
        <v>1273</v>
      </c>
      <c r="D16" s="56" t="s">
        <v>8</v>
      </c>
      <c r="E16" s="56" t="s">
        <v>1274</v>
      </c>
      <c r="F16" s="56" t="s">
        <v>27</v>
      </c>
      <c r="G16" s="16"/>
      <c r="H16" s="53">
        <v>45017</v>
      </c>
      <c r="I16" s="53">
        <v>45022</v>
      </c>
      <c r="J16" s="21" t="str">
        <f ca="1">IF(OR(Table2[[#This Row],[Produced Qty ]]=Table2[[#This Row],[Origin.Qty]],Table2[[#This Row],[OrdEndDate]]&gt;TODAY()),"On Time","Late")</f>
        <v>On Time</v>
      </c>
      <c r="K16" s="54">
        <v>52000</v>
      </c>
      <c r="L16" s="54">
        <v>52000</v>
      </c>
      <c r="M16" s="55" t="s">
        <v>1365</v>
      </c>
      <c r="N16" s="15">
        <f t="shared" si="0"/>
        <v>0</v>
      </c>
      <c r="O16" s="15">
        <f>VLOOKUP(Table2[[#This Row],[Product]],[1]FG!$A:$L,12,0)</f>
        <v>28000</v>
      </c>
      <c r="P16" s="24">
        <f>IFERROR((VLOOKUP(Table2[[#This Row],[Product]],'SCCOP DATA'!A:B,2,0))*Table2[[#This Row],[Oper. Qty]],"")</f>
        <v>2124.7199999999998</v>
      </c>
      <c r="Q16" s="17" t="str">
        <f t="shared" si="1"/>
        <v>CW13</v>
      </c>
      <c r="R16" s="17" t="str">
        <f t="shared" si="2"/>
        <v>CW14</v>
      </c>
      <c r="S16" s="18" t="e">
        <f>VLOOKUP(Table2[[#This Row],[Resource]],'TPM2'!B:C,2,0)</f>
        <v>#N/A</v>
      </c>
      <c r="T16" s="18" t="e">
        <f>+VLOOKUP(Table2[[#This Row],[Resource]],'TPM2'!B:D,3,0)</f>
        <v>#N/A</v>
      </c>
      <c r="U16" s="18" t="e">
        <f>+VLOOKUP(Table2[[#This Row],[Resource]],'TPM2'!B:E,4,0)</f>
        <v>#N/A</v>
      </c>
      <c r="V16" s="14" t="str">
        <f>IFERROR(100%-((Table2[[#This Row],[Next activity by]]-Table2[[#This Row],[Cycles recorded so far]]))/Table2[[#This Row],[Interval]],"")</f>
        <v/>
      </c>
      <c r="W16" s="19" t="str">
        <f>IF(Table2[[#This Row],[TPM Level ]]="","",IF(Table2[[#This Row],[TPM Level ]]&lt;70%,"Green",IF(AND(Table2[[#This Row],[TPM Level ]]&gt;=70%,Table2[[#This Row],[TPM Level ]]&lt;90%),"Bleu",IF(AND(Table2[[#This Row],[TPM Level ]]&gt;=90%,Table2[[#This Row],[TPM Level ]]&lt;100%),"Yellow",IF(Table2[[#This Row],[TPM Level ]]&gt;=100%,"Red")))))</f>
        <v/>
      </c>
      <c r="X16" s="8">
        <f>IFERROR(VLOOKUP(Table2[[#This Row],[Product]],'Cavity &amp; CT'!B:E,4,0),0)</f>
        <v>123.07</v>
      </c>
      <c r="Y16" s="18" t="str">
        <f>IFERROR(VLOOKUP(D16,'Cavity &amp; CT'!B:F,5,0),"")</f>
        <v/>
      </c>
      <c r="Z16" s="20" t="str">
        <f t="shared" si="3"/>
        <v/>
      </c>
      <c r="AA16" s="14" t="e">
        <f>+VLOOKUP(Table2[[#This Row],[Resource]],'TPM2'!B:F,6,0)</f>
        <v>#N/A</v>
      </c>
    </row>
    <row r="17" spans="1:27" x14ac:dyDescent="0.25">
      <c r="A17" s="15" t="s">
        <v>479</v>
      </c>
      <c r="B17" s="56" t="s">
        <v>3</v>
      </c>
      <c r="C17" s="56" t="s">
        <v>1273</v>
      </c>
      <c r="D17" s="56" t="s">
        <v>8</v>
      </c>
      <c r="E17" s="56" t="s">
        <v>1275</v>
      </c>
      <c r="F17" s="56" t="s">
        <v>27</v>
      </c>
      <c r="G17" s="16"/>
      <c r="H17" s="53">
        <v>45015</v>
      </c>
      <c r="I17" s="53">
        <v>45016</v>
      </c>
      <c r="J17" s="21" t="str">
        <f ca="1">IF(OR(Table2[[#This Row],[Produced Qty ]]=Table2[[#This Row],[Origin.Qty]],Table2[[#This Row],[OrdEndDate]]&gt;TODAY()),"On Time","Late")</f>
        <v>On Time</v>
      </c>
      <c r="K17" s="54">
        <v>13090</v>
      </c>
      <c r="L17" s="54">
        <v>28000</v>
      </c>
      <c r="M17" s="55" t="s">
        <v>1518</v>
      </c>
      <c r="N17" s="15">
        <f t="shared" si="0"/>
        <v>14910</v>
      </c>
      <c r="O17" s="15">
        <f>VLOOKUP(Table2[[#This Row],[Product]],[1]FG!$A:$L,12,0)</f>
        <v>28000</v>
      </c>
      <c r="P17" s="24">
        <f>IFERROR((VLOOKUP(Table2[[#This Row],[Product]],'SCCOP DATA'!A:B,2,0))*Table2[[#This Row],[Oper. Qty]],"")</f>
        <v>534.85739999999998</v>
      </c>
      <c r="Q17" s="17" t="str">
        <f t="shared" si="1"/>
        <v>CW13</v>
      </c>
      <c r="R17" s="17" t="str">
        <f t="shared" si="2"/>
        <v>CW13</v>
      </c>
      <c r="S17" s="18" t="e">
        <f>VLOOKUP(Table2[[#This Row],[Resource]],'TPM2'!B:C,2,0)</f>
        <v>#N/A</v>
      </c>
      <c r="T17" s="18" t="e">
        <f>+VLOOKUP(Table2[[#This Row],[Resource]],'TPM2'!B:D,3,0)</f>
        <v>#N/A</v>
      </c>
      <c r="U17" s="18" t="e">
        <f>+VLOOKUP(Table2[[#This Row],[Resource]],'TPM2'!B:E,4,0)</f>
        <v>#N/A</v>
      </c>
      <c r="V17" s="14" t="str">
        <f>IFERROR(100%-((Table2[[#This Row],[Next activity by]]-Table2[[#This Row],[Cycles recorded so far]]))/Table2[[#This Row],[Interval]],"")</f>
        <v/>
      </c>
      <c r="W17" s="19" t="str">
        <f>IF(Table2[[#This Row],[TPM Level ]]="","",IF(Table2[[#This Row],[TPM Level ]]&lt;70%,"Green",IF(AND(Table2[[#This Row],[TPM Level ]]&gt;=70%,Table2[[#This Row],[TPM Level ]]&lt;90%),"Bleu",IF(AND(Table2[[#This Row],[TPM Level ]]&gt;=90%,Table2[[#This Row],[TPM Level ]]&lt;100%),"Yellow",IF(Table2[[#This Row],[TPM Level ]]&gt;=100%,"Red")))))</f>
        <v/>
      </c>
      <c r="X17" s="8">
        <f>IFERROR(VLOOKUP(Table2[[#This Row],[Product]],'Cavity &amp; CT'!B:E,4,0),0)</f>
        <v>123.07</v>
      </c>
      <c r="Y17" s="18" t="str">
        <f>IFERROR(VLOOKUP(D17,'Cavity &amp; CT'!B:F,5,0),"")</f>
        <v/>
      </c>
      <c r="Z17" s="20" t="str">
        <f t="shared" si="3"/>
        <v/>
      </c>
      <c r="AA17" s="14" t="e">
        <f>+VLOOKUP(Table2[[#This Row],[Resource]],'TPM2'!B:F,6,0)</f>
        <v>#N/A</v>
      </c>
    </row>
    <row r="18" spans="1:27" x14ac:dyDescent="0.25">
      <c r="A18" s="15" t="s">
        <v>479</v>
      </c>
      <c r="B18" s="56" t="s">
        <v>409</v>
      </c>
      <c r="C18" s="56" t="s">
        <v>1276</v>
      </c>
      <c r="D18" s="56" t="s">
        <v>1277</v>
      </c>
      <c r="E18" s="56" t="s">
        <v>1278</v>
      </c>
      <c r="F18" s="56" t="s">
        <v>27</v>
      </c>
      <c r="G18" s="16"/>
      <c r="H18" s="53">
        <v>45015</v>
      </c>
      <c r="I18" s="53">
        <v>45017</v>
      </c>
      <c r="J18" s="21" t="str">
        <f ca="1">IF(OR(Table2[[#This Row],[Produced Qty ]]=Table2[[#This Row],[Origin.Qty]],Table2[[#This Row],[OrdEndDate]]&gt;TODAY()),"On Time","Late")</f>
        <v>On Time</v>
      </c>
      <c r="K18" s="54">
        <v>189168</v>
      </c>
      <c r="L18" s="54">
        <v>336000</v>
      </c>
      <c r="M18" s="55" t="s">
        <v>1519</v>
      </c>
      <c r="N18" s="15">
        <f t="shared" si="0"/>
        <v>146832</v>
      </c>
      <c r="O18" s="15" t="e">
        <f>VLOOKUP(Table2[[#This Row],[Product]],[1]FG!$A:$L,12,0)</f>
        <v>#N/A</v>
      </c>
      <c r="P18" s="24">
        <f>IFERROR((VLOOKUP(Table2[[#This Row],[Product]],'SCCOP DATA'!A:B,2,0))*Table2[[#This Row],[Oper. Qty]],"")</f>
        <v>1218.7159621824094</v>
      </c>
      <c r="Q18" s="17" t="str">
        <f t="shared" si="1"/>
        <v>CW13</v>
      </c>
      <c r="R18" s="17" t="str">
        <f t="shared" si="2"/>
        <v>CW13</v>
      </c>
      <c r="S18" s="18" t="e">
        <f>VLOOKUP(Table2[[#This Row],[Resource]],'TPM2'!B:C,2,0)</f>
        <v>#N/A</v>
      </c>
      <c r="T18" s="18" t="e">
        <f>+VLOOKUP(Table2[[#This Row],[Resource]],'TPM2'!B:D,3,0)</f>
        <v>#N/A</v>
      </c>
      <c r="U18" s="18" t="e">
        <f>+VLOOKUP(Table2[[#This Row],[Resource]],'TPM2'!B:E,4,0)</f>
        <v>#N/A</v>
      </c>
      <c r="V18" s="14" t="str">
        <f>IFERROR(100%-((Table2[[#This Row],[Next activity by]]-Table2[[#This Row],[Cycles recorded so far]]))/Table2[[#This Row],[Interval]],"")</f>
        <v/>
      </c>
      <c r="W18" s="19" t="str">
        <f>IF(Table2[[#This Row],[TPM Level ]]="","",IF(Table2[[#This Row],[TPM Level ]]&lt;70%,"Green",IF(AND(Table2[[#This Row],[TPM Level ]]&gt;=70%,Table2[[#This Row],[TPM Level ]]&lt;90%),"Bleu",IF(AND(Table2[[#This Row],[TPM Level ]]&gt;=90%,Table2[[#This Row],[TPM Level ]]&lt;100%),"Yellow",IF(Table2[[#This Row],[TPM Level ]]&gt;=100%,"Red")))))</f>
        <v/>
      </c>
      <c r="X18" s="8">
        <f>IFERROR(VLOOKUP(Table2[[#This Row],[Product]],'Cavity &amp; CT'!B:E,4,0),0)</f>
        <v>0</v>
      </c>
      <c r="Y18" s="18" t="str">
        <f>IFERROR(VLOOKUP(D18,'Cavity &amp; CT'!B:F,5,0),"")</f>
        <v/>
      </c>
      <c r="Z18" s="20" t="str">
        <f t="shared" si="3"/>
        <v/>
      </c>
      <c r="AA18" s="14" t="e">
        <f>+VLOOKUP(Table2[[#This Row],[Resource]],'TPM2'!B:F,6,0)</f>
        <v>#N/A</v>
      </c>
    </row>
    <row r="19" spans="1:27" ht="14.1" customHeight="1" x14ac:dyDescent="0.25">
      <c r="A19" s="15" t="s">
        <v>479</v>
      </c>
      <c r="B19" s="56" t="s">
        <v>157</v>
      </c>
      <c r="C19" s="56" t="s">
        <v>1405</v>
      </c>
      <c r="D19" s="56" t="s">
        <v>515</v>
      </c>
      <c r="E19" s="56" t="s">
        <v>1406</v>
      </c>
      <c r="F19" s="56" t="s">
        <v>27</v>
      </c>
      <c r="G19" s="16"/>
      <c r="H19" s="53">
        <v>45018</v>
      </c>
      <c r="I19" s="53">
        <v>45022</v>
      </c>
      <c r="J19" s="21" t="str">
        <f ca="1">IF(OR(Table2[[#This Row],[Produced Qty ]]=Table2[[#This Row],[Origin.Qty]],Table2[[#This Row],[OrdEndDate]]&gt;TODAY()),"On Time","Late")</f>
        <v>On Time</v>
      </c>
      <c r="K19" s="54">
        <v>120000</v>
      </c>
      <c r="L19" s="54">
        <v>120000</v>
      </c>
      <c r="M19" s="55" t="s">
        <v>1520</v>
      </c>
      <c r="N19" s="15">
        <f t="shared" si="0"/>
        <v>0</v>
      </c>
      <c r="O19" s="15">
        <f>VLOOKUP(Table2[[#This Row],[Product]],[1]FG!$A:$L,12,0)</f>
        <v>36000</v>
      </c>
      <c r="P19" s="24">
        <f>IFERROR((VLOOKUP(Table2[[#This Row],[Product]],'SCCOP DATA'!A:B,2,0))*Table2[[#This Row],[Oper. Qty]],"")</f>
        <v>1497.5999999999995</v>
      </c>
      <c r="Q19" s="17" t="str">
        <f t="shared" si="1"/>
        <v>CW13</v>
      </c>
      <c r="R19" s="17" t="str">
        <f t="shared" si="2"/>
        <v>CW14</v>
      </c>
      <c r="S19" s="18" t="e">
        <f>VLOOKUP(Table2[[#This Row],[Resource]],'TPM2'!B:C,2,0)</f>
        <v>#N/A</v>
      </c>
      <c r="T19" s="18" t="e">
        <f>+VLOOKUP(Table2[[#This Row],[Resource]],'TPM2'!B:D,3,0)</f>
        <v>#N/A</v>
      </c>
      <c r="U19" s="18" t="e">
        <f>+VLOOKUP(Table2[[#This Row],[Resource]],'TPM2'!B:E,4,0)</f>
        <v>#N/A</v>
      </c>
      <c r="V19" s="14" t="str">
        <f>IFERROR(100%-((Table2[[#This Row],[Next activity by]]-Table2[[#This Row],[Cycles recorded so far]]))/Table2[[#This Row],[Interval]],"")</f>
        <v/>
      </c>
      <c r="W19" s="19" t="str">
        <f>IF(Table2[[#This Row],[TPM Level ]]="","",IF(Table2[[#This Row],[TPM Level ]]&lt;70%,"Green",IF(AND(Table2[[#This Row],[TPM Level ]]&gt;=70%,Table2[[#This Row],[TPM Level ]]&lt;90%),"Bleu",IF(AND(Table2[[#This Row],[TPM Level ]]&gt;=90%,Table2[[#This Row],[TPM Level ]]&lt;100%),"Yellow",IF(Table2[[#This Row],[TPM Level ]]&gt;=100%,"Red")))))</f>
        <v/>
      </c>
      <c r="X19" s="8">
        <f>IFERROR(VLOOKUP(Table2[[#This Row],[Product]],'Cavity &amp; CT'!B:E,4,0),0)</f>
        <v>32.731000000000002</v>
      </c>
      <c r="Y19" s="18" t="str">
        <f>IFERROR(VLOOKUP(D19,'Cavity &amp; CT'!B:F,5,0),"")</f>
        <v/>
      </c>
      <c r="Z19" s="20" t="str">
        <f t="shared" si="3"/>
        <v/>
      </c>
      <c r="AA19" s="14" t="e">
        <f>+VLOOKUP(Table2[[#This Row],[Resource]],'TPM2'!B:F,6,0)</f>
        <v>#N/A</v>
      </c>
    </row>
    <row r="20" spans="1:27" x14ac:dyDescent="0.25">
      <c r="A20" s="15" t="s">
        <v>479</v>
      </c>
      <c r="B20" s="56" t="s">
        <v>157</v>
      </c>
      <c r="C20" s="56" t="s">
        <v>1405</v>
      </c>
      <c r="D20" s="56" t="s">
        <v>515</v>
      </c>
      <c r="E20" s="56" t="s">
        <v>1407</v>
      </c>
      <c r="F20" s="56" t="s">
        <v>27</v>
      </c>
      <c r="G20" s="16"/>
      <c r="H20" s="53">
        <v>45017</v>
      </c>
      <c r="I20" s="53">
        <v>45018</v>
      </c>
      <c r="J20" s="21" t="str">
        <f ca="1">IF(OR(Table2[[#This Row],[Produced Qty ]]=Table2[[#This Row],[Origin.Qty]],Table2[[#This Row],[OrdEndDate]]&gt;TODAY()),"On Time","Late")</f>
        <v>On Time</v>
      </c>
      <c r="K20" s="54">
        <v>16000</v>
      </c>
      <c r="L20" s="54">
        <v>16000</v>
      </c>
      <c r="M20" s="55" t="s">
        <v>1152</v>
      </c>
      <c r="N20" s="15">
        <f t="shared" si="0"/>
        <v>0</v>
      </c>
      <c r="O20" s="15">
        <f>VLOOKUP(Table2[[#This Row],[Product]],[1]FG!$A:$L,12,0)</f>
        <v>36000</v>
      </c>
      <c r="P20" s="24">
        <f>IFERROR((VLOOKUP(Table2[[#This Row],[Product]],'SCCOP DATA'!A:B,2,0))*Table2[[#This Row],[Oper. Qty]],"")</f>
        <v>199.67999999999995</v>
      </c>
      <c r="Q20" s="17" t="str">
        <f t="shared" si="1"/>
        <v>CW13</v>
      </c>
      <c r="R20" s="17" t="str">
        <f t="shared" si="2"/>
        <v>CW13</v>
      </c>
      <c r="S20" s="18" t="e">
        <f>VLOOKUP(Table2[[#This Row],[Resource]],'TPM2'!B:C,2,0)</f>
        <v>#N/A</v>
      </c>
      <c r="T20" s="18" t="e">
        <f>+VLOOKUP(Table2[[#This Row],[Resource]],'TPM2'!B:D,3,0)</f>
        <v>#N/A</v>
      </c>
      <c r="U20" s="18" t="e">
        <f>+VLOOKUP(Table2[[#This Row],[Resource]],'TPM2'!B:E,4,0)</f>
        <v>#N/A</v>
      </c>
      <c r="V20" s="14" t="str">
        <f>IFERROR(100%-((Table2[[#This Row],[Next activity by]]-Table2[[#This Row],[Cycles recorded so far]]))/Table2[[#This Row],[Interval]],"")</f>
        <v/>
      </c>
      <c r="W20" s="19" t="str">
        <f>IF(Table2[[#This Row],[TPM Level ]]="","",IF(Table2[[#This Row],[TPM Level ]]&lt;70%,"Green",IF(AND(Table2[[#This Row],[TPM Level ]]&gt;=70%,Table2[[#This Row],[TPM Level ]]&lt;90%),"Bleu",IF(AND(Table2[[#This Row],[TPM Level ]]&gt;=90%,Table2[[#This Row],[TPM Level ]]&lt;100%),"Yellow",IF(Table2[[#This Row],[TPM Level ]]&gt;=100%,"Red")))))</f>
        <v/>
      </c>
      <c r="X20" s="8">
        <f>IFERROR(VLOOKUP(Table2[[#This Row],[Product]],'Cavity &amp; CT'!B:E,4,0),0)</f>
        <v>32.731000000000002</v>
      </c>
      <c r="Y20" s="18" t="str">
        <f>IFERROR(VLOOKUP(D20,'Cavity &amp; CT'!B:F,5,0),"")</f>
        <v/>
      </c>
      <c r="Z20" s="20" t="str">
        <f t="shared" si="3"/>
        <v/>
      </c>
      <c r="AA20" s="14" t="e">
        <f>+VLOOKUP(Table2[[#This Row],[Resource]],'TPM2'!B:F,6,0)</f>
        <v>#N/A</v>
      </c>
    </row>
    <row r="21" spans="1:27" x14ac:dyDescent="0.25">
      <c r="A21" s="15" t="s">
        <v>479</v>
      </c>
      <c r="B21" s="56" t="s">
        <v>157</v>
      </c>
      <c r="C21" s="56" t="s">
        <v>1405</v>
      </c>
      <c r="D21" s="56" t="s">
        <v>515</v>
      </c>
      <c r="E21" s="56" t="s">
        <v>1408</v>
      </c>
      <c r="F21" s="56" t="s">
        <v>27</v>
      </c>
      <c r="G21" s="16"/>
      <c r="H21" s="53">
        <v>45018</v>
      </c>
      <c r="I21" s="53">
        <v>45018</v>
      </c>
      <c r="J21" s="21" t="str">
        <f ca="1">IF(OR(Table2[[#This Row],[Produced Qty ]]=Table2[[#This Row],[Origin.Qty]],Table2[[#This Row],[OrdEndDate]]&gt;TODAY()),"On Time","Late")</f>
        <v>On Time</v>
      </c>
      <c r="K21" s="54">
        <v>16000</v>
      </c>
      <c r="L21" s="54">
        <v>16000</v>
      </c>
      <c r="M21" s="55" t="s">
        <v>1152</v>
      </c>
      <c r="N21" s="15">
        <f t="shared" si="0"/>
        <v>0</v>
      </c>
      <c r="O21" s="15">
        <f>VLOOKUP(Table2[[#This Row],[Product]],[1]FG!$A:$L,12,0)</f>
        <v>36000</v>
      </c>
      <c r="P21" s="24">
        <f>IFERROR((VLOOKUP(Table2[[#This Row],[Product]],'SCCOP DATA'!A:B,2,0))*Table2[[#This Row],[Oper. Qty]],"")</f>
        <v>199.67999999999995</v>
      </c>
      <c r="Q21" s="17" t="str">
        <f t="shared" si="1"/>
        <v>CW13</v>
      </c>
      <c r="R21" s="17" t="str">
        <f t="shared" si="2"/>
        <v>CW13</v>
      </c>
      <c r="S21" s="18" t="e">
        <f>VLOOKUP(Table2[[#This Row],[Resource]],'TPM2'!B:C,2,0)</f>
        <v>#N/A</v>
      </c>
      <c r="T21" s="18" t="e">
        <f>+VLOOKUP(Table2[[#This Row],[Resource]],'TPM2'!B:D,3,0)</f>
        <v>#N/A</v>
      </c>
      <c r="U21" s="18" t="e">
        <f>+VLOOKUP(Table2[[#This Row],[Resource]],'TPM2'!B:E,4,0)</f>
        <v>#N/A</v>
      </c>
      <c r="V21" s="14" t="str">
        <f>IFERROR(100%-((Table2[[#This Row],[Next activity by]]-Table2[[#This Row],[Cycles recorded so far]]))/Table2[[#This Row],[Interval]],"")</f>
        <v/>
      </c>
      <c r="W21" s="19" t="str">
        <f>IF(Table2[[#This Row],[TPM Level ]]="","",IF(Table2[[#This Row],[TPM Level ]]&lt;70%,"Green",IF(AND(Table2[[#This Row],[TPM Level ]]&gt;=70%,Table2[[#This Row],[TPM Level ]]&lt;90%),"Bleu",IF(AND(Table2[[#This Row],[TPM Level ]]&gt;=90%,Table2[[#This Row],[TPM Level ]]&lt;100%),"Yellow",IF(Table2[[#This Row],[TPM Level ]]&gt;=100%,"Red")))))</f>
        <v/>
      </c>
      <c r="X21" s="8">
        <f>IFERROR(VLOOKUP(Table2[[#This Row],[Product]],'Cavity &amp; CT'!B:E,4,0),0)</f>
        <v>32.731000000000002</v>
      </c>
      <c r="Y21" s="18" t="str">
        <f>IFERROR(VLOOKUP(D21,'Cavity &amp; CT'!B:F,5,0),"")</f>
        <v/>
      </c>
      <c r="Z21" s="20" t="str">
        <f t="shared" si="3"/>
        <v/>
      </c>
      <c r="AA21" s="14" t="e">
        <f>+VLOOKUP(Table2[[#This Row],[Resource]],'TPM2'!B:F,6,0)</f>
        <v>#N/A</v>
      </c>
    </row>
    <row r="22" spans="1:27" x14ac:dyDescent="0.25">
      <c r="A22" s="15" t="s">
        <v>479</v>
      </c>
      <c r="B22" s="56" t="s">
        <v>157</v>
      </c>
      <c r="C22" s="56" t="s">
        <v>1405</v>
      </c>
      <c r="D22" s="56" t="s">
        <v>515</v>
      </c>
      <c r="E22" s="56" t="s">
        <v>1409</v>
      </c>
      <c r="F22" s="56" t="s">
        <v>27</v>
      </c>
      <c r="G22" s="16"/>
      <c r="H22" s="53">
        <v>45022</v>
      </c>
      <c r="I22" s="53">
        <v>45023</v>
      </c>
      <c r="J22" s="21" t="str">
        <f ca="1">IF(OR(Table2[[#This Row],[Produced Qty ]]=Table2[[#This Row],[Origin.Qty]],Table2[[#This Row],[OrdEndDate]]&gt;TODAY()),"On Time","Late")</f>
        <v>On Time</v>
      </c>
      <c r="K22" s="54">
        <v>48000</v>
      </c>
      <c r="L22" s="54">
        <v>48000</v>
      </c>
      <c r="M22" s="55" t="s">
        <v>1521</v>
      </c>
      <c r="N22" s="15">
        <f t="shared" si="0"/>
        <v>0</v>
      </c>
      <c r="O22" s="15">
        <f>VLOOKUP(Table2[[#This Row],[Product]],[1]FG!$A:$L,12,0)</f>
        <v>36000</v>
      </c>
      <c r="P22" s="24">
        <f>IFERROR((VLOOKUP(Table2[[#This Row],[Product]],'SCCOP DATA'!A:B,2,0))*Table2[[#This Row],[Oper. Qty]],"")</f>
        <v>599.03999999999985</v>
      </c>
      <c r="Q22" s="17" t="str">
        <f t="shared" si="1"/>
        <v>CW14</v>
      </c>
      <c r="R22" s="17" t="str">
        <f t="shared" si="2"/>
        <v>CW14</v>
      </c>
      <c r="S22" s="18" t="e">
        <f>VLOOKUP(Table2[[#This Row],[Resource]],'TPM2'!B:C,2,0)</f>
        <v>#N/A</v>
      </c>
      <c r="T22" s="18" t="e">
        <f>+VLOOKUP(Table2[[#This Row],[Resource]],'TPM2'!B:D,3,0)</f>
        <v>#N/A</v>
      </c>
      <c r="U22" s="18" t="e">
        <f>+VLOOKUP(Table2[[#This Row],[Resource]],'TPM2'!B:E,4,0)</f>
        <v>#N/A</v>
      </c>
      <c r="V22" s="14" t="str">
        <f>IFERROR(100%-((Table2[[#This Row],[Next activity by]]-Table2[[#This Row],[Cycles recorded so far]]))/Table2[[#This Row],[Interval]],"")</f>
        <v/>
      </c>
      <c r="W22" s="19" t="str">
        <f>IF(Table2[[#This Row],[TPM Level ]]="","",IF(Table2[[#This Row],[TPM Level ]]&lt;70%,"Green",IF(AND(Table2[[#This Row],[TPM Level ]]&gt;=70%,Table2[[#This Row],[TPM Level ]]&lt;90%),"Bleu",IF(AND(Table2[[#This Row],[TPM Level ]]&gt;=90%,Table2[[#This Row],[TPM Level ]]&lt;100%),"Yellow",IF(Table2[[#This Row],[TPM Level ]]&gt;=100%,"Red")))))</f>
        <v/>
      </c>
      <c r="X22" s="8">
        <f>IFERROR(VLOOKUP(Table2[[#This Row],[Product]],'Cavity &amp; CT'!B:E,4,0),0)</f>
        <v>32.731000000000002</v>
      </c>
      <c r="Y22" s="18" t="str">
        <f>IFERROR(VLOOKUP(D22,'Cavity &amp; CT'!B:F,5,0),"")</f>
        <v/>
      </c>
      <c r="Z22" s="20" t="str">
        <f t="shared" si="3"/>
        <v/>
      </c>
      <c r="AA22" s="14" t="e">
        <f>+VLOOKUP(Table2[[#This Row],[Resource]],'TPM2'!B:F,6,0)</f>
        <v>#N/A</v>
      </c>
    </row>
    <row r="23" spans="1:27" x14ac:dyDescent="0.25">
      <c r="A23" s="15" t="s">
        <v>479</v>
      </c>
      <c r="B23" s="56" t="s">
        <v>266</v>
      </c>
      <c r="C23" s="56" t="s">
        <v>1410</v>
      </c>
      <c r="D23" s="56" t="s">
        <v>831</v>
      </c>
      <c r="E23" s="56" t="s">
        <v>1411</v>
      </c>
      <c r="F23" s="56" t="s">
        <v>27</v>
      </c>
      <c r="G23" s="16"/>
      <c r="H23" s="53">
        <v>45015</v>
      </c>
      <c r="I23" s="53">
        <v>45015</v>
      </c>
      <c r="J23" s="21" t="str">
        <f ca="1">IF(OR(Table2[[#This Row],[Produced Qty ]]=Table2[[#This Row],[Origin.Qty]],Table2[[#This Row],[OrdEndDate]]&gt;TODAY()),"On Time","Late")</f>
        <v>Late</v>
      </c>
      <c r="K23" s="54">
        <v>5568</v>
      </c>
      <c r="L23" s="54">
        <v>18000</v>
      </c>
      <c r="M23" s="55" t="s">
        <v>1522</v>
      </c>
      <c r="N23" s="15">
        <f t="shared" si="0"/>
        <v>12432</v>
      </c>
      <c r="O23" s="15">
        <f>VLOOKUP(Table2[[#This Row],[Product]],[1]FG!$A:$L,12,0)</f>
        <v>12000</v>
      </c>
      <c r="P23" s="24">
        <f>IFERROR((VLOOKUP(Table2[[#This Row],[Product]],'SCCOP DATA'!A:B,2,0))*Table2[[#This Row],[Oper. Qty]],"")</f>
        <v>191.98463999999998</v>
      </c>
      <c r="Q23" s="17" t="str">
        <f t="shared" si="1"/>
        <v>CW13</v>
      </c>
      <c r="R23" s="17" t="str">
        <f t="shared" si="2"/>
        <v>CW13</v>
      </c>
      <c r="S23" s="18" t="e">
        <f>VLOOKUP(Table2[[#This Row],[Resource]],'TPM2'!B:C,2,0)</f>
        <v>#N/A</v>
      </c>
      <c r="T23" s="18" t="e">
        <f>+VLOOKUP(Table2[[#This Row],[Resource]],'TPM2'!B:D,3,0)</f>
        <v>#N/A</v>
      </c>
      <c r="U23" s="18" t="e">
        <f>+VLOOKUP(Table2[[#This Row],[Resource]],'TPM2'!B:E,4,0)</f>
        <v>#N/A</v>
      </c>
      <c r="V23" s="14" t="str">
        <f>IFERROR(100%-((Table2[[#This Row],[Next activity by]]-Table2[[#This Row],[Cycles recorded so far]]))/Table2[[#This Row],[Interval]],"")</f>
        <v/>
      </c>
      <c r="W23" s="19" t="str">
        <f>IF(Table2[[#This Row],[TPM Level ]]="","",IF(Table2[[#This Row],[TPM Level ]]&lt;70%,"Green",IF(AND(Table2[[#This Row],[TPM Level ]]&gt;=70%,Table2[[#This Row],[TPM Level ]]&lt;90%),"Bleu",IF(AND(Table2[[#This Row],[TPM Level ]]&gt;=90%,Table2[[#This Row],[TPM Level ]]&lt;100%),"Yellow",IF(Table2[[#This Row],[TPM Level ]]&gt;=100%,"Red")))))</f>
        <v/>
      </c>
      <c r="X23" s="8">
        <f>IFERROR(VLOOKUP(Table2[[#This Row],[Product]],'Cavity &amp; CT'!B:E,4,0),0)</f>
        <v>52.08</v>
      </c>
      <c r="Y23" s="18" t="str">
        <f>IFERROR(VLOOKUP(D23,'Cavity &amp; CT'!B:F,5,0),"")</f>
        <v/>
      </c>
      <c r="Z23" s="20" t="str">
        <f t="shared" si="3"/>
        <v/>
      </c>
      <c r="AA23" s="14" t="e">
        <f>+VLOOKUP(Table2[[#This Row],[Resource]],'TPM2'!B:F,6,0)</f>
        <v>#N/A</v>
      </c>
    </row>
    <row r="24" spans="1:27" x14ac:dyDescent="0.25">
      <c r="A24" s="15" t="s">
        <v>479</v>
      </c>
      <c r="B24" s="56" t="s">
        <v>266</v>
      </c>
      <c r="C24" s="56" t="s">
        <v>1410</v>
      </c>
      <c r="D24" s="56" t="s">
        <v>831</v>
      </c>
      <c r="E24" s="56" t="s">
        <v>1412</v>
      </c>
      <c r="F24" s="56" t="s">
        <v>27</v>
      </c>
      <c r="G24" s="16"/>
      <c r="H24" s="53">
        <v>45015</v>
      </c>
      <c r="I24" s="53">
        <v>45016</v>
      </c>
      <c r="J24" s="21" t="str">
        <f ca="1">IF(OR(Table2[[#This Row],[Produced Qty ]]=Table2[[#This Row],[Origin.Qty]],Table2[[#This Row],[OrdEndDate]]&gt;TODAY()),"On Time","Late")</f>
        <v>On Time</v>
      </c>
      <c r="K24" s="54">
        <v>9000</v>
      </c>
      <c r="L24" s="54">
        <v>9000</v>
      </c>
      <c r="M24" s="55" t="s">
        <v>1123</v>
      </c>
      <c r="N24" s="15">
        <f t="shared" si="0"/>
        <v>0</v>
      </c>
      <c r="O24" s="15">
        <f>VLOOKUP(Table2[[#This Row],[Product]],[1]FG!$A:$L,12,0)</f>
        <v>12000</v>
      </c>
      <c r="P24" s="24">
        <f>IFERROR((VLOOKUP(Table2[[#This Row],[Product]],'SCCOP DATA'!A:B,2,0))*Table2[[#This Row],[Oper. Qty]],"")</f>
        <v>310.32</v>
      </c>
      <c r="Q24" s="17" t="str">
        <f t="shared" si="1"/>
        <v>CW13</v>
      </c>
      <c r="R24" s="17" t="str">
        <f t="shared" si="2"/>
        <v>CW13</v>
      </c>
      <c r="S24" s="18" t="e">
        <f>VLOOKUP(Table2[[#This Row],[Resource]],'TPM2'!B:C,2,0)</f>
        <v>#N/A</v>
      </c>
      <c r="T24" s="18" t="e">
        <f>+VLOOKUP(Table2[[#This Row],[Resource]],'TPM2'!B:D,3,0)</f>
        <v>#N/A</v>
      </c>
      <c r="U24" s="18" t="e">
        <f>+VLOOKUP(Table2[[#This Row],[Resource]],'TPM2'!B:E,4,0)</f>
        <v>#N/A</v>
      </c>
      <c r="V24" s="14" t="str">
        <f>IFERROR(100%-((Table2[[#This Row],[Next activity by]]-Table2[[#This Row],[Cycles recorded so far]]))/Table2[[#This Row],[Interval]],"")</f>
        <v/>
      </c>
      <c r="W24" s="19" t="str">
        <f>IF(Table2[[#This Row],[TPM Level ]]="","",IF(Table2[[#This Row],[TPM Level ]]&lt;70%,"Green",IF(AND(Table2[[#This Row],[TPM Level ]]&gt;=70%,Table2[[#This Row],[TPM Level ]]&lt;90%),"Bleu",IF(AND(Table2[[#This Row],[TPM Level ]]&gt;=90%,Table2[[#This Row],[TPM Level ]]&lt;100%),"Yellow",IF(Table2[[#This Row],[TPM Level ]]&gt;=100%,"Red")))))</f>
        <v/>
      </c>
      <c r="X24" s="8">
        <f>IFERROR(VLOOKUP(Table2[[#This Row],[Product]],'Cavity &amp; CT'!B:E,4,0),0)</f>
        <v>52.08</v>
      </c>
      <c r="Y24" s="18" t="str">
        <f>IFERROR(VLOOKUP(D24,'Cavity &amp; CT'!B:F,5,0),"")</f>
        <v/>
      </c>
      <c r="Z24" s="20" t="str">
        <f t="shared" si="3"/>
        <v/>
      </c>
      <c r="AA24" s="14" t="e">
        <f>+VLOOKUP(Table2[[#This Row],[Resource]],'TPM2'!B:F,6,0)</f>
        <v>#N/A</v>
      </c>
    </row>
    <row r="25" spans="1:27" x14ac:dyDescent="0.25">
      <c r="A25" s="15" t="s">
        <v>479</v>
      </c>
      <c r="B25" s="56" t="s">
        <v>265</v>
      </c>
      <c r="C25" s="56" t="s">
        <v>1410</v>
      </c>
      <c r="D25" s="56" t="s">
        <v>829</v>
      </c>
      <c r="E25" s="56" t="s">
        <v>1413</v>
      </c>
      <c r="F25" s="56" t="s">
        <v>27</v>
      </c>
      <c r="G25" s="16"/>
      <c r="H25" s="53">
        <v>45016</v>
      </c>
      <c r="I25" s="53">
        <v>45018</v>
      </c>
      <c r="J25" s="21" t="str">
        <f ca="1">IF(OR(Table2[[#This Row],[Produced Qty ]]=Table2[[#This Row],[Origin.Qty]],Table2[[#This Row],[OrdEndDate]]&gt;TODAY()),"On Time","Late")</f>
        <v>On Time</v>
      </c>
      <c r="K25" s="54">
        <v>44100</v>
      </c>
      <c r="L25" s="54">
        <v>44100</v>
      </c>
      <c r="M25" s="55" t="s">
        <v>1523</v>
      </c>
      <c r="N25" s="15">
        <f t="shared" si="0"/>
        <v>0</v>
      </c>
      <c r="O25" s="15">
        <f>VLOOKUP(Table2[[#This Row],[Product]],[1]FG!$A:$L,12,0)</f>
        <v>47250</v>
      </c>
      <c r="P25" s="24">
        <f>IFERROR((VLOOKUP(Table2[[#This Row],[Product]],'SCCOP DATA'!A:B,2,0))*Table2[[#This Row],[Oper. Qty]],"")</f>
        <v>1520.5679999999998</v>
      </c>
      <c r="Q25" s="17" t="str">
        <f t="shared" si="1"/>
        <v>CW13</v>
      </c>
      <c r="R25" s="17" t="str">
        <f t="shared" si="2"/>
        <v>CW13</v>
      </c>
      <c r="S25" s="18" t="e">
        <f>VLOOKUP(Table2[[#This Row],[Resource]],'TPM2'!B:C,2,0)</f>
        <v>#N/A</v>
      </c>
      <c r="T25" s="18" t="e">
        <f>+VLOOKUP(Table2[[#This Row],[Resource]],'TPM2'!B:D,3,0)</f>
        <v>#N/A</v>
      </c>
      <c r="U25" s="18" t="e">
        <f>+VLOOKUP(Table2[[#This Row],[Resource]],'TPM2'!B:E,4,0)</f>
        <v>#N/A</v>
      </c>
      <c r="V25" s="14" t="str">
        <f>IFERROR(100%-((Table2[[#This Row],[Next activity by]]-Table2[[#This Row],[Cycles recorded so far]]))/Table2[[#This Row],[Interval]],"")</f>
        <v/>
      </c>
      <c r="W25" s="19" t="str">
        <f>IF(Table2[[#This Row],[TPM Level ]]="","",IF(Table2[[#This Row],[TPM Level ]]&lt;70%,"Green",IF(AND(Table2[[#This Row],[TPM Level ]]&gt;=70%,Table2[[#This Row],[TPM Level ]]&lt;90%),"Bleu",IF(AND(Table2[[#This Row],[TPM Level ]]&gt;=90%,Table2[[#This Row],[TPM Level ]]&lt;100%),"Yellow",IF(Table2[[#This Row],[TPM Level ]]&gt;=100%,"Red")))))</f>
        <v/>
      </c>
      <c r="X25" s="8">
        <f>IFERROR(VLOOKUP(Table2[[#This Row],[Product]],'Cavity &amp; CT'!B:E,4,0),0)</f>
        <v>52.08</v>
      </c>
      <c r="Y25" s="18" t="str">
        <f>IFERROR(VLOOKUP(D25,'Cavity &amp; CT'!B:F,5,0),"")</f>
        <v/>
      </c>
      <c r="Z25" s="20" t="str">
        <f t="shared" si="3"/>
        <v/>
      </c>
      <c r="AA25" s="14" t="e">
        <f>+VLOOKUP(Table2[[#This Row],[Resource]],'TPM2'!B:F,6,0)</f>
        <v>#N/A</v>
      </c>
    </row>
    <row r="26" spans="1:27" s="41" customFormat="1" x14ac:dyDescent="0.25">
      <c r="A26" s="15" t="s">
        <v>479</v>
      </c>
      <c r="B26" s="56" t="s">
        <v>356</v>
      </c>
      <c r="C26" s="56" t="s">
        <v>1082</v>
      </c>
      <c r="D26" s="56" t="s">
        <v>1083</v>
      </c>
      <c r="E26" s="56" t="s">
        <v>1202</v>
      </c>
      <c r="F26" s="56" t="s">
        <v>27</v>
      </c>
      <c r="G26" s="16"/>
      <c r="H26" s="53">
        <v>45015</v>
      </c>
      <c r="I26" s="53">
        <v>45020</v>
      </c>
      <c r="J26" s="46" t="str">
        <f ca="1">IF(OR(Table2[[#This Row],[Produced Qty ]]=Table2[[#This Row],[Origin.Qty]],Table2[[#This Row],[OrdEndDate]]&gt;TODAY()),"On Time","Late")</f>
        <v>On Time</v>
      </c>
      <c r="K26" s="54">
        <v>507920</v>
      </c>
      <c r="L26" s="54">
        <v>600000</v>
      </c>
      <c r="M26" s="55" t="s">
        <v>1524</v>
      </c>
      <c r="N26" s="15">
        <f t="shared" si="0"/>
        <v>92080</v>
      </c>
      <c r="O26" s="15" t="e">
        <f>VLOOKUP(Table2[[#This Row],[Product]],[1]FG!$A:$L,12,0)</f>
        <v>#N/A</v>
      </c>
      <c r="P26" s="24">
        <f>IFERROR((VLOOKUP(Table2[[#This Row],[Product]],'SCCOP DATA'!A:B,2,0))*Table2[[#This Row],[Oper. Qty]],"")</f>
        <v>2676.0460436174008</v>
      </c>
      <c r="Q26" s="17" t="str">
        <f t="shared" si="1"/>
        <v>CW13</v>
      </c>
      <c r="R26" s="17" t="str">
        <f t="shared" si="2"/>
        <v>CW14</v>
      </c>
      <c r="S26" s="18" t="e">
        <f>VLOOKUP(Table2[[#This Row],[Resource]],'TPM2'!B:C,2,0)</f>
        <v>#N/A</v>
      </c>
      <c r="T26" s="18" t="e">
        <f>+VLOOKUP(Table2[[#This Row],[Resource]],'TPM2'!B:D,3,0)</f>
        <v>#N/A</v>
      </c>
      <c r="U26" s="18" t="e">
        <f>+VLOOKUP(Table2[[#This Row],[Resource]],'TPM2'!B:E,4,0)</f>
        <v>#N/A</v>
      </c>
      <c r="V26" s="14" t="str">
        <f>IFERROR(100%-((Table2[[#This Row],[Next activity by]]-Table2[[#This Row],[Cycles recorded so far]]))/Table2[[#This Row],[Interval]],"")</f>
        <v/>
      </c>
      <c r="W26" s="19" t="str">
        <f>IF(Table2[[#This Row],[TPM Level ]]="","",IF(Table2[[#This Row],[TPM Level ]]&lt;70%,"Green",IF(AND(Table2[[#This Row],[TPM Level ]]&gt;=70%,Table2[[#This Row],[TPM Level ]]&lt;90%),"Bleu",IF(AND(Table2[[#This Row],[TPM Level ]]&gt;=90%,Table2[[#This Row],[TPM Level ]]&lt;100%),"Yellow",IF(Table2[[#This Row],[TPM Level ]]&gt;=100%,"Red")))))</f>
        <v/>
      </c>
      <c r="X26" s="8">
        <f>IFERROR(VLOOKUP(Table2[[#This Row],[Product]],'Cavity &amp; CT'!B:E,4,0),0)</f>
        <v>0</v>
      </c>
      <c r="Y26" s="18" t="str">
        <f>IFERROR(VLOOKUP(D26,'Cavity &amp; CT'!B:F,5,0),"")</f>
        <v/>
      </c>
      <c r="Z26" s="20" t="str">
        <f t="shared" si="3"/>
        <v/>
      </c>
      <c r="AA26" s="14" t="e">
        <f>+VLOOKUP(Table2[[#This Row],[Resource]],'TPM2'!B:F,6,0)</f>
        <v>#N/A</v>
      </c>
    </row>
    <row r="27" spans="1:27" s="41" customFormat="1" x14ac:dyDescent="0.25">
      <c r="A27" s="15" t="s">
        <v>479</v>
      </c>
      <c r="B27" s="56" t="s">
        <v>356</v>
      </c>
      <c r="C27" s="56" t="s">
        <v>1082</v>
      </c>
      <c r="D27" s="56" t="s">
        <v>1083</v>
      </c>
      <c r="E27" s="56" t="s">
        <v>1279</v>
      </c>
      <c r="F27" s="56" t="s">
        <v>27</v>
      </c>
      <c r="G27" s="16"/>
      <c r="H27" s="53">
        <v>45020</v>
      </c>
      <c r="I27" s="53">
        <v>45024</v>
      </c>
      <c r="J27" s="46" t="str">
        <f ca="1">IF(OR(Table2[[#This Row],[Produced Qty ]]=Table2[[#This Row],[Origin.Qty]],Table2[[#This Row],[OrdEndDate]]&gt;TODAY()),"On Time","Late")</f>
        <v>On Time</v>
      </c>
      <c r="K27" s="54">
        <v>432000</v>
      </c>
      <c r="L27" s="54">
        <v>432000</v>
      </c>
      <c r="M27" s="55" t="s">
        <v>1366</v>
      </c>
      <c r="N27" s="15">
        <f t="shared" si="0"/>
        <v>0</v>
      </c>
      <c r="O27" s="15" t="e">
        <f>VLOOKUP(Table2[[#This Row],[Product]],[1]FG!$A:$L,12,0)</f>
        <v>#N/A</v>
      </c>
      <c r="P27" s="24">
        <f>IFERROR((VLOOKUP(Table2[[#This Row],[Product]],'SCCOP DATA'!A:B,2,0))*Table2[[#This Row],[Oper. Qty]],"")</f>
        <v>2276.0511317583819</v>
      </c>
      <c r="Q27" s="17" t="str">
        <f t="shared" si="1"/>
        <v>CW14</v>
      </c>
      <c r="R27" s="17" t="str">
        <f t="shared" si="2"/>
        <v>CW14</v>
      </c>
      <c r="S27" s="18" t="e">
        <f>VLOOKUP(Table2[[#This Row],[Resource]],'TPM2'!B:C,2,0)</f>
        <v>#N/A</v>
      </c>
      <c r="T27" s="18" t="e">
        <f>+VLOOKUP(Table2[[#This Row],[Resource]],'TPM2'!B:D,3,0)</f>
        <v>#N/A</v>
      </c>
      <c r="U27" s="18" t="e">
        <f>+VLOOKUP(Table2[[#This Row],[Resource]],'TPM2'!B:E,4,0)</f>
        <v>#N/A</v>
      </c>
      <c r="V27" s="14" t="str">
        <f>IFERROR(100%-((Table2[[#This Row],[Next activity by]]-Table2[[#This Row],[Cycles recorded so far]]))/Table2[[#This Row],[Interval]],"")</f>
        <v/>
      </c>
      <c r="W27" s="19" t="str">
        <f>IF(Table2[[#This Row],[TPM Level ]]="","",IF(Table2[[#This Row],[TPM Level ]]&lt;70%,"Green",IF(AND(Table2[[#This Row],[TPM Level ]]&gt;=70%,Table2[[#This Row],[TPM Level ]]&lt;90%),"Bleu",IF(AND(Table2[[#This Row],[TPM Level ]]&gt;=90%,Table2[[#This Row],[TPM Level ]]&lt;100%),"Yellow",IF(Table2[[#This Row],[TPM Level ]]&gt;=100%,"Red")))))</f>
        <v/>
      </c>
      <c r="X27" s="8">
        <f>IFERROR(VLOOKUP(Table2[[#This Row],[Product]],'Cavity &amp; CT'!B:E,4,0),0)</f>
        <v>0</v>
      </c>
      <c r="Y27" s="18" t="str">
        <f>IFERROR(VLOOKUP(D27,'Cavity &amp; CT'!B:F,5,0),"")</f>
        <v/>
      </c>
      <c r="Z27" s="20" t="str">
        <f t="shared" si="3"/>
        <v/>
      </c>
      <c r="AA27" s="14" t="e">
        <f>+VLOOKUP(Table2[[#This Row],[Resource]],'TPM2'!B:F,6,0)</f>
        <v>#N/A</v>
      </c>
    </row>
    <row r="28" spans="1:27" s="41" customFormat="1" x14ac:dyDescent="0.25">
      <c r="A28" s="15" t="s">
        <v>479</v>
      </c>
      <c r="B28" s="56" t="s">
        <v>1099</v>
      </c>
      <c r="C28" s="56" t="s">
        <v>1082</v>
      </c>
      <c r="D28" s="56" t="s">
        <v>1073</v>
      </c>
      <c r="E28" s="56" t="s">
        <v>1414</v>
      </c>
      <c r="F28" s="56" t="s">
        <v>27</v>
      </c>
      <c r="G28" s="16"/>
      <c r="H28" s="53">
        <v>45024</v>
      </c>
      <c r="I28" s="53">
        <v>45028</v>
      </c>
      <c r="J28" s="46" t="str">
        <f ca="1">IF(OR(Table2[[#This Row],[Produced Qty ]]=Table2[[#This Row],[Origin.Qty]],Table2[[#This Row],[OrdEndDate]]&gt;TODAY()),"On Time","Late")</f>
        <v>On Time</v>
      </c>
      <c r="K28" s="54">
        <v>324000</v>
      </c>
      <c r="L28" s="54">
        <v>324000</v>
      </c>
      <c r="M28" s="55" t="s">
        <v>1525</v>
      </c>
      <c r="N28" s="15">
        <f t="shared" si="0"/>
        <v>0</v>
      </c>
      <c r="O28" s="15" t="e">
        <f>VLOOKUP(Table2[[#This Row],[Product]],[1]FG!$A:$L,12,0)</f>
        <v>#N/A</v>
      </c>
      <c r="P28" s="24" t="str">
        <f>IFERROR((VLOOKUP(Table2[[#This Row],[Product]],'SCCOP DATA'!A:B,2,0))*Table2[[#This Row],[Oper. Qty]],"")</f>
        <v/>
      </c>
      <c r="Q28" s="17" t="str">
        <f t="shared" si="1"/>
        <v>CW14</v>
      </c>
      <c r="R28" s="17" t="str">
        <f t="shared" si="2"/>
        <v>CW15</v>
      </c>
      <c r="S28" s="18" t="e">
        <f>VLOOKUP(Table2[[#This Row],[Resource]],'TPM2'!B:C,2,0)</f>
        <v>#N/A</v>
      </c>
      <c r="T28" s="18" t="e">
        <f>+VLOOKUP(Table2[[#This Row],[Resource]],'TPM2'!B:D,3,0)</f>
        <v>#N/A</v>
      </c>
      <c r="U28" s="18" t="e">
        <f>+VLOOKUP(Table2[[#This Row],[Resource]],'TPM2'!B:E,4,0)</f>
        <v>#N/A</v>
      </c>
      <c r="V28" s="14" t="str">
        <f>IFERROR(100%-((Table2[[#This Row],[Next activity by]]-Table2[[#This Row],[Cycles recorded so far]]))/Table2[[#This Row],[Interval]],"")</f>
        <v/>
      </c>
      <c r="W28" s="19" t="str">
        <f>IF(Table2[[#This Row],[TPM Level ]]="","",IF(Table2[[#This Row],[TPM Level ]]&lt;70%,"Green",IF(AND(Table2[[#This Row],[TPM Level ]]&gt;=70%,Table2[[#This Row],[TPM Level ]]&lt;90%),"Bleu",IF(AND(Table2[[#This Row],[TPM Level ]]&gt;=90%,Table2[[#This Row],[TPM Level ]]&lt;100%),"Yellow",IF(Table2[[#This Row],[TPM Level ]]&gt;=100%,"Red")))))</f>
        <v/>
      </c>
      <c r="X28" s="8">
        <f>IFERROR(VLOOKUP(Table2[[#This Row],[Product]],'Cavity &amp; CT'!B:E,4,0),0)</f>
        <v>0</v>
      </c>
      <c r="Y28" s="18" t="str">
        <f>IFERROR(VLOOKUP(D28,'Cavity &amp; CT'!B:F,5,0),"")</f>
        <v/>
      </c>
      <c r="Z28" s="20" t="str">
        <f t="shared" si="3"/>
        <v/>
      </c>
      <c r="AA28" s="14" t="e">
        <f>+VLOOKUP(Table2[[#This Row],[Resource]],'TPM2'!B:F,6,0)</f>
        <v>#N/A</v>
      </c>
    </row>
    <row r="29" spans="1:27" s="41" customFormat="1" x14ac:dyDescent="0.25">
      <c r="A29" s="15" t="s">
        <v>479</v>
      </c>
      <c r="B29" s="56" t="s">
        <v>274</v>
      </c>
      <c r="C29" s="56" t="s">
        <v>1167</v>
      </c>
      <c r="D29" s="56" t="s">
        <v>1074</v>
      </c>
      <c r="E29" s="56" t="s">
        <v>1280</v>
      </c>
      <c r="F29" s="56" t="s">
        <v>27</v>
      </c>
      <c r="G29" s="16"/>
      <c r="H29" s="53">
        <v>45015</v>
      </c>
      <c r="I29" s="53">
        <v>45019</v>
      </c>
      <c r="J29" s="46" t="str">
        <f ca="1">IF(OR(Table2[[#This Row],[Produced Qty ]]=Table2[[#This Row],[Origin.Qty]],Table2[[#This Row],[OrdEndDate]]&gt;TODAY()),"On Time","Late")</f>
        <v>On Time</v>
      </c>
      <c r="K29" s="54">
        <v>272896</v>
      </c>
      <c r="L29" s="54">
        <v>312000</v>
      </c>
      <c r="M29" s="55" t="s">
        <v>1526</v>
      </c>
      <c r="N29" s="15">
        <f t="shared" si="0"/>
        <v>39104</v>
      </c>
      <c r="O29" s="15" t="e">
        <f>VLOOKUP(Table2[[#This Row],[Product]],[1]FG!$A:$L,12,0)</f>
        <v>#N/A</v>
      </c>
      <c r="P29" s="24">
        <f>IFERROR((VLOOKUP(Table2[[#This Row],[Product]],'SCCOP DATA'!A:B,2,0))*Table2[[#This Row],[Oper. Qty]],"")</f>
        <v>2559.1284874032954</v>
      </c>
      <c r="Q29" s="17" t="str">
        <f t="shared" si="1"/>
        <v>CW13</v>
      </c>
      <c r="R29" s="17" t="str">
        <f t="shared" si="2"/>
        <v>CW14</v>
      </c>
      <c r="S29" s="18" t="e">
        <f>VLOOKUP(Table2[[#This Row],[Resource]],'TPM2'!B:C,2,0)</f>
        <v>#N/A</v>
      </c>
      <c r="T29" s="18" t="e">
        <f>+VLOOKUP(Table2[[#This Row],[Resource]],'TPM2'!B:D,3,0)</f>
        <v>#N/A</v>
      </c>
      <c r="U29" s="18" t="e">
        <f>+VLOOKUP(Table2[[#This Row],[Resource]],'TPM2'!B:E,4,0)</f>
        <v>#N/A</v>
      </c>
      <c r="V29" s="14" t="str">
        <f>IFERROR(100%-((Table2[[#This Row],[Next activity by]]-Table2[[#This Row],[Cycles recorded so far]]))/Table2[[#This Row],[Interval]],"")</f>
        <v/>
      </c>
      <c r="W29" s="19" t="str">
        <f>IF(Table2[[#This Row],[TPM Level ]]="","",IF(Table2[[#This Row],[TPM Level ]]&lt;70%,"Green",IF(AND(Table2[[#This Row],[TPM Level ]]&gt;=70%,Table2[[#This Row],[TPM Level ]]&lt;90%),"Bleu",IF(AND(Table2[[#This Row],[TPM Level ]]&gt;=90%,Table2[[#This Row],[TPM Level ]]&lt;100%),"Yellow",IF(Table2[[#This Row],[TPM Level ]]&gt;=100%,"Red")))))</f>
        <v/>
      </c>
      <c r="X29" s="8">
        <f>IFERROR(VLOOKUP(Table2[[#This Row],[Product]],'Cavity &amp; CT'!B:E,4,0),0)</f>
        <v>0</v>
      </c>
      <c r="Y29" s="18" t="str">
        <f>IFERROR(VLOOKUP(D29,'Cavity &amp; CT'!B:F,5,0),"")</f>
        <v/>
      </c>
      <c r="Z29" s="20" t="str">
        <f t="shared" si="3"/>
        <v/>
      </c>
      <c r="AA29" s="14" t="e">
        <f>+VLOOKUP(Table2[[#This Row],[Resource]],'TPM2'!B:F,6,0)</f>
        <v>#N/A</v>
      </c>
    </row>
    <row r="30" spans="1:27" s="41" customFormat="1" x14ac:dyDescent="0.25">
      <c r="A30" s="15" t="s">
        <v>479</v>
      </c>
      <c r="B30" s="56" t="s">
        <v>274</v>
      </c>
      <c r="C30" s="56" t="s">
        <v>1167</v>
      </c>
      <c r="D30" s="56" t="s">
        <v>1074</v>
      </c>
      <c r="E30" s="56" t="s">
        <v>1415</v>
      </c>
      <c r="F30" s="56" t="s">
        <v>27</v>
      </c>
      <c r="G30" s="16"/>
      <c r="H30" s="53">
        <v>45020</v>
      </c>
      <c r="I30" s="53">
        <v>45023</v>
      </c>
      <c r="J30" s="46" t="str">
        <f ca="1">IF(OR(Table2[[#This Row],[Produced Qty ]]=Table2[[#This Row],[Origin.Qty]],Table2[[#This Row],[OrdEndDate]]&gt;TODAY()),"On Time","Late")</f>
        <v>On Time</v>
      </c>
      <c r="K30" s="54">
        <v>240000</v>
      </c>
      <c r="L30" s="54">
        <v>240000</v>
      </c>
      <c r="M30" s="55" t="s">
        <v>1138</v>
      </c>
      <c r="N30" s="15">
        <f t="shared" si="0"/>
        <v>0</v>
      </c>
      <c r="O30" s="15" t="e">
        <f>VLOOKUP(Table2[[#This Row],[Product]],[1]FG!$A:$L,12,0)</f>
        <v>#N/A</v>
      </c>
      <c r="P30" s="24">
        <f>IFERROR((VLOOKUP(Table2[[#This Row],[Product]],'SCCOP DATA'!A:B,2,0))*Table2[[#This Row],[Oper. Qty]],"")</f>
        <v>2250.6406725521474</v>
      </c>
      <c r="Q30" s="17" t="str">
        <f t="shared" si="1"/>
        <v>CW14</v>
      </c>
      <c r="R30" s="17" t="str">
        <f t="shared" si="2"/>
        <v>CW14</v>
      </c>
      <c r="S30" s="18" t="e">
        <f>VLOOKUP(Table2[[#This Row],[Resource]],'TPM2'!B:C,2,0)</f>
        <v>#N/A</v>
      </c>
      <c r="T30" s="18" t="e">
        <f>+VLOOKUP(Table2[[#This Row],[Resource]],'TPM2'!B:D,3,0)</f>
        <v>#N/A</v>
      </c>
      <c r="U30" s="18" t="e">
        <f>+VLOOKUP(Table2[[#This Row],[Resource]],'TPM2'!B:E,4,0)</f>
        <v>#N/A</v>
      </c>
      <c r="V30" s="14" t="str">
        <f>IFERROR(100%-((Table2[[#This Row],[Next activity by]]-Table2[[#This Row],[Cycles recorded so far]]))/Table2[[#This Row],[Interval]],"")</f>
        <v/>
      </c>
      <c r="W30" s="19" t="str">
        <f>IF(Table2[[#This Row],[TPM Level ]]="","",IF(Table2[[#This Row],[TPM Level ]]&lt;70%,"Green",IF(AND(Table2[[#This Row],[TPM Level ]]&gt;=70%,Table2[[#This Row],[TPM Level ]]&lt;90%),"Bleu",IF(AND(Table2[[#This Row],[TPM Level ]]&gt;=90%,Table2[[#This Row],[TPM Level ]]&lt;100%),"Yellow",IF(Table2[[#This Row],[TPM Level ]]&gt;=100%,"Red")))))</f>
        <v/>
      </c>
      <c r="X30" s="8">
        <f>IFERROR(VLOOKUP(Table2[[#This Row],[Product]],'Cavity &amp; CT'!B:E,4,0),0)</f>
        <v>0</v>
      </c>
      <c r="Y30" s="18" t="str">
        <f>IFERROR(VLOOKUP(D30,'Cavity &amp; CT'!B:F,5,0),"")</f>
        <v/>
      </c>
      <c r="Z30" s="20" t="str">
        <f t="shared" si="3"/>
        <v/>
      </c>
      <c r="AA30" s="14" t="e">
        <f>+VLOOKUP(Table2[[#This Row],[Resource]],'TPM2'!B:F,6,0)</f>
        <v>#N/A</v>
      </c>
    </row>
    <row r="31" spans="1:27" s="41" customFormat="1" x14ac:dyDescent="0.25">
      <c r="A31" s="15" t="s">
        <v>479</v>
      </c>
      <c r="B31" s="56" t="s">
        <v>274</v>
      </c>
      <c r="C31" s="56" t="s">
        <v>1167</v>
      </c>
      <c r="D31" s="56" t="s">
        <v>1074</v>
      </c>
      <c r="E31" s="56" t="s">
        <v>1416</v>
      </c>
      <c r="F31" s="56" t="s">
        <v>27</v>
      </c>
      <c r="G31" s="16"/>
      <c r="H31" s="53">
        <v>45023</v>
      </c>
      <c r="I31" s="53">
        <v>45028</v>
      </c>
      <c r="J31" s="46" t="str">
        <f ca="1">IF(OR(Table2[[#This Row],[Produced Qty ]]=Table2[[#This Row],[Origin.Qty]],Table2[[#This Row],[OrdEndDate]]&gt;TODAY()),"On Time","Late")</f>
        <v>On Time</v>
      </c>
      <c r="K31" s="54">
        <v>216000</v>
      </c>
      <c r="L31" s="54">
        <v>216000</v>
      </c>
      <c r="M31" s="55" t="s">
        <v>1527</v>
      </c>
      <c r="N31" s="15">
        <f t="shared" ref="N31" si="4">L31-K31</f>
        <v>0</v>
      </c>
      <c r="O31" s="15" t="e">
        <f>VLOOKUP(Table2[[#This Row],[Product]],[1]FG!$A:$L,12,0)</f>
        <v>#N/A</v>
      </c>
      <c r="P31" s="24">
        <f>IFERROR((VLOOKUP(Table2[[#This Row],[Product]],'SCCOP DATA'!A:B,2,0))*Table2[[#This Row],[Oper. Qty]],"")</f>
        <v>2025.5766052969329</v>
      </c>
      <c r="Q31" s="17" t="str">
        <f t="shared" ref="Q31:R31" si="5">"CW"&amp;_xlfn.ISOWEEKNUM(H31)</f>
        <v>CW14</v>
      </c>
      <c r="R31" s="17" t="str">
        <f t="shared" si="5"/>
        <v>CW15</v>
      </c>
      <c r="S31" s="18" t="e">
        <f>VLOOKUP(Table2[[#This Row],[Resource]],'TPM2'!B:C,2,0)</f>
        <v>#N/A</v>
      </c>
      <c r="T31" s="18" t="e">
        <f>+VLOOKUP(Table2[[#This Row],[Resource]],'TPM2'!B:D,3,0)</f>
        <v>#N/A</v>
      </c>
      <c r="U31" s="18" t="e">
        <f>+VLOOKUP(Table2[[#This Row],[Resource]],'TPM2'!B:E,4,0)</f>
        <v>#N/A</v>
      </c>
      <c r="V31" s="14" t="str">
        <f>IFERROR(100%-((Table2[[#This Row],[Next activity by]]-Table2[[#This Row],[Cycles recorded so far]]))/Table2[[#This Row],[Interval]],"")</f>
        <v/>
      </c>
      <c r="W31" s="19" t="str">
        <f>IF(Table2[[#This Row],[TPM Level ]]="","",IF(Table2[[#This Row],[TPM Level ]]&lt;70%,"Green",IF(AND(Table2[[#This Row],[TPM Level ]]&gt;=70%,Table2[[#This Row],[TPM Level ]]&lt;90%),"Bleu",IF(AND(Table2[[#This Row],[TPM Level ]]&gt;=90%,Table2[[#This Row],[TPM Level ]]&lt;100%),"Yellow",IF(Table2[[#This Row],[TPM Level ]]&gt;=100%,"Red")))))</f>
        <v/>
      </c>
      <c r="X31" s="8">
        <f>IFERROR(VLOOKUP(Table2[[#This Row],[Product]],'Cavity &amp; CT'!B:E,4,0),0)</f>
        <v>0</v>
      </c>
      <c r="Y31" s="18" t="str">
        <f>IFERROR(VLOOKUP(D31,'Cavity &amp; CT'!B:F,5,0),"")</f>
        <v/>
      </c>
      <c r="Z31" s="20" t="str">
        <f t="shared" ref="Z31" si="6">IFERROR(((U31-T31))*(X31/3600),"")</f>
        <v/>
      </c>
      <c r="AA31" s="14" t="e">
        <f>+VLOOKUP(Table2[[#This Row],[Resource]],'TPM2'!B:F,6,0)</f>
        <v>#N/A</v>
      </c>
    </row>
    <row r="32" spans="1:27" s="41" customFormat="1" x14ac:dyDescent="0.25">
      <c r="A32" s="15" t="s">
        <v>479</v>
      </c>
      <c r="B32" s="56" t="s">
        <v>179</v>
      </c>
      <c r="C32" s="56" t="s">
        <v>1087</v>
      </c>
      <c r="D32" s="56" t="s">
        <v>501</v>
      </c>
      <c r="E32" s="56" t="s">
        <v>1203</v>
      </c>
      <c r="F32" s="56" t="s">
        <v>27</v>
      </c>
      <c r="G32" s="16"/>
      <c r="H32" s="53">
        <v>45015</v>
      </c>
      <c r="I32" s="53">
        <v>45015</v>
      </c>
      <c r="J32" s="46" t="str">
        <f ca="1">IF(OR(Table2[[#This Row],[Produced Qty ]]=Table2[[#This Row],[Origin.Qty]],Table2[[#This Row],[OrdEndDate]]&gt;TODAY()),"On Time","Late")</f>
        <v>Late</v>
      </c>
      <c r="K32" s="54">
        <v>288</v>
      </c>
      <c r="L32" s="54">
        <v>385000</v>
      </c>
      <c r="M32" s="55" t="s">
        <v>1528</v>
      </c>
      <c r="N32" s="15">
        <f t="shared" ref="N32:N63" si="7">L32-K32</f>
        <v>384712</v>
      </c>
      <c r="O32" s="15" t="e">
        <f>VLOOKUP(Table2[[#This Row],[Product]],[1]FG!$A:$L,12,0)</f>
        <v>#N/A</v>
      </c>
      <c r="P32" s="24">
        <f>IFERROR((VLOOKUP(Table2[[#This Row],[Product]],'SCCOP DATA'!A:B,2,0))*Table2[[#This Row],[Oper. Qty]],"")</f>
        <v>4.2854400000000004</v>
      </c>
      <c r="Q32" s="17" t="str">
        <f t="shared" ref="Q32:Q63" si="8">"CW"&amp;_xlfn.ISOWEEKNUM(H32)</f>
        <v>CW13</v>
      </c>
      <c r="R32" s="17" t="str">
        <f t="shared" ref="R32:R63" si="9">"CW"&amp;_xlfn.ISOWEEKNUM(I32)</f>
        <v>CW13</v>
      </c>
      <c r="S32" s="18" t="e">
        <f>VLOOKUP(Table2[[#This Row],[Resource]],'TPM2'!B:C,2,0)</f>
        <v>#N/A</v>
      </c>
      <c r="T32" s="18" t="e">
        <f>+VLOOKUP(Table2[[#This Row],[Resource]],'TPM2'!B:D,3,0)</f>
        <v>#N/A</v>
      </c>
      <c r="U32" s="18" t="e">
        <f>+VLOOKUP(Table2[[#This Row],[Resource]],'TPM2'!B:E,4,0)</f>
        <v>#N/A</v>
      </c>
      <c r="V32" s="14" t="str">
        <f>IFERROR(100%-((Table2[[#This Row],[Next activity by]]-Table2[[#This Row],[Cycles recorded so far]]))/Table2[[#This Row],[Interval]],"")</f>
        <v/>
      </c>
      <c r="W32" s="19" t="str">
        <f>IF(Table2[[#This Row],[TPM Level ]]="","",IF(Table2[[#This Row],[TPM Level ]]&lt;70%,"Green",IF(AND(Table2[[#This Row],[TPM Level ]]&gt;=70%,Table2[[#This Row],[TPM Level ]]&lt;90%),"Bleu",IF(AND(Table2[[#This Row],[TPM Level ]]&gt;=90%,Table2[[#This Row],[TPM Level ]]&lt;100%),"Yellow",IF(Table2[[#This Row],[TPM Level ]]&gt;=100%,"Red")))))</f>
        <v/>
      </c>
      <c r="X32" s="8">
        <f>IFERROR(VLOOKUP(Table2[[#This Row],[Product]],'Cavity &amp; CT'!B:E,4,0),0)</f>
        <v>36.56</v>
      </c>
      <c r="Y32" s="18" t="str">
        <f>IFERROR(VLOOKUP(D32,'Cavity &amp; CT'!B:F,5,0),"")</f>
        <v/>
      </c>
      <c r="Z32" s="20" t="str">
        <f t="shared" ref="Z32:Z63" si="10">IFERROR(((U32-T32))*(X32/3600),"")</f>
        <v/>
      </c>
      <c r="AA32" s="14" t="e">
        <f>+VLOOKUP(Table2[[#This Row],[Resource]],'TPM2'!B:F,6,0)</f>
        <v>#N/A</v>
      </c>
    </row>
    <row r="33" spans="1:27" s="41" customFormat="1" x14ac:dyDescent="0.25">
      <c r="A33" s="15" t="s">
        <v>479</v>
      </c>
      <c r="B33" s="56" t="s">
        <v>179</v>
      </c>
      <c r="C33" s="56" t="s">
        <v>1087</v>
      </c>
      <c r="D33" s="56" t="s">
        <v>501</v>
      </c>
      <c r="E33" s="56" t="s">
        <v>1281</v>
      </c>
      <c r="F33" s="56" t="s">
        <v>27</v>
      </c>
      <c r="G33" s="16"/>
      <c r="H33" s="53">
        <v>45015</v>
      </c>
      <c r="I33" s="53">
        <v>45024</v>
      </c>
      <c r="J33" s="46" t="str">
        <f ca="1">IF(OR(Table2[[#This Row],[Produced Qty ]]=Table2[[#This Row],[Origin.Qty]],Table2[[#This Row],[OrdEndDate]]&gt;TODAY()),"On Time","Late")</f>
        <v>On Time</v>
      </c>
      <c r="K33" s="54">
        <v>320000</v>
      </c>
      <c r="L33" s="54">
        <v>320000</v>
      </c>
      <c r="M33" s="55" t="s">
        <v>1529</v>
      </c>
      <c r="N33" s="15">
        <f t="shared" si="7"/>
        <v>0</v>
      </c>
      <c r="O33" s="15" t="e">
        <f>VLOOKUP(Table2[[#This Row],[Product]],[1]FG!$A:$L,12,0)</f>
        <v>#N/A</v>
      </c>
      <c r="P33" s="24">
        <f>IFERROR((VLOOKUP(Table2[[#This Row],[Product]],'SCCOP DATA'!A:B,2,0))*Table2[[#This Row],[Oper. Qty]],"")</f>
        <v>4761.6000000000004</v>
      </c>
      <c r="Q33" s="17" t="str">
        <f t="shared" si="8"/>
        <v>CW13</v>
      </c>
      <c r="R33" s="17" t="str">
        <f t="shared" si="9"/>
        <v>CW14</v>
      </c>
      <c r="S33" s="18" t="e">
        <f>VLOOKUP(Table2[[#This Row],[Resource]],'TPM2'!B:C,2,0)</f>
        <v>#N/A</v>
      </c>
      <c r="T33" s="18" t="e">
        <f>+VLOOKUP(Table2[[#This Row],[Resource]],'TPM2'!B:D,3,0)</f>
        <v>#N/A</v>
      </c>
      <c r="U33" s="18" t="e">
        <f>+VLOOKUP(Table2[[#This Row],[Resource]],'TPM2'!B:E,4,0)</f>
        <v>#N/A</v>
      </c>
      <c r="V33" s="14" t="str">
        <f>IFERROR(100%-((Table2[[#This Row],[Next activity by]]-Table2[[#This Row],[Cycles recorded so far]]))/Table2[[#This Row],[Interval]],"")</f>
        <v/>
      </c>
      <c r="W33" s="19" t="str">
        <f>IF(Table2[[#This Row],[TPM Level ]]="","",IF(Table2[[#This Row],[TPM Level ]]&lt;70%,"Green",IF(AND(Table2[[#This Row],[TPM Level ]]&gt;=70%,Table2[[#This Row],[TPM Level ]]&lt;90%),"Bleu",IF(AND(Table2[[#This Row],[TPM Level ]]&gt;=90%,Table2[[#This Row],[TPM Level ]]&lt;100%),"Yellow",IF(Table2[[#This Row],[TPM Level ]]&gt;=100%,"Red")))))</f>
        <v/>
      </c>
      <c r="X33" s="8">
        <f>IFERROR(VLOOKUP(Table2[[#This Row],[Product]],'Cavity &amp; CT'!B:E,4,0),0)</f>
        <v>36.56</v>
      </c>
      <c r="Y33" s="18" t="str">
        <f>IFERROR(VLOOKUP(D33,'Cavity &amp; CT'!B:F,5,0),"")</f>
        <v/>
      </c>
      <c r="Z33" s="20" t="str">
        <f t="shared" si="10"/>
        <v/>
      </c>
      <c r="AA33" s="14" t="e">
        <f>+VLOOKUP(Table2[[#This Row],[Resource]],'TPM2'!B:F,6,0)</f>
        <v>#N/A</v>
      </c>
    </row>
    <row r="34" spans="1:27" s="41" customFormat="1" x14ac:dyDescent="0.25">
      <c r="A34" s="15" t="s">
        <v>479</v>
      </c>
      <c r="B34" s="56" t="s">
        <v>365</v>
      </c>
      <c r="C34" s="56" t="s">
        <v>1087</v>
      </c>
      <c r="D34" s="56" t="s">
        <v>1417</v>
      </c>
      <c r="E34" s="56" t="s">
        <v>1418</v>
      </c>
      <c r="F34" s="56" t="s">
        <v>27</v>
      </c>
      <c r="G34" s="16"/>
      <c r="H34" s="53">
        <v>45024</v>
      </c>
      <c r="I34" s="53">
        <v>45026</v>
      </c>
      <c r="J34" s="46" t="str">
        <f ca="1">IF(OR(Table2[[#This Row],[Produced Qty ]]=Table2[[#This Row],[Origin.Qty]],Table2[[#This Row],[OrdEndDate]]&gt;TODAY()),"On Time","Late")</f>
        <v>On Time</v>
      </c>
      <c r="K34" s="54">
        <v>32000</v>
      </c>
      <c r="L34" s="54">
        <v>32000</v>
      </c>
      <c r="M34" s="55" t="s">
        <v>1530</v>
      </c>
      <c r="N34" s="15">
        <f t="shared" si="7"/>
        <v>0</v>
      </c>
      <c r="O34" s="15">
        <f>VLOOKUP(Table2[[#This Row],[Product]],[1]FG!$A:$L,12,0)</f>
        <v>16000</v>
      </c>
      <c r="P34" s="24">
        <f>IFERROR((VLOOKUP(Table2[[#This Row],[Product]],'SCCOP DATA'!A:B,2,0))*Table2[[#This Row],[Oper. Qty]],"")</f>
        <v>559.27210691053904</v>
      </c>
      <c r="Q34" s="17" t="str">
        <f t="shared" si="8"/>
        <v>CW14</v>
      </c>
      <c r="R34" s="17" t="str">
        <f t="shared" si="9"/>
        <v>CW15</v>
      </c>
      <c r="S34" s="18" t="e">
        <f>VLOOKUP(Table2[[#This Row],[Resource]],'TPM2'!B:C,2,0)</f>
        <v>#N/A</v>
      </c>
      <c r="T34" s="18" t="e">
        <f>+VLOOKUP(Table2[[#This Row],[Resource]],'TPM2'!B:D,3,0)</f>
        <v>#N/A</v>
      </c>
      <c r="U34" s="18" t="e">
        <f>+VLOOKUP(Table2[[#This Row],[Resource]],'TPM2'!B:E,4,0)</f>
        <v>#N/A</v>
      </c>
      <c r="V34" s="14" t="str">
        <f>IFERROR(100%-((Table2[[#This Row],[Next activity by]]-Table2[[#This Row],[Cycles recorded so far]]))/Table2[[#This Row],[Interval]],"")</f>
        <v/>
      </c>
      <c r="W34" s="19" t="str">
        <f>IF(Table2[[#This Row],[TPM Level ]]="","",IF(Table2[[#This Row],[TPM Level ]]&lt;70%,"Green",IF(AND(Table2[[#This Row],[TPM Level ]]&gt;=70%,Table2[[#This Row],[TPM Level ]]&lt;90%),"Bleu",IF(AND(Table2[[#This Row],[TPM Level ]]&gt;=90%,Table2[[#This Row],[TPM Level ]]&lt;100%),"Yellow",IF(Table2[[#This Row],[TPM Level ]]&gt;=100%,"Red")))))</f>
        <v/>
      </c>
      <c r="X34" s="8">
        <f>IFERROR(VLOOKUP(Table2[[#This Row],[Product]],'Cavity &amp; CT'!B:E,4,0),0)</f>
        <v>0</v>
      </c>
      <c r="Y34" s="18" t="str">
        <f>IFERROR(VLOOKUP(D34,'Cavity &amp; CT'!B:F,5,0),"")</f>
        <v/>
      </c>
      <c r="Z34" s="20" t="str">
        <f t="shared" si="10"/>
        <v/>
      </c>
      <c r="AA34" s="14" t="e">
        <f>+VLOOKUP(Table2[[#This Row],[Resource]],'TPM2'!B:F,6,0)</f>
        <v>#N/A</v>
      </c>
    </row>
    <row r="35" spans="1:27" s="41" customFormat="1" x14ac:dyDescent="0.25">
      <c r="A35" s="15" t="s">
        <v>479</v>
      </c>
      <c r="B35" s="56" t="s">
        <v>352</v>
      </c>
      <c r="C35" s="56" t="s">
        <v>1086</v>
      </c>
      <c r="D35" s="56" t="s">
        <v>1075</v>
      </c>
      <c r="E35" s="56" t="s">
        <v>1115</v>
      </c>
      <c r="F35" s="56" t="s">
        <v>27</v>
      </c>
      <c r="G35" s="16"/>
      <c r="H35" s="53">
        <v>44997</v>
      </c>
      <c r="I35" s="53">
        <v>44997</v>
      </c>
      <c r="J35" s="46" t="str">
        <f ca="1">IF(OR(Table2[[#This Row],[Produced Qty ]]=Table2[[#This Row],[Origin.Qty]],Table2[[#This Row],[OrdEndDate]]&gt;TODAY()),"On Time","Late")</f>
        <v>Late</v>
      </c>
      <c r="K35" s="54">
        <v>14160</v>
      </c>
      <c r="L35" s="54">
        <v>209376</v>
      </c>
      <c r="M35" s="55" t="s">
        <v>1246</v>
      </c>
      <c r="N35" s="15">
        <f t="shared" si="7"/>
        <v>195216</v>
      </c>
      <c r="O35" s="15" t="e">
        <f>VLOOKUP(Table2[[#This Row],[Product]],[1]FG!$A:$L,12,0)</f>
        <v>#N/A</v>
      </c>
      <c r="P35" s="24">
        <f>IFERROR((VLOOKUP(Table2[[#This Row],[Product]],'SCCOP DATA'!A:B,2,0))*Table2[[#This Row],[Oper. Qty]],"")</f>
        <v>224.52560752441602</v>
      </c>
      <c r="Q35" s="17" t="str">
        <f t="shared" si="8"/>
        <v>CW10</v>
      </c>
      <c r="R35" s="17" t="str">
        <f t="shared" si="9"/>
        <v>CW10</v>
      </c>
      <c r="S35" s="18" t="e">
        <f>VLOOKUP(Table2[[#This Row],[Resource]],'TPM2'!B:C,2,0)</f>
        <v>#N/A</v>
      </c>
      <c r="T35" s="18" t="e">
        <f>+VLOOKUP(Table2[[#This Row],[Resource]],'TPM2'!B:D,3,0)</f>
        <v>#N/A</v>
      </c>
      <c r="U35" s="18" t="e">
        <f>+VLOOKUP(Table2[[#This Row],[Resource]],'TPM2'!B:E,4,0)</f>
        <v>#N/A</v>
      </c>
      <c r="V35" s="14" t="str">
        <f>IFERROR(100%-((Table2[[#This Row],[Next activity by]]-Table2[[#This Row],[Cycles recorded so far]]))/Table2[[#This Row],[Interval]],"")</f>
        <v/>
      </c>
      <c r="W35" s="19" t="str">
        <f>IF(Table2[[#This Row],[TPM Level ]]="","",IF(Table2[[#This Row],[TPM Level ]]&lt;70%,"Green",IF(AND(Table2[[#This Row],[TPM Level ]]&gt;=70%,Table2[[#This Row],[TPM Level ]]&lt;90%),"Bleu",IF(AND(Table2[[#This Row],[TPM Level ]]&gt;=90%,Table2[[#This Row],[TPM Level ]]&lt;100%),"Yellow",IF(Table2[[#This Row],[TPM Level ]]&gt;=100%,"Red")))))</f>
        <v/>
      </c>
      <c r="X35" s="8">
        <f>IFERROR(VLOOKUP(Table2[[#This Row],[Product]],'Cavity &amp; CT'!B:E,4,0),0)</f>
        <v>36.139000000000003</v>
      </c>
      <c r="Y35" s="18" t="str">
        <f>IFERROR(VLOOKUP(D35,'Cavity &amp; CT'!B:F,5,0),"")</f>
        <v/>
      </c>
      <c r="Z35" s="20" t="str">
        <f t="shared" si="10"/>
        <v/>
      </c>
      <c r="AA35" s="14" t="e">
        <f>+VLOOKUP(Table2[[#This Row],[Resource]],'TPM2'!B:F,6,0)</f>
        <v>#N/A</v>
      </c>
    </row>
    <row r="36" spans="1:27" s="41" customFormat="1" x14ac:dyDescent="0.25">
      <c r="A36" s="15" t="s">
        <v>479</v>
      </c>
      <c r="B36" s="56" t="s">
        <v>352</v>
      </c>
      <c r="C36" s="56" t="s">
        <v>1086</v>
      </c>
      <c r="D36" s="56" t="s">
        <v>1075</v>
      </c>
      <c r="E36" s="56" t="s">
        <v>1204</v>
      </c>
      <c r="F36" s="56" t="s">
        <v>27</v>
      </c>
      <c r="G36" s="16"/>
      <c r="H36" s="53">
        <v>45015</v>
      </c>
      <c r="I36" s="53">
        <v>45019</v>
      </c>
      <c r="J36" s="46" t="str">
        <f ca="1">IF(OR(Table2[[#This Row],[Produced Qty ]]=Table2[[#This Row],[Origin.Qty]],Table2[[#This Row],[OrdEndDate]]&gt;TODAY()),"On Time","Late")</f>
        <v>On Time</v>
      </c>
      <c r="K36" s="54">
        <v>143584</v>
      </c>
      <c r="L36" s="54">
        <v>482000</v>
      </c>
      <c r="M36" s="55" t="s">
        <v>1531</v>
      </c>
      <c r="N36" s="15">
        <f t="shared" si="7"/>
        <v>338416</v>
      </c>
      <c r="O36" s="15" t="e">
        <f>VLOOKUP(Table2[[#This Row],[Product]],[1]FG!$A:$L,12,0)</f>
        <v>#N/A</v>
      </c>
      <c r="P36" s="24">
        <f>IFERROR((VLOOKUP(Table2[[#This Row],[Product]],'SCCOP DATA'!A:B,2,0))*Table2[[#This Row],[Oper. Qty]],"")</f>
        <v>2276.7150304227225</v>
      </c>
      <c r="Q36" s="17" t="str">
        <f t="shared" si="8"/>
        <v>CW13</v>
      </c>
      <c r="R36" s="17" t="str">
        <f t="shared" si="9"/>
        <v>CW14</v>
      </c>
      <c r="S36" s="18" t="e">
        <f>VLOOKUP(Table2[[#This Row],[Resource]],'TPM2'!B:C,2,0)</f>
        <v>#N/A</v>
      </c>
      <c r="T36" s="18" t="e">
        <f>+VLOOKUP(Table2[[#This Row],[Resource]],'TPM2'!B:D,3,0)</f>
        <v>#N/A</v>
      </c>
      <c r="U36" s="18" t="e">
        <f>+VLOOKUP(Table2[[#This Row],[Resource]],'TPM2'!B:E,4,0)</f>
        <v>#N/A</v>
      </c>
      <c r="V36" s="14" t="str">
        <f>IFERROR(100%-((Table2[[#This Row],[Next activity by]]-Table2[[#This Row],[Cycles recorded so far]]))/Table2[[#This Row],[Interval]],"")</f>
        <v/>
      </c>
      <c r="W36" s="19" t="str">
        <f>IF(Table2[[#This Row],[TPM Level ]]="","",IF(Table2[[#This Row],[TPM Level ]]&lt;70%,"Green",IF(AND(Table2[[#This Row],[TPM Level ]]&gt;=70%,Table2[[#This Row],[TPM Level ]]&lt;90%),"Bleu",IF(AND(Table2[[#This Row],[TPM Level ]]&gt;=90%,Table2[[#This Row],[TPM Level ]]&lt;100%),"Yellow",IF(Table2[[#This Row],[TPM Level ]]&gt;=100%,"Red")))))</f>
        <v/>
      </c>
      <c r="X36" s="8">
        <f>IFERROR(VLOOKUP(Table2[[#This Row],[Product]],'Cavity &amp; CT'!B:E,4,0),0)</f>
        <v>36.139000000000003</v>
      </c>
      <c r="Y36" s="18" t="str">
        <f>IFERROR(VLOOKUP(D36,'Cavity &amp; CT'!B:F,5,0),"")</f>
        <v/>
      </c>
      <c r="Z36" s="20" t="str">
        <f t="shared" si="10"/>
        <v/>
      </c>
      <c r="AA36" s="14" t="e">
        <f>+VLOOKUP(Table2[[#This Row],[Resource]],'TPM2'!B:F,6,0)</f>
        <v>#N/A</v>
      </c>
    </row>
    <row r="37" spans="1:27" s="41" customFormat="1" x14ac:dyDescent="0.25">
      <c r="A37" s="15" t="s">
        <v>479</v>
      </c>
      <c r="B37" s="56" t="s">
        <v>352</v>
      </c>
      <c r="C37" s="56" t="s">
        <v>1086</v>
      </c>
      <c r="D37" s="56" t="s">
        <v>1075</v>
      </c>
      <c r="E37" s="56" t="s">
        <v>1282</v>
      </c>
      <c r="F37" s="56" t="s">
        <v>27</v>
      </c>
      <c r="G37" s="16"/>
      <c r="H37" s="53">
        <v>45019</v>
      </c>
      <c r="I37" s="53">
        <v>45028</v>
      </c>
      <c r="J37" s="46" t="str">
        <f ca="1">IF(OR(Table2[[#This Row],[Produced Qty ]]=Table2[[#This Row],[Origin.Qty]],Table2[[#This Row],[OrdEndDate]]&gt;TODAY()),"On Time","Late")</f>
        <v>On Time</v>
      </c>
      <c r="K37" s="54">
        <v>314000</v>
      </c>
      <c r="L37" s="54">
        <v>314000</v>
      </c>
      <c r="M37" s="55" t="s">
        <v>1367</v>
      </c>
      <c r="N37" s="15">
        <f t="shared" si="7"/>
        <v>0</v>
      </c>
      <c r="O37" s="15" t="e">
        <f>VLOOKUP(Table2[[#This Row],[Product]],[1]FG!$A:$L,12,0)</f>
        <v>#N/A</v>
      </c>
      <c r="P37" s="24">
        <f>IFERROR((VLOOKUP(Table2[[#This Row],[Product]],'SCCOP DATA'!A:B,2,0))*Table2[[#This Row],[Oper. Qty]],"")</f>
        <v>4978.8870595103554</v>
      </c>
      <c r="Q37" s="17" t="str">
        <f t="shared" si="8"/>
        <v>CW14</v>
      </c>
      <c r="R37" s="17" t="str">
        <f t="shared" si="9"/>
        <v>CW15</v>
      </c>
      <c r="S37" s="18" t="e">
        <f>VLOOKUP(Table2[[#This Row],[Resource]],'TPM2'!B:C,2,0)</f>
        <v>#N/A</v>
      </c>
      <c r="T37" s="18" t="e">
        <f>+VLOOKUP(Table2[[#This Row],[Resource]],'TPM2'!B:D,3,0)</f>
        <v>#N/A</v>
      </c>
      <c r="U37" s="18" t="e">
        <f>+VLOOKUP(Table2[[#This Row],[Resource]],'TPM2'!B:E,4,0)</f>
        <v>#N/A</v>
      </c>
      <c r="V37" s="14" t="str">
        <f>IFERROR(100%-((Table2[[#This Row],[Next activity by]]-Table2[[#This Row],[Cycles recorded so far]]))/Table2[[#This Row],[Interval]],"")</f>
        <v/>
      </c>
      <c r="W37" s="19" t="str">
        <f>IF(Table2[[#This Row],[TPM Level ]]="","",IF(Table2[[#This Row],[TPM Level ]]&lt;70%,"Green",IF(AND(Table2[[#This Row],[TPM Level ]]&gt;=70%,Table2[[#This Row],[TPM Level ]]&lt;90%),"Bleu",IF(AND(Table2[[#This Row],[TPM Level ]]&gt;=90%,Table2[[#This Row],[TPM Level ]]&lt;100%),"Yellow",IF(Table2[[#This Row],[TPM Level ]]&gt;=100%,"Red")))))</f>
        <v/>
      </c>
      <c r="X37" s="8">
        <f>IFERROR(VLOOKUP(Table2[[#This Row],[Product]],'Cavity &amp; CT'!B:E,4,0),0)</f>
        <v>36.139000000000003</v>
      </c>
      <c r="Y37" s="18" t="str">
        <f>IFERROR(VLOOKUP(D37,'Cavity &amp; CT'!B:F,5,0),"")</f>
        <v/>
      </c>
      <c r="Z37" s="20" t="str">
        <f t="shared" si="10"/>
        <v/>
      </c>
      <c r="AA37" s="14" t="e">
        <f>+VLOOKUP(Table2[[#This Row],[Resource]],'TPM2'!B:F,6,0)</f>
        <v>#N/A</v>
      </c>
    </row>
    <row r="38" spans="1:27" s="41" customFormat="1" x14ac:dyDescent="0.25">
      <c r="A38" s="15" t="s">
        <v>479</v>
      </c>
      <c r="B38" s="56" t="s">
        <v>117</v>
      </c>
      <c r="C38" s="56" t="s">
        <v>1079</v>
      </c>
      <c r="D38" s="56" t="s">
        <v>464</v>
      </c>
      <c r="E38" s="56" t="s">
        <v>1205</v>
      </c>
      <c r="F38" s="56" t="s">
        <v>27</v>
      </c>
      <c r="G38" s="16"/>
      <c r="H38" s="53">
        <v>45017</v>
      </c>
      <c r="I38" s="53">
        <v>45023</v>
      </c>
      <c r="J38" s="46" t="str">
        <f ca="1">IF(OR(Table2[[#This Row],[Produced Qty ]]=Table2[[#This Row],[Origin.Qty]],Table2[[#This Row],[OrdEndDate]]&gt;TODAY()),"On Time","Late")</f>
        <v>On Time</v>
      </c>
      <c r="K38" s="54">
        <v>273000</v>
      </c>
      <c r="L38" s="54">
        <v>273000</v>
      </c>
      <c r="M38" s="55" t="s">
        <v>1532</v>
      </c>
      <c r="N38" s="15">
        <f t="shared" si="7"/>
        <v>0</v>
      </c>
      <c r="O38" s="15">
        <f>VLOOKUP(Table2[[#This Row],[Product]],[1]FG!$A:$L,12,0)</f>
        <v>-1263500</v>
      </c>
      <c r="P38" s="24">
        <f>IFERROR((VLOOKUP(Table2[[#This Row],[Product]],'SCCOP DATA'!A:B,2,0))*Table2[[#This Row],[Oper. Qty]],"")</f>
        <v>2926.56</v>
      </c>
      <c r="Q38" s="17" t="str">
        <f t="shared" si="8"/>
        <v>CW13</v>
      </c>
      <c r="R38" s="17" t="str">
        <f t="shared" si="9"/>
        <v>CW14</v>
      </c>
      <c r="S38" s="18" t="e">
        <f>VLOOKUP(Table2[[#This Row],[Resource]],'TPM2'!B:C,2,0)</f>
        <v>#N/A</v>
      </c>
      <c r="T38" s="18" t="e">
        <f>+VLOOKUP(Table2[[#This Row],[Resource]],'TPM2'!B:D,3,0)</f>
        <v>#N/A</v>
      </c>
      <c r="U38" s="18" t="e">
        <f>+VLOOKUP(Table2[[#This Row],[Resource]],'TPM2'!B:E,4,0)</f>
        <v>#N/A</v>
      </c>
      <c r="V38" s="14" t="str">
        <f>IFERROR(100%-((Table2[[#This Row],[Next activity by]]-Table2[[#This Row],[Cycles recorded so far]]))/Table2[[#This Row],[Interval]],"")</f>
        <v/>
      </c>
      <c r="W38" s="19" t="str">
        <f>IF(Table2[[#This Row],[TPM Level ]]="","",IF(Table2[[#This Row],[TPM Level ]]&lt;70%,"Green",IF(AND(Table2[[#This Row],[TPM Level ]]&gt;=70%,Table2[[#This Row],[TPM Level ]]&lt;90%),"Bleu",IF(AND(Table2[[#This Row],[TPM Level ]]&gt;=90%,Table2[[#This Row],[TPM Level ]]&lt;100%),"Yellow",IF(Table2[[#This Row],[TPM Level ]]&gt;=100%,"Red")))))</f>
        <v/>
      </c>
      <c r="X38" s="8">
        <f>IFERROR(VLOOKUP(Table2[[#This Row],[Product]],'Cavity &amp; CT'!B:E,4,0),0)</f>
        <v>28.3</v>
      </c>
      <c r="Y38" s="18" t="str">
        <f>IFERROR(VLOOKUP(D38,'Cavity &amp; CT'!B:F,5,0),"")</f>
        <v/>
      </c>
      <c r="Z38" s="20" t="str">
        <f t="shared" si="10"/>
        <v/>
      </c>
      <c r="AA38" s="14" t="e">
        <f>+VLOOKUP(Table2[[#This Row],[Resource]],'TPM2'!B:F,6,0)</f>
        <v>#N/A</v>
      </c>
    </row>
    <row r="39" spans="1:27" s="41" customFormat="1" x14ac:dyDescent="0.25">
      <c r="A39" s="15" t="s">
        <v>479</v>
      </c>
      <c r="B39" s="56" t="s">
        <v>122</v>
      </c>
      <c r="C39" s="56" t="s">
        <v>1079</v>
      </c>
      <c r="D39" s="56" t="s">
        <v>498</v>
      </c>
      <c r="E39" s="56" t="s">
        <v>1419</v>
      </c>
      <c r="F39" s="56" t="s">
        <v>27</v>
      </c>
      <c r="G39" s="16"/>
      <c r="H39" s="53">
        <v>45015</v>
      </c>
      <c r="I39" s="53">
        <v>45017</v>
      </c>
      <c r="J39" s="46" t="str">
        <f ca="1">IF(OR(Table2[[#This Row],[Produced Qty ]]=Table2[[#This Row],[Origin.Qty]],Table2[[#This Row],[OrdEndDate]]&gt;TODAY()),"On Time","Late")</f>
        <v>On Time</v>
      </c>
      <c r="K39" s="54">
        <v>71384</v>
      </c>
      <c r="L39" s="54">
        <v>130000</v>
      </c>
      <c r="M39" s="55" t="s">
        <v>1533</v>
      </c>
      <c r="N39" s="15">
        <f t="shared" si="7"/>
        <v>58616</v>
      </c>
      <c r="O39" s="15" t="e">
        <f>VLOOKUP(Table2[[#This Row],[Product]],[1]FG!$A:$L,12,0)</f>
        <v>#N/A</v>
      </c>
      <c r="P39" s="24">
        <f>IFERROR((VLOOKUP(Table2[[#This Row],[Product]],'SCCOP DATA'!A:B,2,0))*Table2[[#This Row],[Oper. Qty]],"")</f>
        <v>974.39159999999993</v>
      </c>
      <c r="Q39" s="17" t="str">
        <f t="shared" si="8"/>
        <v>CW13</v>
      </c>
      <c r="R39" s="17" t="str">
        <f t="shared" si="9"/>
        <v>CW13</v>
      </c>
      <c r="S39" s="18" t="e">
        <f>VLOOKUP(Table2[[#This Row],[Resource]],'TPM2'!B:C,2,0)</f>
        <v>#N/A</v>
      </c>
      <c r="T39" s="18" t="e">
        <f>+VLOOKUP(Table2[[#This Row],[Resource]],'TPM2'!B:D,3,0)</f>
        <v>#N/A</v>
      </c>
      <c r="U39" s="18" t="e">
        <f>+VLOOKUP(Table2[[#This Row],[Resource]],'TPM2'!B:E,4,0)</f>
        <v>#N/A</v>
      </c>
      <c r="V39" s="14" t="str">
        <f>IFERROR(100%-((Table2[[#This Row],[Next activity by]]-Table2[[#This Row],[Cycles recorded so far]]))/Table2[[#This Row],[Interval]],"")</f>
        <v/>
      </c>
      <c r="W39" s="19" t="str">
        <f>IF(Table2[[#This Row],[TPM Level ]]="","",IF(Table2[[#This Row],[TPM Level ]]&lt;70%,"Green",IF(AND(Table2[[#This Row],[TPM Level ]]&gt;=70%,Table2[[#This Row],[TPM Level ]]&lt;90%),"Bleu",IF(AND(Table2[[#This Row],[TPM Level ]]&gt;=90%,Table2[[#This Row],[TPM Level ]]&lt;100%),"Yellow",IF(Table2[[#This Row],[TPM Level ]]&gt;=100%,"Red")))))</f>
        <v/>
      </c>
      <c r="X39" s="8">
        <f>IFERROR(VLOOKUP(Table2[[#This Row],[Product]],'Cavity &amp; CT'!B:E,4,0),0)</f>
        <v>27.94</v>
      </c>
      <c r="Y39" s="18" t="str">
        <f>IFERROR(VLOOKUP(D39,'Cavity &amp; CT'!B:F,5,0),"")</f>
        <v/>
      </c>
      <c r="Z39" s="20" t="str">
        <f t="shared" si="10"/>
        <v/>
      </c>
      <c r="AA39" s="14" t="e">
        <f>+VLOOKUP(Table2[[#This Row],[Resource]],'TPM2'!B:F,6,0)</f>
        <v>#N/A</v>
      </c>
    </row>
    <row r="40" spans="1:27" s="41" customFormat="1" x14ac:dyDescent="0.25">
      <c r="A40" s="15" t="s">
        <v>479</v>
      </c>
      <c r="B40" s="56" t="s">
        <v>563</v>
      </c>
      <c r="C40" s="56" t="s">
        <v>1079</v>
      </c>
      <c r="D40" s="56" t="s">
        <v>451</v>
      </c>
      <c r="E40" s="56" t="s">
        <v>1420</v>
      </c>
      <c r="F40" s="56" t="s">
        <v>27</v>
      </c>
      <c r="G40" s="16"/>
      <c r="H40" s="53">
        <v>45023</v>
      </c>
      <c r="I40" s="53">
        <v>45026</v>
      </c>
      <c r="J40" s="46" t="str">
        <f ca="1">IF(OR(Table2[[#This Row],[Produced Qty ]]=Table2[[#This Row],[Origin.Qty]],Table2[[#This Row],[OrdEndDate]]&gt;TODAY()),"On Time","Late")</f>
        <v>On Time</v>
      </c>
      <c r="K40" s="54">
        <v>140000</v>
      </c>
      <c r="L40" s="54">
        <v>140000</v>
      </c>
      <c r="M40" s="55" t="s">
        <v>1534</v>
      </c>
      <c r="N40" s="15">
        <f t="shared" si="7"/>
        <v>0</v>
      </c>
      <c r="O40" s="15" t="e">
        <f>VLOOKUP(Table2[[#This Row],[Product]],[1]FG!$A:$L,12,0)</f>
        <v>#N/A</v>
      </c>
      <c r="P40" s="24" t="str">
        <f>IFERROR((VLOOKUP(Table2[[#This Row],[Product]],'SCCOP DATA'!A:B,2,0))*Table2[[#This Row],[Oper. Qty]],"")</f>
        <v/>
      </c>
      <c r="Q40" s="17" t="str">
        <f t="shared" si="8"/>
        <v>CW14</v>
      </c>
      <c r="R40" s="17" t="str">
        <f t="shared" si="9"/>
        <v>CW15</v>
      </c>
      <c r="S40" s="18" t="e">
        <f>VLOOKUP(Table2[[#This Row],[Resource]],'TPM2'!B:C,2,0)</f>
        <v>#N/A</v>
      </c>
      <c r="T40" s="18" t="e">
        <f>+VLOOKUP(Table2[[#This Row],[Resource]],'TPM2'!B:D,3,0)</f>
        <v>#N/A</v>
      </c>
      <c r="U40" s="18" t="e">
        <f>+VLOOKUP(Table2[[#This Row],[Resource]],'TPM2'!B:E,4,0)</f>
        <v>#N/A</v>
      </c>
      <c r="V40" s="14" t="str">
        <f>IFERROR(100%-((Table2[[#This Row],[Next activity by]]-Table2[[#This Row],[Cycles recorded so far]]))/Table2[[#This Row],[Interval]],"")</f>
        <v/>
      </c>
      <c r="W40" s="19" t="str">
        <f>IF(Table2[[#This Row],[TPM Level ]]="","",IF(Table2[[#This Row],[TPM Level ]]&lt;70%,"Green",IF(AND(Table2[[#This Row],[TPM Level ]]&gt;=70%,Table2[[#This Row],[TPM Level ]]&lt;90%),"Bleu",IF(AND(Table2[[#This Row],[TPM Level ]]&gt;=90%,Table2[[#This Row],[TPM Level ]]&lt;100%),"Yellow",IF(Table2[[#This Row],[TPM Level ]]&gt;=100%,"Red")))))</f>
        <v/>
      </c>
      <c r="X40" s="8">
        <f>IFERROR(VLOOKUP(Table2[[#This Row],[Product]],'Cavity &amp; CT'!B:E,4,0),0)</f>
        <v>23.81</v>
      </c>
      <c r="Y40" s="18" t="str">
        <f>IFERROR(VLOOKUP(D40,'Cavity &amp; CT'!B:F,5,0),"")</f>
        <v/>
      </c>
      <c r="Z40" s="20" t="str">
        <f t="shared" si="10"/>
        <v/>
      </c>
      <c r="AA40" s="14" t="e">
        <f>+VLOOKUP(Table2[[#This Row],[Resource]],'TPM2'!B:F,6,0)</f>
        <v>#N/A</v>
      </c>
    </row>
    <row r="41" spans="1:27" s="41" customFormat="1" x14ac:dyDescent="0.25">
      <c r="A41" s="15" t="s">
        <v>479</v>
      </c>
      <c r="B41" s="56" t="s">
        <v>123</v>
      </c>
      <c r="C41" s="56" t="s">
        <v>1060</v>
      </c>
      <c r="D41" s="56" t="s">
        <v>440</v>
      </c>
      <c r="E41" s="56" t="s">
        <v>1283</v>
      </c>
      <c r="F41" s="56" t="s">
        <v>27</v>
      </c>
      <c r="G41" s="16"/>
      <c r="H41" s="53">
        <v>45015</v>
      </c>
      <c r="I41" s="53">
        <v>45016</v>
      </c>
      <c r="J41" s="46" t="str">
        <f ca="1">IF(OR(Table2[[#This Row],[Produced Qty ]]=Table2[[#This Row],[Origin.Qty]],Table2[[#This Row],[OrdEndDate]]&gt;TODAY()),"On Time","Late")</f>
        <v>On Time</v>
      </c>
      <c r="K41" s="54">
        <v>10924</v>
      </c>
      <c r="L41" s="54">
        <v>110000</v>
      </c>
      <c r="M41" s="55" t="s">
        <v>1535</v>
      </c>
      <c r="N41" s="15">
        <f t="shared" si="7"/>
        <v>99076</v>
      </c>
      <c r="O41" s="15" t="e">
        <f>VLOOKUP(Table2[[#This Row],[Product]],[1]FG!$A:$L,12,0)</f>
        <v>#N/A</v>
      </c>
      <c r="P41" s="24">
        <f>IFERROR((VLOOKUP(Table2[[#This Row],[Product]],'SCCOP DATA'!A:B,2,0))*Table2[[#This Row],[Oper. Qty]],"")</f>
        <v>187.12812</v>
      </c>
      <c r="Q41" s="17" t="str">
        <f t="shared" si="8"/>
        <v>CW13</v>
      </c>
      <c r="R41" s="17" t="str">
        <f t="shared" si="9"/>
        <v>CW13</v>
      </c>
      <c r="S41" s="18" t="e">
        <f>VLOOKUP(Table2[[#This Row],[Resource]],'TPM2'!B:C,2,0)</f>
        <v>#N/A</v>
      </c>
      <c r="T41" s="18" t="e">
        <f>+VLOOKUP(Table2[[#This Row],[Resource]],'TPM2'!B:D,3,0)</f>
        <v>#N/A</v>
      </c>
      <c r="U41" s="18" t="e">
        <f>+VLOOKUP(Table2[[#This Row],[Resource]],'TPM2'!B:E,4,0)</f>
        <v>#N/A</v>
      </c>
      <c r="V41" s="14" t="str">
        <f>IFERROR(100%-((Table2[[#This Row],[Next activity by]]-Table2[[#This Row],[Cycles recorded so far]]))/Table2[[#This Row],[Interval]],"")</f>
        <v/>
      </c>
      <c r="W41" s="19" t="str">
        <f>IF(Table2[[#This Row],[TPM Level ]]="","",IF(Table2[[#This Row],[TPM Level ]]&lt;70%,"Green",IF(AND(Table2[[#This Row],[TPM Level ]]&gt;=70%,Table2[[#This Row],[TPM Level ]]&lt;90%),"Bleu",IF(AND(Table2[[#This Row],[TPM Level ]]&gt;=90%,Table2[[#This Row],[TPM Level ]]&lt;100%),"Yellow",IF(Table2[[#This Row],[TPM Level ]]&gt;=100%,"Red")))))</f>
        <v/>
      </c>
      <c r="X41" s="8">
        <f>IFERROR(VLOOKUP(Table2[[#This Row],[Product]],'Cavity &amp; CT'!B:E,4,0),0)</f>
        <v>52.517000000000003</v>
      </c>
      <c r="Y41" s="18" t="str">
        <f>IFERROR(VLOOKUP(D41,'Cavity &amp; CT'!B:F,5,0),"")</f>
        <v/>
      </c>
      <c r="Z41" s="20" t="str">
        <f t="shared" si="10"/>
        <v/>
      </c>
      <c r="AA41" s="14" t="e">
        <f>+VLOOKUP(Table2[[#This Row],[Resource]],'TPM2'!B:F,6,0)</f>
        <v>#N/A</v>
      </c>
    </row>
    <row r="42" spans="1:27" s="41" customFormat="1" x14ac:dyDescent="0.25">
      <c r="A42" s="15" t="s">
        <v>479</v>
      </c>
      <c r="B42" s="56" t="s">
        <v>521</v>
      </c>
      <c r="C42" s="56" t="s">
        <v>1060</v>
      </c>
      <c r="D42" s="56" t="s">
        <v>442</v>
      </c>
      <c r="E42" s="56" t="s">
        <v>1284</v>
      </c>
      <c r="F42" s="56" t="s">
        <v>27</v>
      </c>
      <c r="G42" s="16"/>
      <c r="H42" s="53">
        <v>45020</v>
      </c>
      <c r="I42" s="53">
        <v>45021</v>
      </c>
      <c r="J42" s="46" t="str">
        <f ca="1">IF(OR(Table2[[#This Row],[Produced Qty ]]=Table2[[#This Row],[Origin.Qty]],Table2[[#This Row],[OrdEndDate]]&gt;TODAY()),"On Time","Late")</f>
        <v>On Time</v>
      </c>
      <c r="K42" s="54">
        <v>20000</v>
      </c>
      <c r="L42" s="54">
        <v>20000</v>
      </c>
      <c r="M42" s="55" t="s">
        <v>1113</v>
      </c>
      <c r="N42" s="15">
        <f t="shared" si="7"/>
        <v>0</v>
      </c>
      <c r="O42" s="15" t="e">
        <f>VLOOKUP(Table2[[#This Row],[Product]],[1]FG!$A:$L,12,0)</f>
        <v>#N/A</v>
      </c>
      <c r="P42" s="24">
        <f>IFERROR((VLOOKUP(Table2[[#This Row],[Product]],'SCCOP DATA'!A:B,2,0))*Table2[[#This Row],[Oper. Qty]],"")</f>
        <v>0</v>
      </c>
      <c r="Q42" s="17" t="str">
        <f t="shared" si="8"/>
        <v>CW14</v>
      </c>
      <c r="R42" s="17" t="str">
        <f t="shared" si="9"/>
        <v>CW14</v>
      </c>
      <c r="S42" s="18" t="e">
        <f>VLOOKUP(Table2[[#This Row],[Resource]],'TPM2'!B:C,2,0)</f>
        <v>#N/A</v>
      </c>
      <c r="T42" s="18" t="e">
        <f>+VLOOKUP(Table2[[#This Row],[Resource]],'TPM2'!B:D,3,0)</f>
        <v>#N/A</v>
      </c>
      <c r="U42" s="18" t="e">
        <f>+VLOOKUP(Table2[[#This Row],[Resource]],'TPM2'!B:E,4,0)</f>
        <v>#N/A</v>
      </c>
      <c r="V42" s="14" t="str">
        <f>IFERROR(100%-((Table2[[#This Row],[Next activity by]]-Table2[[#This Row],[Cycles recorded so far]]))/Table2[[#This Row],[Interval]],"")</f>
        <v/>
      </c>
      <c r="W42" s="19" t="str">
        <f>IF(Table2[[#This Row],[TPM Level ]]="","",IF(Table2[[#This Row],[TPM Level ]]&lt;70%,"Green",IF(AND(Table2[[#This Row],[TPM Level ]]&gt;=70%,Table2[[#This Row],[TPM Level ]]&lt;90%),"Bleu",IF(AND(Table2[[#This Row],[TPM Level ]]&gt;=90%,Table2[[#This Row],[TPM Level ]]&lt;100%),"Yellow",IF(Table2[[#This Row],[TPM Level ]]&gt;=100%,"Red")))))</f>
        <v/>
      </c>
      <c r="X42" s="8">
        <f>IFERROR(VLOOKUP(Table2[[#This Row],[Product]],'Cavity &amp; CT'!B:E,4,0),0)</f>
        <v>43.4</v>
      </c>
      <c r="Y42" s="18" t="str">
        <f>IFERROR(VLOOKUP(D42,'Cavity &amp; CT'!B:F,5,0),"")</f>
        <v/>
      </c>
      <c r="Z42" s="20" t="str">
        <f t="shared" si="10"/>
        <v/>
      </c>
      <c r="AA42" s="14" t="e">
        <f>+VLOOKUP(Table2[[#This Row],[Resource]],'TPM2'!B:F,6,0)</f>
        <v>#N/A</v>
      </c>
    </row>
    <row r="43" spans="1:27" s="41" customFormat="1" x14ac:dyDescent="0.25">
      <c r="A43" s="15" t="s">
        <v>479</v>
      </c>
      <c r="B43" s="56" t="s">
        <v>420</v>
      </c>
      <c r="C43" s="56" t="s">
        <v>1060</v>
      </c>
      <c r="D43" s="56" t="s">
        <v>1166</v>
      </c>
      <c r="E43" s="56" t="s">
        <v>1421</v>
      </c>
      <c r="F43" s="56" t="s">
        <v>27</v>
      </c>
      <c r="G43" s="16"/>
      <c r="H43" s="53">
        <v>45021</v>
      </c>
      <c r="I43" s="53">
        <v>45024</v>
      </c>
      <c r="J43" s="46" t="str">
        <f ca="1">IF(OR(Table2[[#This Row],[Produced Qty ]]=Table2[[#This Row],[Origin.Qty]],Table2[[#This Row],[OrdEndDate]]&gt;TODAY()),"On Time","Late")</f>
        <v>On Time</v>
      </c>
      <c r="K43" s="54">
        <v>138000</v>
      </c>
      <c r="L43" s="54">
        <v>138000</v>
      </c>
      <c r="M43" s="55" t="s">
        <v>1536</v>
      </c>
      <c r="N43" s="15">
        <f t="shared" si="7"/>
        <v>0</v>
      </c>
      <c r="O43" s="15" t="e">
        <f>VLOOKUP(Table2[[#This Row],[Product]],[1]FG!$A:$L,12,0)</f>
        <v>#N/A</v>
      </c>
      <c r="P43" s="24">
        <f>IFERROR((VLOOKUP(Table2[[#This Row],[Product]],'SCCOP DATA'!A:B,2,0))*Table2[[#This Row],[Oper. Qty]],"")</f>
        <v>1767.4200009179999</v>
      </c>
      <c r="Q43" s="17" t="str">
        <f t="shared" si="8"/>
        <v>CW14</v>
      </c>
      <c r="R43" s="17" t="str">
        <f t="shared" si="9"/>
        <v>CW14</v>
      </c>
      <c r="S43" s="18" t="e">
        <f>VLOOKUP(Table2[[#This Row],[Resource]],'TPM2'!B:C,2,0)</f>
        <v>#N/A</v>
      </c>
      <c r="T43" s="18" t="e">
        <f>+VLOOKUP(Table2[[#This Row],[Resource]],'TPM2'!B:D,3,0)</f>
        <v>#N/A</v>
      </c>
      <c r="U43" s="18" t="e">
        <f>+VLOOKUP(Table2[[#This Row],[Resource]],'TPM2'!B:E,4,0)</f>
        <v>#N/A</v>
      </c>
      <c r="V43" s="14" t="str">
        <f>IFERROR(100%-((Table2[[#This Row],[Next activity by]]-Table2[[#This Row],[Cycles recorded so far]]))/Table2[[#This Row],[Interval]],"")</f>
        <v/>
      </c>
      <c r="W43" s="19" t="str">
        <f>IF(Table2[[#This Row],[TPM Level ]]="","",IF(Table2[[#This Row],[TPM Level ]]&lt;70%,"Green",IF(AND(Table2[[#This Row],[TPM Level ]]&gt;=70%,Table2[[#This Row],[TPM Level ]]&lt;90%),"Bleu",IF(AND(Table2[[#This Row],[TPM Level ]]&gt;=90%,Table2[[#This Row],[TPM Level ]]&lt;100%),"Yellow",IF(Table2[[#This Row],[TPM Level ]]&gt;=100%,"Red")))))</f>
        <v/>
      </c>
      <c r="X43" s="8">
        <f>IFERROR(VLOOKUP(Table2[[#This Row],[Product]],'Cavity &amp; CT'!B:E,4,0),0)</f>
        <v>0</v>
      </c>
      <c r="Y43" s="18" t="str">
        <f>IFERROR(VLOOKUP(D43,'Cavity &amp; CT'!B:F,5,0),"")</f>
        <v/>
      </c>
      <c r="Z43" s="20" t="str">
        <f t="shared" si="10"/>
        <v/>
      </c>
      <c r="AA43" s="14" t="e">
        <f>+VLOOKUP(Table2[[#This Row],[Resource]],'TPM2'!B:F,6,0)</f>
        <v>#N/A</v>
      </c>
    </row>
    <row r="44" spans="1:27" s="41" customFormat="1" x14ac:dyDescent="0.25">
      <c r="A44" s="15" t="s">
        <v>479</v>
      </c>
      <c r="B44" s="56" t="s">
        <v>123</v>
      </c>
      <c r="C44" s="56" t="s">
        <v>1060</v>
      </c>
      <c r="D44" s="56" t="s">
        <v>440</v>
      </c>
      <c r="E44" s="56" t="s">
        <v>1422</v>
      </c>
      <c r="F44" s="56" t="s">
        <v>27</v>
      </c>
      <c r="G44" s="16"/>
      <c r="H44" s="53">
        <v>45016</v>
      </c>
      <c r="I44" s="53">
        <v>45019</v>
      </c>
      <c r="J44" s="46" t="str">
        <f ca="1">IF(OR(Table2[[#This Row],[Produced Qty ]]=Table2[[#This Row],[Origin.Qty]],Table2[[#This Row],[OrdEndDate]]&gt;TODAY()),"On Time","Late")</f>
        <v>On Time</v>
      </c>
      <c r="K44" s="54">
        <v>80000</v>
      </c>
      <c r="L44" s="54">
        <v>80000</v>
      </c>
      <c r="M44" s="55" t="s">
        <v>1537</v>
      </c>
      <c r="N44" s="15">
        <f t="shared" si="7"/>
        <v>0</v>
      </c>
      <c r="O44" s="15" t="e">
        <f>VLOOKUP(Table2[[#This Row],[Product]],[1]FG!$A:$L,12,0)</f>
        <v>#N/A</v>
      </c>
      <c r="P44" s="24">
        <f>IFERROR((VLOOKUP(Table2[[#This Row],[Product]],'SCCOP DATA'!A:B,2,0))*Table2[[#This Row],[Oper. Qty]],"")</f>
        <v>1370.3999999999999</v>
      </c>
      <c r="Q44" s="17" t="str">
        <f t="shared" si="8"/>
        <v>CW13</v>
      </c>
      <c r="R44" s="17" t="str">
        <f t="shared" si="9"/>
        <v>CW14</v>
      </c>
      <c r="S44" s="18" t="e">
        <f>VLOOKUP(Table2[[#This Row],[Resource]],'TPM2'!B:C,2,0)</f>
        <v>#N/A</v>
      </c>
      <c r="T44" s="18" t="e">
        <f>+VLOOKUP(Table2[[#This Row],[Resource]],'TPM2'!B:D,3,0)</f>
        <v>#N/A</v>
      </c>
      <c r="U44" s="18" t="e">
        <f>+VLOOKUP(Table2[[#This Row],[Resource]],'TPM2'!B:E,4,0)</f>
        <v>#N/A</v>
      </c>
      <c r="V44" s="14" t="str">
        <f>IFERROR(100%-((Table2[[#This Row],[Next activity by]]-Table2[[#This Row],[Cycles recorded so far]]))/Table2[[#This Row],[Interval]],"")</f>
        <v/>
      </c>
      <c r="W44" s="19" t="str">
        <f>IF(Table2[[#This Row],[TPM Level ]]="","",IF(Table2[[#This Row],[TPM Level ]]&lt;70%,"Green",IF(AND(Table2[[#This Row],[TPM Level ]]&gt;=70%,Table2[[#This Row],[TPM Level ]]&lt;90%),"Bleu",IF(AND(Table2[[#This Row],[TPM Level ]]&gt;=90%,Table2[[#This Row],[TPM Level ]]&lt;100%),"Yellow",IF(Table2[[#This Row],[TPM Level ]]&gt;=100%,"Red")))))</f>
        <v/>
      </c>
      <c r="X44" s="8">
        <f>IFERROR(VLOOKUP(Table2[[#This Row],[Product]],'Cavity &amp; CT'!B:E,4,0),0)</f>
        <v>52.517000000000003</v>
      </c>
      <c r="Y44" s="18" t="str">
        <f>IFERROR(VLOOKUP(D44,'Cavity &amp; CT'!B:F,5,0),"")</f>
        <v/>
      </c>
      <c r="Z44" s="20" t="str">
        <f t="shared" si="10"/>
        <v/>
      </c>
      <c r="AA44" s="14" t="e">
        <f>+VLOOKUP(Table2[[#This Row],[Resource]],'TPM2'!B:F,6,0)</f>
        <v>#N/A</v>
      </c>
    </row>
    <row r="45" spans="1:27" s="41" customFormat="1" x14ac:dyDescent="0.25">
      <c r="A45" s="15" t="s">
        <v>479</v>
      </c>
      <c r="B45" s="56" t="s">
        <v>523</v>
      </c>
      <c r="C45" s="56" t="s">
        <v>1060</v>
      </c>
      <c r="D45" s="56" t="s">
        <v>442</v>
      </c>
      <c r="E45" s="56" t="s">
        <v>1423</v>
      </c>
      <c r="F45" s="56" t="s">
        <v>27</v>
      </c>
      <c r="G45" s="16"/>
      <c r="H45" s="53">
        <v>45019</v>
      </c>
      <c r="I45" s="53">
        <v>45020</v>
      </c>
      <c r="J45" s="46" t="str">
        <f ca="1">IF(OR(Table2[[#This Row],[Produced Qty ]]=Table2[[#This Row],[Origin.Qty]],Table2[[#This Row],[OrdEndDate]]&gt;TODAY()),"On Time","Late")</f>
        <v>On Time</v>
      </c>
      <c r="K45" s="54">
        <v>20000</v>
      </c>
      <c r="L45" s="54">
        <v>20000</v>
      </c>
      <c r="M45" s="55" t="s">
        <v>1113</v>
      </c>
      <c r="N45" s="15">
        <f t="shared" si="7"/>
        <v>0</v>
      </c>
      <c r="O45" s="15" t="e">
        <f>VLOOKUP(Table2[[#This Row],[Product]],[1]FG!$A:$L,12,0)</f>
        <v>#N/A</v>
      </c>
      <c r="P45" s="24">
        <f>IFERROR((VLOOKUP(Table2[[#This Row],[Product]],'SCCOP DATA'!A:B,2,0))*Table2[[#This Row],[Oper. Qty]],"")</f>
        <v>0</v>
      </c>
      <c r="Q45" s="17" t="str">
        <f t="shared" si="8"/>
        <v>CW14</v>
      </c>
      <c r="R45" s="17" t="str">
        <f t="shared" si="9"/>
        <v>CW14</v>
      </c>
      <c r="S45" s="18" t="e">
        <f>VLOOKUP(Table2[[#This Row],[Resource]],'TPM2'!B:C,2,0)</f>
        <v>#N/A</v>
      </c>
      <c r="T45" s="18" t="e">
        <f>+VLOOKUP(Table2[[#This Row],[Resource]],'TPM2'!B:D,3,0)</f>
        <v>#N/A</v>
      </c>
      <c r="U45" s="18" t="e">
        <f>+VLOOKUP(Table2[[#This Row],[Resource]],'TPM2'!B:E,4,0)</f>
        <v>#N/A</v>
      </c>
      <c r="V45" s="14" t="str">
        <f>IFERROR(100%-((Table2[[#This Row],[Next activity by]]-Table2[[#This Row],[Cycles recorded so far]]))/Table2[[#This Row],[Interval]],"")</f>
        <v/>
      </c>
      <c r="W45" s="19" t="str">
        <f>IF(Table2[[#This Row],[TPM Level ]]="","",IF(Table2[[#This Row],[TPM Level ]]&lt;70%,"Green",IF(AND(Table2[[#This Row],[TPM Level ]]&gt;=70%,Table2[[#This Row],[TPM Level ]]&lt;90%),"Bleu",IF(AND(Table2[[#This Row],[TPM Level ]]&gt;=90%,Table2[[#This Row],[TPM Level ]]&lt;100%),"Yellow",IF(Table2[[#This Row],[TPM Level ]]&gt;=100%,"Red")))))</f>
        <v/>
      </c>
      <c r="X45" s="8">
        <f>IFERROR(VLOOKUP(Table2[[#This Row],[Product]],'Cavity &amp; CT'!B:E,4,0),0)</f>
        <v>43.4</v>
      </c>
      <c r="Y45" s="18" t="str">
        <f>IFERROR(VLOOKUP(D45,'Cavity &amp; CT'!B:F,5,0),"")</f>
        <v/>
      </c>
      <c r="Z45" s="20" t="str">
        <f t="shared" si="10"/>
        <v/>
      </c>
      <c r="AA45" s="14" t="e">
        <f>+VLOOKUP(Table2[[#This Row],[Resource]],'TPM2'!B:F,6,0)</f>
        <v>#N/A</v>
      </c>
    </row>
    <row r="46" spans="1:27" s="41" customFormat="1" x14ac:dyDescent="0.25">
      <c r="A46" s="15" t="s">
        <v>479</v>
      </c>
      <c r="B46" s="56" t="s">
        <v>329</v>
      </c>
      <c r="C46" s="56" t="s">
        <v>1180</v>
      </c>
      <c r="D46" s="56" t="s">
        <v>1102</v>
      </c>
      <c r="E46" s="56" t="s">
        <v>1206</v>
      </c>
      <c r="F46" s="56" t="s">
        <v>27</v>
      </c>
      <c r="G46" s="16"/>
      <c r="H46" s="53">
        <v>45017</v>
      </c>
      <c r="I46" s="53">
        <v>45018</v>
      </c>
      <c r="J46" s="46" t="str">
        <f ca="1">IF(OR(Table2[[#This Row],[Produced Qty ]]=Table2[[#This Row],[Origin.Qty]],Table2[[#This Row],[OrdEndDate]]&gt;TODAY()),"On Time","Late")</f>
        <v>On Time</v>
      </c>
      <c r="K46" s="54">
        <v>72000</v>
      </c>
      <c r="L46" s="54">
        <v>72000</v>
      </c>
      <c r="M46" s="55" t="s">
        <v>1538</v>
      </c>
      <c r="N46" s="15">
        <f t="shared" si="7"/>
        <v>0</v>
      </c>
      <c r="O46" s="15" t="e">
        <f>VLOOKUP(Table2[[#This Row],[Product]],[1]FG!$A:$L,12,0)</f>
        <v>#N/A</v>
      </c>
      <c r="P46" s="24">
        <f>IFERROR((VLOOKUP(Table2[[#This Row],[Product]],'SCCOP DATA'!A:B,2,0))*Table2[[#This Row],[Oper. Qty]],"")</f>
        <v>744.16344818256505</v>
      </c>
      <c r="Q46" s="17" t="str">
        <f t="shared" si="8"/>
        <v>CW13</v>
      </c>
      <c r="R46" s="17" t="str">
        <f t="shared" si="9"/>
        <v>CW13</v>
      </c>
      <c r="S46" s="18" t="e">
        <f>VLOOKUP(Table2[[#This Row],[Resource]],'TPM2'!B:C,2,0)</f>
        <v>#N/A</v>
      </c>
      <c r="T46" s="18" t="e">
        <f>+VLOOKUP(Table2[[#This Row],[Resource]],'TPM2'!B:D,3,0)</f>
        <v>#N/A</v>
      </c>
      <c r="U46" s="18" t="e">
        <f>+VLOOKUP(Table2[[#This Row],[Resource]],'TPM2'!B:E,4,0)</f>
        <v>#N/A</v>
      </c>
      <c r="V46" s="14" t="str">
        <f>IFERROR(100%-((Table2[[#This Row],[Next activity by]]-Table2[[#This Row],[Cycles recorded so far]]))/Table2[[#This Row],[Interval]],"")</f>
        <v/>
      </c>
      <c r="W46" s="19" t="str">
        <f>IF(Table2[[#This Row],[TPM Level ]]="","",IF(Table2[[#This Row],[TPM Level ]]&lt;70%,"Green",IF(AND(Table2[[#This Row],[TPM Level ]]&gt;=70%,Table2[[#This Row],[TPM Level ]]&lt;90%),"Bleu",IF(AND(Table2[[#This Row],[TPM Level ]]&gt;=90%,Table2[[#This Row],[TPM Level ]]&lt;100%),"Yellow",IF(Table2[[#This Row],[TPM Level ]]&gt;=100%,"Red")))))</f>
        <v/>
      </c>
      <c r="X46" s="8">
        <f>IFERROR(VLOOKUP(Table2[[#This Row],[Product]],'Cavity &amp; CT'!B:E,4,0),0)</f>
        <v>0</v>
      </c>
      <c r="Y46" s="18" t="str">
        <f>IFERROR(VLOOKUP(D46,'Cavity &amp; CT'!B:F,5,0),"")</f>
        <v/>
      </c>
      <c r="Z46" s="20" t="str">
        <f t="shared" si="10"/>
        <v/>
      </c>
      <c r="AA46" s="14" t="e">
        <f>+VLOOKUP(Table2[[#This Row],[Resource]],'TPM2'!B:F,6,0)</f>
        <v>#N/A</v>
      </c>
    </row>
    <row r="47" spans="1:27" s="41" customFormat="1" x14ac:dyDescent="0.25">
      <c r="A47" s="15" t="s">
        <v>479</v>
      </c>
      <c r="B47" s="56" t="s">
        <v>1004</v>
      </c>
      <c r="C47" s="56" t="s">
        <v>1180</v>
      </c>
      <c r="D47" s="56" t="s">
        <v>1181</v>
      </c>
      <c r="E47" s="56" t="s">
        <v>1207</v>
      </c>
      <c r="F47" s="56" t="s">
        <v>27</v>
      </c>
      <c r="G47" s="16"/>
      <c r="H47" s="53">
        <v>45026</v>
      </c>
      <c r="I47" s="53">
        <v>45027</v>
      </c>
      <c r="J47" s="46" t="str">
        <f ca="1">IF(OR(Table2[[#This Row],[Produced Qty ]]=Table2[[#This Row],[Origin.Qty]],Table2[[#This Row],[OrdEndDate]]&gt;TODAY()),"On Time","Late")</f>
        <v>On Time</v>
      </c>
      <c r="K47" s="54">
        <v>28500</v>
      </c>
      <c r="L47" s="54">
        <v>28500</v>
      </c>
      <c r="M47" s="55" t="s">
        <v>1247</v>
      </c>
      <c r="N47" s="15">
        <f t="shared" si="7"/>
        <v>0</v>
      </c>
      <c r="O47" s="15">
        <f>VLOOKUP(Table2[[#This Row],[Product]],[1]FG!$A:$L,12,0)</f>
        <v>-85500</v>
      </c>
      <c r="P47" s="24">
        <f>IFERROR((VLOOKUP(Table2[[#This Row],[Product]],'SCCOP DATA'!A:B,2,0))*Table2[[#This Row],[Oper. Qty]],"")</f>
        <v>0</v>
      </c>
      <c r="Q47" s="17" t="str">
        <f t="shared" si="8"/>
        <v>CW15</v>
      </c>
      <c r="R47" s="17" t="str">
        <f t="shared" si="9"/>
        <v>CW15</v>
      </c>
      <c r="S47" s="18" t="e">
        <f>VLOOKUP(Table2[[#This Row],[Resource]],'TPM2'!B:C,2,0)</f>
        <v>#N/A</v>
      </c>
      <c r="T47" s="18" t="e">
        <f>+VLOOKUP(Table2[[#This Row],[Resource]],'TPM2'!B:D,3,0)</f>
        <v>#N/A</v>
      </c>
      <c r="U47" s="18" t="e">
        <f>+VLOOKUP(Table2[[#This Row],[Resource]],'TPM2'!B:E,4,0)</f>
        <v>#N/A</v>
      </c>
      <c r="V47" s="14" t="str">
        <f>IFERROR(100%-((Table2[[#This Row],[Next activity by]]-Table2[[#This Row],[Cycles recorded so far]]))/Table2[[#This Row],[Interval]],"")</f>
        <v/>
      </c>
      <c r="W47" s="19" t="str">
        <f>IF(Table2[[#This Row],[TPM Level ]]="","",IF(Table2[[#This Row],[TPM Level ]]&lt;70%,"Green",IF(AND(Table2[[#This Row],[TPM Level ]]&gt;=70%,Table2[[#This Row],[TPM Level ]]&lt;90%),"Bleu",IF(AND(Table2[[#This Row],[TPM Level ]]&gt;=90%,Table2[[#This Row],[TPM Level ]]&lt;100%),"Yellow",IF(Table2[[#This Row],[TPM Level ]]&gt;=100%,"Red")))))</f>
        <v/>
      </c>
      <c r="X47" s="8">
        <f>IFERROR(VLOOKUP(Table2[[#This Row],[Product]],'Cavity &amp; CT'!B:E,4,0),0)</f>
        <v>0</v>
      </c>
      <c r="Y47" s="18" t="str">
        <f>IFERROR(VLOOKUP(D47,'Cavity &amp; CT'!B:F,5,0),"")</f>
        <v/>
      </c>
      <c r="Z47" s="20" t="str">
        <f t="shared" si="10"/>
        <v/>
      </c>
      <c r="AA47" s="14" t="e">
        <f>+VLOOKUP(Table2[[#This Row],[Resource]],'TPM2'!B:F,6,0)</f>
        <v>#N/A</v>
      </c>
    </row>
    <row r="48" spans="1:27" s="41" customFormat="1" x14ac:dyDescent="0.25">
      <c r="A48" s="15" t="s">
        <v>479</v>
      </c>
      <c r="B48" s="56" t="s">
        <v>331</v>
      </c>
      <c r="C48" s="56" t="s">
        <v>1180</v>
      </c>
      <c r="D48" s="56" t="s">
        <v>1102</v>
      </c>
      <c r="E48" s="56" t="s">
        <v>1285</v>
      </c>
      <c r="F48" s="56" t="s">
        <v>27</v>
      </c>
      <c r="G48" s="16"/>
      <c r="H48" s="53">
        <v>45015</v>
      </c>
      <c r="I48" s="53">
        <v>45017</v>
      </c>
      <c r="J48" s="46" t="str">
        <f ca="1">IF(OR(Table2[[#This Row],[Produced Qty ]]=Table2[[#This Row],[Origin.Qty]],Table2[[#This Row],[OrdEndDate]]&gt;TODAY()),"On Time","Late")</f>
        <v>On Time</v>
      </c>
      <c r="K48" s="54">
        <v>72000</v>
      </c>
      <c r="L48" s="54">
        <v>72000</v>
      </c>
      <c r="M48" s="55" t="s">
        <v>1539</v>
      </c>
      <c r="N48" s="15">
        <f t="shared" si="7"/>
        <v>0</v>
      </c>
      <c r="O48" s="15" t="e">
        <f>VLOOKUP(Table2[[#This Row],[Product]],[1]FG!$A:$L,12,0)</f>
        <v>#N/A</v>
      </c>
      <c r="P48" s="24">
        <f>IFERROR((VLOOKUP(Table2[[#This Row],[Product]],'SCCOP DATA'!A:B,2,0))*Table2[[#This Row],[Oper. Qty]],"")</f>
        <v>740.53338258167435</v>
      </c>
      <c r="Q48" s="17" t="str">
        <f t="shared" si="8"/>
        <v>CW13</v>
      </c>
      <c r="R48" s="17" t="str">
        <f t="shared" si="9"/>
        <v>CW13</v>
      </c>
      <c r="S48" s="18" t="e">
        <f>VLOOKUP(Table2[[#This Row],[Resource]],'TPM2'!B:C,2,0)</f>
        <v>#N/A</v>
      </c>
      <c r="T48" s="18" t="e">
        <f>+VLOOKUP(Table2[[#This Row],[Resource]],'TPM2'!B:D,3,0)</f>
        <v>#N/A</v>
      </c>
      <c r="U48" s="18" t="e">
        <f>+VLOOKUP(Table2[[#This Row],[Resource]],'TPM2'!B:E,4,0)</f>
        <v>#N/A</v>
      </c>
      <c r="V48" s="14" t="str">
        <f>IFERROR(100%-((Table2[[#This Row],[Next activity by]]-Table2[[#This Row],[Cycles recorded so far]]))/Table2[[#This Row],[Interval]],"")</f>
        <v/>
      </c>
      <c r="W48" s="19" t="str">
        <f>IF(Table2[[#This Row],[TPM Level ]]="","",IF(Table2[[#This Row],[TPM Level ]]&lt;70%,"Green",IF(AND(Table2[[#This Row],[TPM Level ]]&gt;=70%,Table2[[#This Row],[TPM Level ]]&lt;90%),"Bleu",IF(AND(Table2[[#This Row],[TPM Level ]]&gt;=90%,Table2[[#This Row],[TPM Level ]]&lt;100%),"Yellow",IF(Table2[[#This Row],[TPM Level ]]&gt;=100%,"Red")))))</f>
        <v/>
      </c>
      <c r="X48" s="8">
        <f>IFERROR(VLOOKUP(Table2[[#This Row],[Product]],'Cavity &amp; CT'!B:E,4,0),0)</f>
        <v>0</v>
      </c>
      <c r="Y48" s="18" t="str">
        <f>IFERROR(VLOOKUP(D48,'Cavity &amp; CT'!B:F,5,0),"")</f>
        <v/>
      </c>
      <c r="Z48" s="20" t="str">
        <f t="shared" si="10"/>
        <v/>
      </c>
      <c r="AA48" s="14" t="e">
        <f>+VLOOKUP(Table2[[#This Row],[Resource]],'TPM2'!B:F,6,0)</f>
        <v>#N/A</v>
      </c>
    </row>
    <row r="49" spans="1:27" s="41" customFormat="1" x14ac:dyDescent="0.25">
      <c r="A49" s="15" t="s">
        <v>479</v>
      </c>
      <c r="B49" s="56" t="s">
        <v>332</v>
      </c>
      <c r="C49" s="56" t="s">
        <v>1180</v>
      </c>
      <c r="D49" s="56" t="s">
        <v>1102</v>
      </c>
      <c r="E49" s="56" t="s">
        <v>1286</v>
      </c>
      <c r="F49" s="56" t="s">
        <v>27</v>
      </c>
      <c r="G49" s="16"/>
      <c r="H49" s="53">
        <v>45015</v>
      </c>
      <c r="I49" s="53">
        <v>45015</v>
      </c>
      <c r="J49" s="46" t="str">
        <f ca="1">IF(OR(Table2[[#This Row],[Produced Qty ]]=Table2[[#This Row],[Origin.Qty]],Table2[[#This Row],[OrdEndDate]]&gt;TODAY()),"On Time","Late")</f>
        <v>Late</v>
      </c>
      <c r="K49" s="54">
        <v>4244</v>
      </c>
      <c r="L49" s="54">
        <v>60000</v>
      </c>
      <c r="M49" s="55" t="s">
        <v>1540</v>
      </c>
      <c r="N49" s="15">
        <f t="shared" si="7"/>
        <v>55756</v>
      </c>
      <c r="O49" s="15" t="e">
        <f>VLOOKUP(Table2[[#This Row],[Product]],[1]FG!$A:$L,12,0)</f>
        <v>#N/A</v>
      </c>
      <c r="P49" s="24">
        <f>IFERROR((VLOOKUP(Table2[[#This Row],[Product]],'SCCOP DATA'!A:B,2,0))*Table2[[#This Row],[Oper. Qty]],"")</f>
        <v>43.008412228417889</v>
      </c>
      <c r="Q49" s="17" t="str">
        <f t="shared" si="8"/>
        <v>CW13</v>
      </c>
      <c r="R49" s="17" t="str">
        <f t="shared" si="9"/>
        <v>CW13</v>
      </c>
      <c r="S49" s="18" t="e">
        <f>VLOOKUP(Table2[[#This Row],[Resource]],'TPM2'!B:C,2,0)</f>
        <v>#N/A</v>
      </c>
      <c r="T49" s="18" t="e">
        <f>+VLOOKUP(Table2[[#This Row],[Resource]],'TPM2'!B:D,3,0)</f>
        <v>#N/A</v>
      </c>
      <c r="U49" s="18" t="e">
        <f>+VLOOKUP(Table2[[#This Row],[Resource]],'TPM2'!B:E,4,0)</f>
        <v>#N/A</v>
      </c>
      <c r="V49" s="14" t="str">
        <f>IFERROR(100%-((Table2[[#This Row],[Next activity by]]-Table2[[#This Row],[Cycles recorded so far]]))/Table2[[#This Row],[Interval]],"")</f>
        <v/>
      </c>
      <c r="W49" s="19" t="str">
        <f>IF(Table2[[#This Row],[TPM Level ]]="","",IF(Table2[[#This Row],[TPM Level ]]&lt;70%,"Green",IF(AND(Table2[[#This Row],[TPM Level ]]&gt;=70%,Table2[[#This Row],[TPM Level ]]&lt;90%),"Bleu",IF(AND(Table2[[#This Row],[TPM Level ]]&gt;=90%,Table2[[#This Row],[TPM Level ]]&lt;100%),"Yellow",IF(Table2[[#This Row],[TPM Level ]]&gt;=100%,"Red")))))</f>
        <v/>
      </c>
      <c r="X49" s="8">
        <f>IFERROR(VLOOKUP(Table2[[#This Row],[Product]],'Cavity &amp; CT'!B:E,4,0),0)</f>
        <v>0</v>
      </c>
      <c r="Y49" s="18" t="str">
        <f>IFERROR(VLOOKUP(D49,'Cavity &amp; CT'!B:F,5,0),"")</f>
        <v/>
      </c>
      <c r="Z49" s="20" t="str">
        <f t="shared" si="10"/>
        <v/>
      </c>
      <c r="AA49" s="14" t="e">
        <f>+VLOOKUP(Table2[[#This Row],[Resource]],'TPM2'!B:F,6,0)</f>
        <v>#N/A</v>
      </c>
    </row>
    <row r="50" spans="1:27" s="41" customFormat="1" x14ac:dyDescent="0.25">
      <c r="A50" s="15" t="s">
        <v>479</v>
      </c>
      <c r="B50" s="56" t="s">
        <v>332</v>
      </c>
      <c r="C50" s="56" t="s">
        <v>1180</v>
      </c>
      <c r="D50" s="56" t="s">
        <v>1102</v>
      </c>
      <c r="E50" s="56" t="s">
        <v>1424</v>
      </c>
      <c r="F50" s="56" t="s">
        <v>27</v>
      </c>
      <c r="G50" s="16"/>
      <c r="H50" s="53">
        <v>45018</v>
      </c>
      <c r="I50" s="53">
        <v>45024</v>
      </c>
      <c r="J50" s="46" t="str">
        <f ca="1">IF(OR(Table2[[#This Row],[Produced Qty ]]=Table2[[#This Row],[Origin.Qty]],Table2[[#This Row],[OrdEndDate]]&gt;TODAY()),"On Time","Late")</f>
        <v>On Time</v>
      </c>
      <c r="K50" s="54">
        <v>357600</v>
      </c>
      <c r="L50" s="54">
        <v>357600</v>
      </c>
      <c r="M50" s="55" t="s">
        <v>1541</v>
      </c>
      <c r="N50" s="15">
        <f t="shared" si="7"/>
        <v>0</v>
      </c>
      <c r="O50" s="15" t="e">
        <f>VLOOKUP(Table2[[#This Row],[Product]],[1]FG!$A:$L,12,0)</f>
        <v>#N/A</v>
      </c>
      <c r="P50" s="24">
        <f>IFERROR((VLOOKUP(Table2[[#This Row],[Product]],'SCCOP DATA'!A:B,2,0))*Table2[[#This Row],[Oper. Qty]],"")</f>
        <v>3623.8944893690473</v>
      </c>
      <c r="Q50" s="17" t="str">
        <f t="shared" si="8"/>
        <v>CW13</v>
      </c>
      <c r="R50" s="17" t="str">
        <f t="shared" si="9"/>
        <v>CW14</v>
      </c>
      <c r="S50" s="18" t="e">
        <f>VLOOKUP(Table2[[#This Row],[Resource]],'TPM2'!B:C,2,0)</f>
        <v>#N/A</v>
      </c>
      <c r="T50" s="18" t="e">
        <f>+VLOOKUP(Table2[[#This Row],[Resource]],'TPM2'!B:D,3,0)</f>
        <v>#N/A</v>
      </c>
      <c r="U50" s="18" t="e">
        <f>+VLOOKUP(Table2[[#This Row],[Resource]],'TPM2'!B:E,4,0)</f>
        <v>#N/A</v>
      </c>
      <c r="V50" s="14" t="str">
        <f>IFERROR(100%-((Table2[[#This Row],[Next activity by]]-Table2[[#This Row],[Cycles recorded so far]]))/Table2[[#This Row],[Interval]],"")</f>
        <v/>
      </c>
      <c r="W50" s="19" t="str">
        <f>IF(Table2[[#This Row],[TPM Level ]]="","",IF(Table2[[#This Row],[TPM Level ]]&lt;70%,"Green",IF(AND(Table2[[#This Row],[TPM Level ]]&gt;=70%,Table2[[#This Row],[TPM Level ]]&lt;90%),"Bleu",IF(AND(Table2[[#This Row],[TPM Level ]]&gt;=90%,Table2[[#This Row],[TPM Level ]]&lt;100%),"Yellow",IF(Table2[[#This Row],[TPM Level ]]&gt;=100%,"Red")))))</f>
        <v/>
      </c>
      <c r="X50" s="8">
        <f>IFERROR(VLOOKUP(Table2[[#This Row],[Product]],'Cavity &amp; CT'!B:E,4,0),0)</f>
        <v>0</v>
      </c>
      <c r="Y50" s="18" t="str">
        <f>IFERROR(VLOOKUP(D50,'Cavity &amp; CT'!B:F,5,0),"")</f>
        <v/>
      </c>
      <c r="Z50" s="20" t="str">
        <f t="shared" si="10"/>
        <v/>
      </c>
      <c r="AA50" s="14" t="e">
        <f>+VLOOKUP(Table2[[#This Row],[Resource]],'TPM2'!B:F,6,0)</f>
        <v>#N/A</v>
      </c>
    </row>
    <row r="51" spans="1:27" s="41" customFormat="1" x14ac:dyDescent="0.25">
      <c r="A51" s="15" t="s">
        <v>479</v>
      </c>
      <c r="B51" s="56" t="s">
        <v>333</v>
      </c>
      <c r="C51" s="56" t="s">
        <v>1045</v>
      </c>
      <c r="D51" s="56" t="s">
        <v>1089</v>
      </c>
      <c r="E51" s="56" t="s">
        <v>1176</v>
      </c>
      <c r="F51" s="56" t="s">
        <v>27</v>
      </c>
      <c r="G51" s="16"/>
      <c r="H51" s="53">
        <v>45015</v>
      </c>
      <c r="I51" s="53">
        <v>45019</v>
      </c>
      <c r="J51" s="46" t="str">
        <f ca="1">IF(OR(Table2[[#This Row],[Produced Qty ]]=Table2[[#This Row],[Origin.Qty]],Table2[[#This Row],[OrdEndDate]]&gt;TODAY()),"On Time","Late")</f>
        <v>On Time</v>
      </c>
      <c r="K51" s="54">
        <v>221480</v>
      </c>
      <c r="L51" s="54">
        <v>295200</v>
      </c>
      <c r="M51" s="55" t="s">
        <v>1542</v>
      </c>
      <c r="N51" s="15">
        <f t="shared" si="7"/>
        <v>73720</v>
      </c>
      <c r="O51" s="15" t="e">
        <f>VLOOKUP(Table2[[#This Row],[Product]],[1]FG!$A:$L,12,0)</f>
        <v>#N/A</v>
      </c>
      <c r="P51" s="24">
        <f>IFERROR((VLOOKUP(Table2[[#This Row],[Product]],'SCCOP DATA'!A:B,2,0))*Table2[[#This Row],[Oper. Qty]],"")</f>
        <v>2093.7159616803165</v>
      </c>
      <c r="Q51" s="17" t="str">
        <f t="shared" si="8"/>
        <v>CW13</v>
      </c>
      <c r="R51" s="17" t="str">
        <f t="shared" si="9"/>
        <v>CW14</v>
      </c>
      <c r="S51" s="18" t="e">
        <f>VLOOKUP(Table2[[#This Row],[Resource]],'TPM2'!B:C,2,0)</f>
        <v>#N/A</v>
      </c>
      <c r="T51" s="18" t="e">
        <f>+VLOOKUP(Table2[[#This Row],[Resource]],'TPM2'!B:D,3,0)</f>
        <v>#N/A</v>
      </c>
      <c r="U51" s="18" t="e">
        <f>+VLOOKUP(Table2[[#This Row],[Resource]],'TPM2'!B:E,4,0)</f>
        <v>#N/A</v>
      </c>
      <c r="V51" s="14" t="str">
        <f>IFERROR(100%-((Table2[[#This Row],[Next activity by]]-Table2[[#This Row],[Cycles recorded so far]]))/Table2[[#This Row],[Interval]],"")</f>
        <v/>
      </c>
      <c r="W51" s="19" t="str">
        <f>IF(Table2[[#This Row],[TPM Level ]]="","",IF(Table2[[#This Row],[TPM Level ]]&lt;70%,"Green",IF(AND(Table2[[#This Row],[TPM Level ]]&gt;=70%,Table2[[#This Row],[TPM Level ]]&lt;90%),"Bleu",IF(AND(Table2[[#This Row],[TPM Level ]]&gt;=90%,Table2[[#This Row],[TPM Level ]]&lt;100%),"Yellow",IF(Table2[[#This Row],[TPM Level ]]&gt;=100%,"Red")))))</f>
        <v/>
      </c>
      <c r="X51" s="8">
        <f>IFERROR(VLOOKUP(Table2[[#This Row],[Product]],'Cavity &amp; CT'!B:E,4,0),0)</f>
        <v>0</v>
      </c>
      <c r="Y51" s="18" t="str">
        <f>IFERROR(VLOOKUP(D51,'Cavity &amp; CT'!B:F,5,0),"")</f>
        <v/>
      </c>
      <c r="Z51" s="20" t="str">
        <f t="shared" si="10"/>
        <v/>
      </c>
      <c r="AA51" s="14" t="e">
        <f>+VLOOKUP(Table2[[#This Row],[Resource]],'TPM2'!B:F,6,0)</f>
        <v>#N/A</v>
      </c>
    </row>
    <row r="52" spans="1:27" s="41" customFormat="1" x14ac:dyDescent="0.25">
      <c r="A52" s="15" t="s">
        <v>479</v>
      </c>
      <c r="B52" s="56" t="s">
        <v>364</v>
      </c>
      <c r="C52" s="56" t="s">
        <v>1045</v>
      </c>
      <c r="D52" s="56" t="s">
        <v>1088</v>
      </c>
      <c r="E52" s="56" t="s">
        <v>1287</v>
      </c>
      <c r="F52" s="56" t="s">
        <v>27</v>
      </c>
      <c r="G52" s="16"/>
      <c r="H52" s="53">
        <v>45013</v>
      </c>
      <c r="I52" s="53">
        <v>45014</v>
      </c>
      <c r="J52" s="46" t="str">
        <f ca="1">IF(OR(Table2[[#This Row],[Produced Qty ]]=Table2[[#This Row],[Origin.Qty]],Table2[[#This Row],[OrdEndDate]]&gt;TODAY()),"On Time","Late")</f>
        <v>Late</v>
      </c>
      <c r="K52" s="54">
        <v>110000</v>
      </c>
      <c r="L52" s="54">
        <v>110000</v>
      </c>
      <c r="M52" s="55" t="s">
        <v>1543</v>
      </c>
      <c r="N52" s="15">
        <f t="shared" si="7"/>
        <v>0</v>
      </c>
      <c r="O52" s="15" t="e">
        <f>VLOOKUP(Table2[[#This Row],[Product]],[1]FG!$A:$L,12,0)</f>
        <v>#N/A</v>
      </c>
      <c r="P52" s="24">
        <f>IFERROR((VLOOKUP(Table2[[#This Row],[Product]],'SCCOP DATA'!A:B,2,0))*Table2[[#This Row],[Oper. Qty]],"")</f>
        <v>1922.4978675049781</v>
      </c>
      <c r="Q52" s="17" t="str">
        <f t="shared" si="8"/>
        <v>CW13</v>
      </c>
      <c r="R52" s="17" t="str">
        <f t="shared" si="9"/>
        <v>CW13</v>
      </c>
      <c r="S52" s="18" t="e">
        <f>VLOOKUP(Table2[[#This Row],[Resource]],'TPM2'!B:C,2,0)</f>
        <v>#N/A</v>
      </c>
      <c r="T52" s="18" t="e">
        <f>+VLOOKUP(Table2[[#This Row],[Resource]],'TPM2'!B:D,3,0)</f>
        <v>#N/A</v>
      </c>
      <c r="U52" s="18" t="e">
        <f>+VLOOKUP(Table2[[#This Row],[Resource]],'TPM2'!B:E,4,0)</f>
        <v>#N/A</v>
      </c>
      <c r="V52" s="14" t="str">
        <f>IFERROR(100%-((Table2[[#This Row],[Next activity by]]-Table2[[#This Row],[Cycles recorded so far]]))/Table2[[#This Row],[Interval]],"")</f>
        <v/>
      </c>
      <c r="W52" s="19" t="str">
        <f>IF(Table2[[#This Row],[TPM Level ]]="","",IF(Table2[[#This Row],[TPM Level ]]&lt;70%,"Green",IF(AND(Table2[[#This Row],[TPM Level ]]&gt;=70%,Table2[[#This Row],[TPM Level ]]&lt;90%),"Bleu",IF(AND(Table2[[#This Row],[TPM Level ]]&gt;=90%,Table2[[#This Row],[TPM Level ]]&lt;100%),"Yellow",IF(Table2[[#This Row],[TPM Level ]]&gt;=100%,"Red")))))</f>
        <v/>
      </c>
      <c r="X52" s="8">
        <f>IFERROR(VLOOKUP(Table2[[#This Row],[Product]],'Cavity &amp; CT'!B:E,4,0),0)</f>
        <v>0</v>
      </c>
      <c r="Y52" s="18" t="str">
        <f>IFERROR(VLOOKUP(D52,'Cavity &amp; CT'!B:F,5,0),"")</f>
        <v/>
      </c>
      <c r="Z52" s="20" t="str">
        <f t="shared" si="10"/>
        <v/>
      </c>
      <c r="AA52" s="14" t="e">
        <f>+VLOOKUP(Table2[[#This Row],[Resource]],'TPM2'!B:F,6,0)</f>
        <v>#N/A</v>
      </c>
    </row>
    <row r="53" spans="1:27" s="41" customFormat="1" x14ac:dyDescent="0.25">
      <c r="A53" s="15" t="s">
        <v>479</v>
      </c>
      <c r="B53" s="56" t="s">
        <v>333</v>
      </c>
      <c r="C53" s="56" t="s">
        <v>1045</v>
      </c>
      <c r="D53" s="56" t="s">
        <v>1089</v>
      </c>
      <c r="E53" s="56" t="s">
        <v>1425</v>
      </c>
      <c r="F53" s="56" t="s">
        <v>27</v>
      </c>
      <c r="G53" s="16"/>
      <c r="H53" s="53">
        <v>45019</v>
      </c>
      <c r="I53" s="53">
        <v>45023</v>
      </c>
      <c r="J53" s="46" t="str">
        <f ca="1">IF(OR(Table2[[#This Row],[Produced Qty ]]=Table2[[#This Row],[Origin.Qty]],Table2[[#This Row],[OrdEndDate]]&gt;TODAY()),"On Time","Late")</f>
        <v>On Time</v>
      </c>
      <c r="K53" s="54">
        <v>216000</v>
      </c>
      <c r="L53" s="54">
        <v>216000</v>
      </c>
      <c r="M53" s="55" t="s">
        <v>1544</v>
      </c>
      <c r="N53" s="15">
        <f t="shared" si="7"/>
        <v>0</v>
      </c>
      <c r="O53" s="15" t="e">
        <f>VLOOKUP(Table2[[#This Row],[Product]],[1]FG!$A:$L,12,0)</f>
        <v>#N/A</v>
      </c>
      <c r="P53" s="24">
        <f>IFERROR((VLOOKUP(Table2[[#This Row],[Product]],'SCCOP DATA'!A:B,2,0))*Table2[[#This Row],[Oper. Qty]],"")</f>
        <v>2041.9119005009406</v>
      </c>
      <c r="Q53" s="17" t="str">
        <f t="shared" si="8"/>
        <v>CW14</v>
      </c>
      <c r="R53" s="17" t="str">
        <f t="shared" si="9"/>
        <v>CW14</v>
      </c>
      <c r="S53" s="18" t="e">
        <f>VLOOKUP(Table2[[#This Row],[Resource]],'TPM2'!B:C,2,0)</f>
        <v>#N/A</v>
      </c>
      <c r="T53" s="18" t="e">
        <f>+VLOOKUP(Table2[[#This Row],[Resource]],'TPM2'!B:D,3,0)</f>
        <v>#N/A</v>
      </c>
      <c r="U53" s="18" t="e">
        <f>+VLOOKUP(Table2[[#This Row],[Resource]],'TPM2'!B:E,4,0)</f>
        <v>#N/A</v>
      </c>
      <c r="V53" s="14" t="str">
        <f>IFERROR(100%-((Table2[[#This Row],[Next activity by]]-Table2[[#This Row],[Cycles recorded so far]]))/Table2[[#This Row],[Interval]],"")</f>
        <v/>
      </c>
      <c r="W53" s="19" t="str">
        <f>IF(Table2[[#This Row],[TPM Level ]]="","",IF(Table2[[#This Row],[TPM Level ]]&lt;70%,"Green",IF(AND(Table2[[#This Row],[TPM Level ]]&gt;=70%,Table2[[#This Row],[TPM Level ]]&lt;90%),"Bleu",IF(AND(Table2[[#This Row],[TPM Level ]]&gt;=90%,Table2[[#This Row],[TPM Level ]]&lt;100%),"Yellow",IF(Table2[[#This Row],[TPM Level ]]&gt;=100%,"Red")))))</f>
        <v/>
      </c>
      <c r="X53" s="8">
        <f>IFERROR(VLOOKUP(Table2[[#This Row],[Product]],'Cavity &amp; CT'!B:E,4,0),0)</f>
        <v>0</v>
      </c>
      <c r="Y53" s="18" t="str">
        <f>IFERROR(VLOOKUP(D53,'Cavity &amp; CT'!B:F,5,0),"")</f>
        <v/>
      </c>
      <c r="Z53" s="20" t="str">
        <f t="shared" si="10"/>
        <v/>
      </c>
      <c r="AA53" s="14" t="e">
        <f>+VLOOKUP(Table2[[#This Row],[Resource]],'TPM2'!B:F,6,0)</f>
        <v>#N/A</v>
      </c>
    </row>
    <row r="54" spans="1:27" s="41" customFormat="1" x14ac:dyDescent="0.25">
      <c r="A54" s="15" t="s">
        <v>479</v>
      </c>
      <c r="B54" s="56" t="s">
        <v>333</v>
      </c>
      <c r="C54" s="56" t="s">
        <v>1045</v>
      </c>
      <c r="D54" s="56" t="s">
        <v>1089</v>
      </c>
      <c r="E54" s="56" t="s">
        <v>1426</v>
      </c>
      <c r="F54" s="56" t="s">
        <v>27</v>
      </c>
      <c r="G54" s="16"/>
      <c r="H54" s="53">
        <v>45023</v>
      </c>
      <c r="I54" s="53">
        <v>45026</v>
      </c>
      <c r="J54" s="46" t="str">
        <f ca="1">IF(OR(Table2[[#This Row],[Produced Qty ]]=Table2[[#This Row],[Origin.Qty]],Table2[[#This Row],[OrdEndDate]]&gt;TODAY()),"On Time","Late")</f>
        <v>On Time</v>
      </c>
      <c r="K54" s="54">
        <v>122400</v>
      </c>
      <c r="L54" s="54">
        <v>122400</v>
      </c>
      <c r="M54" s="55" t="s">
        <v>1545</v>
      </c>
      <c r="N54" s="15">
        <f t="shared" si="7"/>
        <v>0</v>
      </c>
      <c r="O54" s="15" t="e">
        <f>VLOOKUP(Table2[[#This Row],[Product]],[1]FG!$A:$L,12,0)</f>
        <v>#N/A</v>
      </c>
      <c r="P54" s="24">
        <f>IFERROR((VLOOKUP(Table2[[#This Row],[Product]],'SCCOP DATA'!A:B,2,0))*Table2[[#This Row],[Oper. Qty]],"")</f>
        <v>1157.0834102838662</v>
      </c>
      <c r="Q54" s="17" t="str">
        <f t="shared" si="8"/>
        <v>CW14</v>
      </c>
      <c r="R54" s="17" t="str">
        <f t="shared" si="9"/>
        <v>CW15</v>
      </c>
      <c r="S54" s="18" t="e">
        <f>VLOOKUP(Table2[[#This Row],[Resource]],'TPM2'!B:C,2,0)</f>
        <v>#N/A</v>
      </c>
      <c r="T54" s="18" t="e">
        <f>+VLOOKUP(Table2[[#This Row],[Resource]],'TPM2'!B:D,3,0)</f>
        <v>#N/A</v>
      </c>
      <c r="U54" s="18" t="e">
        <f>+VLOOKUP(Table2[[#This Row],[Resource]],'TPM2'!B:E,4,0)</f>
        <v>#N/A</v>
      </c>
      <c r="V54" s="14" t="str">
        <f>IFERROR(100%-((Table2[[#This Row],[Next activity by]]-Table2[[#This Row],[Cycles recorded so far]]))/Table2[[#This Row],[Interval]],"")</f>
        <v/>
      </c>
      <c r="W54" s="19" t="str">
        <f>IF(Table2[[#This Row],[TPM Level ]]="","",IF(Table2[[#This Row],[TPM Level ]]&lt;70%,"Green",IF(AND(Table2[[#This Row],[TPM Level ]]&gt;=70%,Table2[[#This Row],[TPM Level ]]&lt;90%),"Bleu",IF(AND(Table2[[#This Row],[TPM Level ]]&gt;=90%,Table2[[#This Row],[TPM Level ]]&lt;100%),"Yellow",IF(Table2[[#This Row],[TPM Level ]]&gt;=100%,"Red")))))</f>
        <v/>
      </c>
      <c r="X54" s="8">
        <f>IFERROR(VLOOKUP(Table2[[#This Row],[Product]],'Cavity &amp; CT'!B:E,4,0),0)</f>
        <v>0</v>
      </c>
      <c r="Y54" s="18" t="str">
        <f>IFERROR(VLOOKUP(D54,'Cavity &amp; CT'!B:F,5,0),"")</f>
        <v/>
      </c>
      <c r="Z54" s="20" t="str">
        <f t="shared" si="10"/>
        <v/>
      </c>
      <c r="AA54" s="14" t="e">
        <f>+VLOOKUP(Table2[[#This Row],[Resource]],'TPM2'!B:F,6,0)</f>
        <v>#N/A</v>
      </c>
    </row>
    <row r="55" spans="1:27" s="41" customFormat="1" x14ac:dyDescent="0.25">
      <c r="A55" s="15" t="s">
        <v>479</v>
      </c>
      <c r="B55" s="56" t="s">
        <v>128</v>
      </c>
      <c r="C55" s="56" t="s">
        <v>446</v>
      </c>
      <c r="D55" s="56" t="s">
        <v>447</v>
      </c>
      <c r="E55" s="56" t="s">
        <v>1103</v>
      </c>
      <c r="F55" s="56" t="s">
        <v>27</v>
      </c>
      <c r="G55" s="16"/>
      <c r="H55" s="53">
        <v>44987</v>
      </c>
      <c r="I55" s="53">
        <v>44988</v>
      </c>
      <c r="J55" s="46" t="str">
        <f ca="1">IF(OR(Table2[[#This Row],[Produced Qty ]]=Table2[[#This Row],[Origin.Qty]],Table2[[#This Row],[OrdEndDate]]&gt;TODAY()),"On Time","Late")</f>
        <v>Late</v>
      </c>
      <c r="K55" s="54">
        <v>8632</v>
      </c>
      <c r="L55" s="54">
        <v>105750</v>
      </c>
      <c r="M55" s="55" t="s">
        <v>1178</v>
      </c>
      <c r="N55" s="15">
        <f t="shared" si="7"/>
        <v>97118</v>
      </c>
      <c r="O55" s="15" t="e">
        <f>VLOOKUP(Table2[[#This Row],[Product]],[1]FG!$A:$L,12,0)</f>
        <v>#N/A</v>
      </c>
      <c r="P55" s="24">
        <f>IFERROR((VLOOKUP(Table2[[#This Row],[Product]],'SCCOP DATA'!A:B,2,0))*Table2[[#This Row],[Oper. Qty]],"")</f>
        <v>312.30575999999991</v>
      </c>
      <c r="Q55" s="17" t="str">
        <f t="shared" si="8"/>
        <v>CW9</v>
      </c>
      <c r="R55" s="17" t="str">
        <f t="shared" si="9"/>
        <v>CW9</v>
      </c>
      <c r="S55" s="18" t="e">
        <f>VLOOKUP(Table2[[#This Row],[Resource]],'TPM2'!B:C,2,0)</f>
        <v>#N/A</v>
      </c>
      <c r="T55" s="18" t="e">
        <f>+VLOOKUP(Table2[[#This Row],[Resource]],'TPM2'!B:D,3,0)</f>
        <v>#N/A</v>
      </c>
      <c r="U55" s="18" t="e">
        <f>+VLOOKUP(Table2[[#This Row],[Resource]],'TPM2'!B:E,4,0)</f>
        <v>#N/A</v>
      </c>
      <c r="V55" s="14" t="str">
        <f>IFERROR(100%-((Table2[[#This Row],[Next activity by]]-Table2[[#This Row],[Cycles recorded so far]]))/Table2[[#This Row],[Interval]],"")</f>
        <v/>
      </c>
      <c r="W55" s="19" t="str">
        <f>IF(Table2[[#This Row],[TPM Level ]]="","",IF(Table2[[#This Row],[TPM Level ]]&lt;70%,"Green",IF(AND(Table2[[#This Row],[TPM Level ]]&gt;=70%,Table2[[#This Row],[TPM Level ]]&lt;90%),"Bleu",IF(AND(Table2[[#This Row],[TPM Level ]]&gt;=90%,Table2[[#This Row],[TPM Level ]]&lt;100%),"Yellow",IF(Table2[[#This Row],[TPM Level ]]&gt;=100%,"Red")))))</f>
        <v/>
      </c>
      <c r="X55" s="8">
        <f>IFERROR(VLOOKUP(Table2[[#This Row],[Product]],'Cavity &amp; CT'!B:E,4,0),0)</f>
        <v>101.852</v>
      </c>
      <c r="Y55" s="18" t="str">
        <f>IFERROR(VLOOKUP(D55,'Cavity &amp; CT'!B:F,5,0),"")</f>
        <v/>
      </c>
      <c r="Z55" s="20" t="str">
        <f t="shared" si="10"/>
        <v/>
      </c>
      <c r="AA55" s="14" t="e">
        <f>+VLOOKUP(Table2[[#This Row],[Resource]],'TPM2'!B:F,6,0)</f>
        <v>#N/A</v>
      </c>
    </row>
    <row r="56" spans="1:27" s="41" customFormat="1" x14ac:dyDescent="0.25">
      <c r="A56" s="15" t="s">
        <v>479</v>
      </c>
      <c r="B56" s="56" t="s">
        <v>128</v>
      </c>
      <c r="C56" s="56" t="s">
        <v>446</v>
      </c>
      <c r="D56" s="56" t="s">
        <v>447</v>
      </c>
      <c r="E56" s="56" t="s">
        <v>1288</v>
      </c>
      <c r="F56" s="56" t="s">
        <v>27</v>
      </c>
      <c r="G56" s="16"/>
      <c r="H56" s="53">
        <v>45015</v>
      </c>
      <c r="I56" s="53">
        <v>45018</v>
      </c>
      <c r="J56" s="46" t="str">
        <f ca="1">IF(OR(Table2[[#This Row],[Produced Qty ]]=Table2[[#This Row],[Origin.Qty]],Table2[[#This Row],[OrdEndDate]]&gt;TODAY()),"On Time","Late")</f>
        <v>On Time</v>
      </c>
      <c r="K56" s="54">
        <v>43964</v>
      </c>
      <c r="L56" s="54">
        <v>60000</v>
      </c>
      <c r="M56" s="55" t="s">
        <v>1546</v>
      </c>
      <c r="N56" s="15">
        <f t="shared" si="7"/>
        <v>16036</v>
      </c>
      <c r="O56" s="15" t="e">
        <f>VLOOKUP(Table2[[#This Row],[Product]],[1]FG!$A:$L,12,0)</f>
        <v>#N/A</v>
      </c>
      <c r="P56" s="24">
        <f>IFERROR((VLOOKUP(Table2[[#This Row],[Product]],'SCCOP DATA'!A:B,2,0))*Table2[[#This Row],[Oper. Qty]],"")</f>
        <v>1590.6175199999996</v>
      </c>
      <c r="Q56" s="17" t="str">
        <f t="shared" si="8"/>
        <v>CW13</v>
      </c>
      <c r="R56" s="17" t="str">
        <f t="shared" si="9"/>
        <v>CW13</v>
      </c>
      <c r="S56" s="18" t="e">
        <f>VLOOKUP(Table2[[#This Row],[Resource]],'TPM2'!B:C,2,0)</f>
        <v>#N/A</v>
      </c>
      <c r="T56" s="18" t="e">
        <f>+VLOOKUP(Table2[[#This Row],[Resource]],'TPM2'!B:D,3,0)</f>
        <v>#N/A</v>
      </c>
      <c r="U56" s="18" t="e">
        <f>+VLOOKUP(Table2[[#This Row],[Resource]],'TPM2'!B:E,4,0)</f>
        <v>#N/A</v>
      </c>
      <c r="V56" s="14" t="str">
        <f>IFERROR(100%-((Table2[[#This Row],[Next activity by]]-Table2[[#This Row],[Cycles recorded so far]]))/Table2[[#This Row],[Interval]],"")</f>
        <v/>
      </c>
      <c r="W56" s="19" t="str">
        <f>IF(Table2[[#This Row],[TPM Level ]]="","",IF(Table2[[#This Row],[TPM Level ]]&lt;70%,"Green",IF(AND(Table2[[#This Row],[TPM Level ]]&gt;=70%,Table2[[#This Row],[TPM Level ]]&lt;90%),"Bleu",IF(AND(Table2[[#This Row],[TPM Level ]]&gt;=90%,Table2[[#This Row],[TPM Level ]]&lt;100%),"Yellow",IF(Table2[[#This Row],[TPM Level ]]&gt;=100%,"Red")))))</f>
        <v/>
      </c>
      <c r="X56" s="8">
        <f>IFERROR(VLOOKUP(Table2[[#This Row],[Product]],'Cavity &amp; CT'!B:E,4,0),0)</f>
        <v>101.852</v>
      </c>
      <c r="Y56" s="18" t="str">
        <f>IFERROR(VLOOKUP(D56,'Cavity &amp; CT'!B:F,5,0),"")</f>
        <v/>
      </c>
      <c r="Z56" s="20" t="str">
        <f t="shared" si="10"/>
        <v/>
      </c>
      <c r="AA56" s="14" t="e">
        <f>+VLOOKUP(Table2[[#This Row],[Resource]],'TPM2'!B:F,6,0)</f>
        <v>#N/A</v>
      </c>
    </row>
    <row r="57" spans="1:27" s="41" customFormat="1" x14ac:dyDescent="0.25">
      <c r="A57" s="15" t="s">
        <v>479</v>
      </c>
      <c r="B57" s="56" t="s">
        <v>168</v>
      </c>
      <c r="C57" s="56" t="s">
        <v>446</v>
      </c>
      <c r="D57" s="56" t="s">
        <v>447</v>
      </c>
      <c r="E57" s="56" t="s">
        <v>1427</v>
      </c>
      <c r="F57" s="56" t="s">
        <v>27</v>
      </c>
      <c r="G57" s="16"/>
      <c r="H57" s="53">
        <v>45016</v>
      </c>
      <c r="I57" s="53">
        <v>45021</v>
      </c>
      <c r="J57" s="46" t="str">
        <f ca="1">IF(OR(Table2[[#This Row],[Produced Qty ]]=Table2[[#This Row],[Origin.Qty]],Table2[[#This Row],[OrdEndDate]]&gt;TODAY()),"On Time","Late")</f>
        <v>On Time</v>
      </c>
      <c r="K57" s="54">
        <v>67500</v>
      </c>
      <c r="L57" s="54">
        <v>67500</v>
      </c>
      <c r="M57" s="55" t="s">
        <v>1547</v>
      </c>
      <c r="N57" s="15">
        <f t="shared" si="7"/>
        <v>0</v>
      </c>
      <c r="O57" s="15" t="e">
        <f>VLOOKUP(Table2[[#This Row],[Product]],[1]FG!$A:$L,12,0)</f>
        <v>#N/A</v>
      </c>
      <c r="P57" s="24">
        <f>IFERROR((VLOOKUP(Table2[[#This Row],[Product]],'SCCOP DATA'!A:B,2,0))*Table2[[#This Row],[Oper. Qty]],"")</f>
        <v>2442.1499999999992</v>
      </c>
      <c r="Q57" s="17" t="str">
        <f t="shared" si="8"/>
        <v>CW13</v>
      </c>
      <c r="R57" s="17" t="str">
        <f t="shared" si="9"/>
        <v>CW14</v>
      </c>
      <c r="S57" s="18" t="e">
        <f>VLOOKUP(Table2[[#This Row],[Resource]],'TPM2'!B:C,2,0)</f>
        <v>#N/A</v>
      </c>
      <c r="T57" s="18" t="e">
        <f>+VLOOKUP(Table2[[#This Row],[Resource]],'TPM2'!B:D,3,0)</f>
        <v>#N/A</v>
      </c>
      <c r="U57" s="18" t="e">
        <f>+VLOOKUP(Table2[[#This Row],[Resource]],'TPM2'!B:E,4,0)</f>
        <v>#N/A</v>
      </c>
      <c r="V57" s="14" t="str">
        <f>IFERROR(100%-((Table2[[#This Row],[Next activity by]]-Table2[[#This Row],[Cycles recorded so far]]))/Table2[[#This Row],[Interval]],"")</f>
        <v/>
      </c>
      <c r="W57" s="19" t="str">
        <f>IF(Table2[[#This Row],[TPM Level ]]="","",IF(Table2[[#This Row],[TPM Level ]]&lt;70%,"Green",IF(AND(Table2[[#This Row],[TPM Level ]]&gt;=70%,Table2[[#This Row],[TPM Level ]]&lt;90%),"Bleu",IF(AND(Table2[[#This Row],[TPM Level ]]&gt;=90%,Table2[[#This Row],[TPM Level ]]&lt;100%),"Yellow",IF(Table2[[#This Row],[TPM Level ]]&gt;=100%,"Red")))))</f>
        <v/>
      </c>
      <c r="X57" s="8">
        <f>IFERROR(VLOOKUP(Table2[[#This Row],[Product]],'Cavity &amp; CT'!B:E,4,0),0)</f>
        <v>101.852</v>
      </c>
      <c r="Y57" s="18" t="str">
        <f>IFERROR(VLOOKUP(D57,'Cavity &amp; CT'!B:F,5,0),"")</f>
        <v/>
      </c>
      <c r="Z57" s="20" t="str">
        <f t="shared" si="10"/>
        <v/>
      </c>
      <c r="AA57" s="14" t="e">
        <f>+VLOOKUP(Table2[[#This Row],[Resource]],'TPM2'!B:F,6,0)</f>
        <v>#N/A</v>
      </c>
    </row>
    <row r="58" spans="1:27" s="41" customFormat="1" x14ac:dyDescent="0.25">
      <c r="A58" s="15" t="s">
        <v>479</v>
      </c>
      <c r="B58" s="56" t="s">
        <v>770</v>
      </c>
      <c r="C58" s="56" t="s">
        <v>1023</v>
      </c>
      <c r="D58" s="56" t="s">
        <v>519</v>
      </c>
      <c r="E58" s="56" t="s">
        <v>1182</v>
      </c>
      <c r="F58" s="56" t="s">
        <v>27</v>
      </c>
      <c r="G58" s="16"/>
      <c r="H58" s="53">
        <v>45010</v>
      </c>
      <c r="I58" s="53">
        <v>45012</v>
      </c>
      <c r="J58" s="46" t="str">
        <f ca="1">IF(OR(Table2[[#This Row],[Produced Qty ]]=Table2[[#This Row],[Origin.Qty]],Table2[[#This Row],[OrdEndDate]]&gt;TODAY()),"On Time","Late")</f>
        <v>Late</v>
      </c>
      <c r="K58" s="54">
        <v>13880</v>
      </c>
      <c r="L58" s="54">
        <v>16000</v>
      </c>
      <c r="M58" s="55" t="s">
        <v>1548</v>
      </c>
      <c r="N58" s="15">
        <f t="shared" si="7"/>
        <v>2120</v>
      </c>
      <c r="O58" s="15" t="e">
        <f>VLOOKUP(Table2[[#This Row],[Product]],[1]FG!$A:$L,12,0)</f>
        <v>#N/A</v>
      </c>
      <c r="P58" s="24" t="str">
        <f>IFERROR((VLOOKUP(Table2[[#This Row],[Product]],'SCCOP DATA'!A:B,2,0))*Table2[[#This Row],[Oper. Qty]],"")</f>
        <v/>
      </c>
      <c r="Q58" s="17" t="str">
        <f t="shared" si="8"/>
        <v>CW12</v>
      </c>
      <c r="R58" s="17" t="str">
        <f t="shared" si="9"/>
        <v>CW13</v>
      </c>
      <c r="S58" s="18" t="e">
        <f>VLOOKUP(Table2[[#This Row],[Resource]],'TPM2'!B:C,2,0)</f>
        <v>#N/A</v>
      </c>
      <c r="T58" s="18" t="e">
        <f>+VLOOKUP(Table2[[#This Row],[Resource]],'TPM2'!B:D,3,0)</f>
        <v>#N/A</v>
      </c>
      <c r="U58" s="18" t="e">
        <f>+VLOOKUP(Table2[[#This Row],[Resource]],'TPM2'!B:E,4,0)</f>
        <v>#N/A</v>
      </c>
      <c r="V58" s="14" t="str">
        <f>IFERROR(100%-((Table2[[#This Row],[Next activity by]]-Table2[[#This Row],[Cycles recorded so far]]))/Table2[[#This Row],[Interval]],"")</f>
        <v/>
      </c>
      <c r="W58" s="19" t="str">
        <f>IF(Table2[[#This Row],[TPM Level ]]="","",IF(Table2[[#This Row],[TPM Level ]]&lt;70%,"Green",IF(AND(Table2[[#This Row],[TPM Level ]]&gt;=70%,Table2[[#This Row],[TPM Level ]]&lt;90%),"Bleu",IF(AND(Table2[[#This Row],[TPM Level ]]&gt;=90%,Table2[[#This Row],[TPM Level ]]&lt;100%),"Yellow",IF(Table2[[#This Row],[TPM Level ]]&gt;=100%,"Red")))))</f>
        <v/>
      </c>
      <c r="X58" s="8">
        <f>IFERROR(VLOOKUP(Table2[[#This Row],[Product]],'Cavity &amp; CT'!B:E,4,0),0)</f>
        <v>77.257000000000005</v>
      </c>
      <c r="Y58" s="18" t="str">
        <f>IFERROR(VLOOKUP(D58,'Cavity &amp; CT'!B:F,5,0),"")</f>
        <v/>
      </c>
      <c r="Z58" s="20" t="str">
        <f t="shared" si="10"/>
        <v/>
      </c>
      <c r="AA58" s="14" t="e">
        <f>+VLOOKUP(Table2[[#This Row],[Resource]],'TPM2'!B:F,6,0)</f>
        <v>#N/A</v>
      </c>
    </row>
    <row r="59" spans="1:27" s="41" customFormat="1" x14ac:dyDescent="0.25">
      <c r="A59" s="15" t="s">
        <v>479</v>
      </c>
      <c r="B59" s="56" t="s">
        <v>315</v>
      </c>
      <c r="C59" s="56" t="s">
        <v>1023</v>
      </c>
      <c r="D59" s="56" t="s">
        <v>469</v>
      </c>
      <c r="E59" s="56" t="s">
        <v>1289</v>
      </c>
      <c r="F59" s="56" t="s">
        <v>27</v>
      </c>
      <c r="G59" s="16"/>
      <c r="H59" s="53">
        <v>45016</v>
      </c>
      <c r="I59" s="53">
        <v>45017</v>
      </c>
      <c r="J59" s="46" t="str">
        <f ca="1">IF(OR(Table2[[#This Row],[Produced Qty ]]=Table2[[#This Row],[Origin.Qty]],Table2[[#This Row],[OrdEndDate]]&gt;TODAY()),"On Time","Late")</f>
        <v>On Time</v>
      </c>
      <c r="K59" s="54">
        <v>14000</v>
      </c>
      <c r="L59" s="54">
        <v>14000</v>
      </c>
      <c r="M59" s="55" t="s">
        <v>1130</v>
      </c>
      <c r="N59" s="15">
        <f t="shared" si="7"/>
        <v>0</v>
      </c>
      <c r="O59" s="15" t="e">
        <f>VLOOKUP(Table2[[#This Row],[Product]],[1]FG!$A:$L,12,0)</f>
        <v>#N/A</v>
      </c>
      <c r="P59" s="24">
        <f>IFERROR((VLOOKUP(Table2[[#This Row],[Product]],'SCCOP DATA'!A:B,2,0))*Table2[[#This Row],[Oper. Qty]],"")</f>
        <v>775.59999999999991</v>
      </c>
      <c r="Q59" s="17" t="str">
        <f t="shared" si="8"/>
        <v>CW13</v>
      </c>
      <c r="R59" s="17" t="str">
        <f t="shared" si="9"/>
        <v>CW13</v>
      </c>
      <c r="S59" s="18" t="e">
        <f>VLOOKUP(Table2[[#This Row],[Resource]],'TPM2'!B:C,2,0)</f>
        <v>#N/A</v>
      </c>
      <c r="T59" s="18" t="e">
        <f>+VLOOKUP(Table2[[#This Row],[Resource]],'TPM2'!B:D,3,0)</f>
        <v>#N/A</v>
      </c>
      <c r="U59" s="18" t="e">
        <f>+VLOOKUP(Table2[[#This Row],[Resource]],'TPM2'!B:E,4,0)</f>
        <v>#N/A</v>
      </c>
      <c r="V59" s="14" t="str">
        <f>IFERROR(100%-((Table2[[#This Row],[Next activity by]]-Table2[[#This Row],[Cycles recorded so far]]))/Table2[[#This Row],[Interval]],"")</f>
        <v/>
      </c>
      <c r="W59" s="19" t="str">
        <f>IF(Table2[[#This Row],[TPM Level ]]="","",IF(Table2[[#This Row],[TPM Level ]]&lt;70%,"Green",IF(AND(Table2[[#This Row],[TPM Level ]]&gt;=70%,Table2[[#This Row],[TPM Level ]]&lt;90%),"Bleu",IF(AND(Table2[[#This Row],[TPM Level ]]&gt;=90%,Table2[[#This Row],[TPM Level ]]&lt;100%),"Yellow",IF(Table2[[#This Row],[TPM Level ]]&gt;=100%,"Red")))))</f>
        <v/>
      </c>
      <c r="X59" s="8">
        <f>IFERROR(VLOOKUP(Table2[[#This Row],[Product]],'Cavity &amp; CT'!B:E,4,0),0)</f>
        <v>69.44</v>
      </c>
      <c r="Y59" s="18" t="str">
        <f>IFERROR(VLOOKUP(D59,'Cavity &amp; CT'!B:F,5,0),"")</f>
        <v/>
      </c>
      <c r="Z59" s="20" t="str">
        <f t="shared" si="10"/>
        <v/>
      </c>
      <c r="AA59" s="14" t="e">
        <f>+VLOOKUP(Table2[[#This Row],[Resource]],'TPM2'!B:F,6,0)</f>
        <v>#N/A</v>
      </c>
    </row>
    <row r="60" spans="1:27" s="41" customFormat="1" x14ac:dyDescent="0.25">
      <c r="A60" s="15" t="s">
        <v>479</v>
      </c>
      <c r="B60" s="56" t="s">
        <v>261</v>
      </c>
      <c r="C60" s="56" t="s">
        <v>1023</v>
      </c>
      <c r="D60" s="56" t="s">
        <v>469</v>
      </c>
      <c r="E60" s="56" t="s">
        <v>1290</v>
      </c>
      <c r="F60" s="56" t="s">
        <v>27</v>
      </c>
      <c r="G60" s="16"/>
      <c r="H60" s="53">
        <v>45017</v>
      </c>
      <c r="I60" s="53">
        <v>45018</v>
      </c>
      <c r="J60" s="46" t="str">
        <f ca="1">IF(OR(Table2[[#This Row],[Produced Qty ]]=Table2[[#This Row],[Origin.Qty]],Table2[[#This Row],[OrdEndDate]]&gt;TODAY()),"On Time","Late")</f>
        <v>On Time</v>
      </c>
      <c r="K60" s="54">
        <v>14400</v>
      </c>
      <c r="L60" s="54">
        <v>14400</v>
      </c>
      <c r="M60" s="55" t="s">
        <v>1549</v>
      </c>
      <c r="N60" s="15">
        <f t="shared" si="7"/>
        <v>0</v>
      </c>
      <c r="O60" s="15" t="e">
        <f>VLOOKUP(Table2[[#This Row],[Product]],[1]FG!$A:$L,12,0)</f>
        <v>#N/A</v>
      </c>
      <c r="P60" s="24">
        <f>IFERROR((VLOOKUP(Table2[[#This Row],[Product]],'SCCOP DATA'!A:B,2,0))*Table2[[#This Row],[Oper. Qty]],"")</f>
        <v>797.75999999999988</v>
      </c>
      <c r="Q60" s="17" t="str">
        <f t="shared" si="8"/>
        <v>CW13</v>
      </c>
      <c r="R60" s="17" t="str">
        <f t="shared" si="9"/>
        <v>CW13</v>
      </c>
      <c r="S60" s="18" t="e">
        <f>VLOOKUP(Table2[[#This Row],[Resource]],'TPM2'!B:C,2,0)</f>
        <v>#N/A</v>
      </c>
      <c r="T60" s="18" t="e">
        <f>+VLOOKUP(Table2[[#This Row],[Resource]],'TPM2'!B:D,3,0)</f>
        <v>#N/A</v>
      </c>
      <c r="U60" s="18" t="e">
        <f>+VLOOKUP(Table2[[#This Row],[Resource]],'TPM2'!B:E,4,0)</f>
        <v>#N/A</v>
      </c>
      <c r="V60" s="14" t="str">
        <f>IFERROR(100%-((Table2[[#This Row],[Next activity by]]-Table2[[#This Row],[Cycles recorded so far]]))/Table2[[#This Row],[Interval]],"")</f>
        <v/>
      </c>
      <c r="W60" s="19" t="str">
        <f>IF(Table2[[#This Row],[TPM Level ]]="","",IF(Table2[[#This Row],[TPM Level ]]&lt;70%,"Green",IF(AND(Table2[[#This Row],[TPM Level ]]&gt;=70%,Table2[[#This Row],[TPM Level ]]&lt;90%),"Bleu",IF(AND(Table2[[#This Row],[TPM Level ]]&gt;=90%,Table2[[#This Row],[TPM Level ]]&lt;100%),"Yellow",IF(Table2[[#This Row],[TPM Level ]]&gt;=100%,"Red")))))</f>
        <v/>
      </c>
      <c r="X60" s="8">
        <f>IFERROR(VLOOKUP(Table2[[#This Row],[Product]],'Cavity &amp; CT'!B:E,4,0),0)</f>
        <v>69.44</v>
      </c>
      <c r="Y60" s="18" t="str">
        <f>IFERROR(VLOOKUP(D60,'Cavity &amp; CT'!B:F,5,0),"")</f>
        <v/>
      </c>
      <c r="Z60" s="20" t="str">
        <f t="shared" si="10"/>
        <v/>
      </c>
      <c r="AA60" s="14" t="e">
        <f>+VLOOKUP(Table2[[#This Row],[Resource]],'TPM2'!B:F,6,0)</f>
        <v>#N/A</v>
      </c>
    </row>
    <row r="61" spans="1:27" s="41" customFormat="1" x14ac:dyDescent="0.25">
      <c r="A61" s="15" t="s">
        <v>479</v>
      </c>
      <c r="B61" s="56" t="s">
        <v>236</v>
      </c>
      <c r="C61" s="56" t="s">
        <v>1080</v>
      </c>
      <c r="D61" s="56" t="s">
        <v>499</v>
      </c>
      <c r="E61" s="56" t="s">
        <v>1164</v>
      </c>
      <c r="F61" s="56" t="s">
        <v>27</v>
      </c>
      <c r="G61" s="16"/>
      <c r="H61" s="53">
        <v>44997</v>
      </c>
      <c r="I61" s="53">
        <v>44997</v>
      </c>
      <c r="J61" s="46" t="str">
        <f ca="1">IF(OR(Table2[[#This Row],[Produced Qty ]]=Table2[[#This Row],[Origin.Qty]],Table2[[#This Row],[OrdEndDate]]&gt;TODAY()),"On Time","Late")</f>
        <v>Late</v>
      </c>
      <c r="K61" s="54">
        <v>3792</v>
      </c>
      <c r="L61" s="54">
        <v>154500</v>
      </c>
      <c r="M61" s="55" t="s">
        <v>1248</v>
      </c>
      <c r="N61" s="15">
        <f t="shared" si="7"/>
        <v>150708</v>
      </c>
      <c r="O61" s="15">
        <f>VLOOKUP(Table2[[#This Row],[Product]],[1]FG!$A:$L,12,0)</f>
        <v>250500</v>
      </c>
      <c r="P61" s="24">
        <f>IFERROR((VLOOKUP(Table2[[#This Row],[Product]],'SCCOP DATA'!A:B,2,0))*Table2[[#This Row],[Oper. Qty]],"")</f>
        <v>72.161760000000001</v>
      </c>
      <c r="Q61" s="17" t="str">
        <f t="shared" si="8"/>
        <v>CW10</v>
      </c>
      <c r="R61" s="17" t="str">
        <f t="shared" si="9"/>
        <v>CW10</v>
      </c>
      <c r="S61" s="18" t="e">
        <f>VLOOKUP(Table2[[#This Row],[Resource]],'TPM2'!B:C,2,0)</f>
        <v>#N/A</v>
      </c>
      <c r="T61" s="18" t="e">
        <f>+VLOOKUP(Table2[[#This Row],[Resource]],'TPM2'!B:D,3,0)</f>
        <v>#N/A</v>
      </c>
      <c r="U61" s="18" t="e">
        <f>+VLOOKUP(Table2[[#This Row],[Resource]],'TPM2'!B:E,4,0)</f>
        <v>#N/A</v>
      </c>
      <c r="V61" s="14" t="str">
        <f>IFERROR(100%-((Table2[[#This Row],[Next activity by]]-Table2[[#This Row],[Cycles recorded so far]]))/Table2[[#This Row],[Interval]],"")</f>
        <v/>
      </c>
      <c r="W61" s="19" t="str">
        <f>IF(Table2[[#This Row],[TPM Level ]]="","",IF(Table2[[#This Row],[TPM Level ]]&lt;70%,"Green",IF(AND(Table2[[#This Row],[TPM Level ]]&gt;=70%,Table2[[#This Row],[TPM Level ]]&lt;90%),"Bleu",IF(AND(Table2[[#This Row],[TPM Level ]]&gt;=90%,Table2[[#This Row],[TPM Level ]]&lt;100%),"Yellow",IF(Table2[[#This Row],[TPM Level ]]&gt;=100%,"Red")))))</f>
        <v/>
      </c>
      <c r="X61" s="8">
        <f>IFERROR(VLOOKUP(Table2[[#This Row],[Product]],'Cavity &amp; CT'!B:E,4,0),0)</f>
        <v>49.34</v>
      </c>
      <c r="Y61" s="18" t="str">
        <f>IFERROR(VLOOKUP(D61,'Cavity &amp; CT'!B:F,5,0),"")</f>
        <v/>
      </c>
      <c r="Z61" s="20" t="str">
        <f t="shared" si="10"/>
        <v/>
      </c>
      <c r="AA61" s="14" t="e">
        <f>+VLOOKUP(Table2[[#This Row],[Resource]],'TPM2'!B:F,6,0)</f>
        <v>#N/A</v>
      </c>
    </row>
    <row r="62" spans="1:27" s="41" customFormat="1" x14ac:dyDescent="0.25">
      <c r="A62" s="15" t="s">
        <v>479</v>
      </c>
      <c r="B62" s="56" t="s">
        <v>236</v>
      </c>
      <c r="C62" s="56" t="s">
        <v>1080</v>
      </c>
      <c r="D62" s="56" t="s">
        <v>499</v>
      </c>
      <c r="E62" s="56" t="s">
        <v>1291</v>
      </c>
      <c r="F62" s="56" t="s">
        <v>27</v>
      </c>
      <c r="G62" s="16"/>
      <c r="H62" s="53">
        <v>45015</v>
      </c>
      <c r="I62" s="53">
        <v>45016</v>
      </c>
      <c r="J62" s="46" t="str">
        <f ca="1">IF(OR(Table2[[#This Row],[Produced Qty ]]=Table2[[#This Row],[Origin.Qty]],Table2[[#This Row],[OrdEndDate]]&gt;TODAY()),"On Time","Late")</f>
        <v>On Time</v>
      </c>
      <c r="K62" s="54">
        <v>41068</v>
      </c>
      <c r="L62" s="54">
        <v>162500</v>
      </c>
      <c r="M62" s="55" t="s">
        <v>1550</v>
      </c>
      <c r="N62" s="15">
        <f t="shared" si="7"/>
        <v>121432</v>
      </c>
      <c r="O62" s="15">
        <f>VLOOKUP(Table2[[#This Row],[Product]],[1]FG!$A:$L,12,0)</f>
        <v>250500</v>
      </c>
      <c r="P62" s="24">
        <f>IFERROR((VLOOKUP(Table2[[#This Row],[Product]],'SCCOP DATA'!A:B,2,0))*Table2[[#This Row],[Oper. Qty]],"")</f>
        <v>781.52404000000013</v>
      </c>
      <c r="Q62" s="17" t="str">
        <f t="shared" si="8"/>
        <v>CW13</v>
      </c>
      <c r="R62" s="17" t="str">
        <f t="shared" si="9"/>
        <v>CW13</v>
      </c>
      <c r="S62" s="18" t="e">
        <f>VLOOKUP(Table2[[#This Row],[Resource]],'TPM2'!B:C,2,0)</f>
        <v>#N/A</v>
      </c>
      <c r="T62" s="18" t="e">
        <f>+VLOOKUP(Table2[[#This Row],[Resource]],'TPM2'!B:D,3,0)</f>
        <v>#N/A</v>
      </c>
      <c r="U62" s="18" t="e">
        <f>+VLOOKUP(Table2[[#This Row],[Resource]],'TPM2'!B:E,4,0)</f>
        <v>#N/A</v>
      </c>
      <c r="V62" s="14" t="str">
        <f>IFERROR(100%-((Table2[[#This Row],[Next activity by]]-Table2[[#This Row],[Cycles recorded so far]]))/Table2[[#This Row],[Interval]],"")</f>
        <v/>
      </c>
      <c r="W62" s="19" t="str">
        <f>IF(Table2[[#This Row],[TPM Level ]]="","",IF(Table2[[#This Row],[TPM Level ]]&lt;70%,"Green",IF(AND(Table2[[#This Row],[TPM Level ]]&gt;=70%,Table2[[#This Row],[TPM Level ]]&lt;90%),"Bleu",IF(AND(Table2[[#This Row],[TPM Level ]]&gt;=90%,Table2[[#This Row],[TPM Level ]]&lt;100%),"Yellow",IF(Table2[[#This Row],[TPM Level ]]&gt;=100%,"Red")))))</f>
        <v/>
      </c>
      <c r="X62" s="8">
        <f>IFERROR(VLOOKUP(Table2[[#This Row],[Product]],'Cavity &amp; CT'!B:E,4,0),0)</f>
        <v>49.34</v>
      </c>
      <c r="Y62" s="18" t="str">
        <f>IFERROR(VLOOKUP(D62,'Cavity &amp; CT'!B:F,5,0),"")</f>
        <v/>
      </c>
      <c r="Z62" s="20" t="str">
        <f t="shared" si="10"/>
        <v/>
      </c>
      <c r="AA62" s="14" t="e">
        <f>+VLOOKUP(Table2[[#This Row],[Resource]],'TPM2'!B:F,6,0)</f>
        <v>#N/A</v>
      </c>
    </row>
    <row r="63" spans="1:27" s="41" customFormat="1" x14ac:dyDescent="0.25">
      <c r="A63" s="15" t="s">
        <v>479</v>
      </c>
      <c r="B63" s="56" t="s">
        <v>236</v>
      </c>
      <c r="C63" s="56" t="s">
        <v>1080</v>
      </c>
      <c r="D63" s="56" t="s">
        <v>499</v>
      </c>
      <c r="E63" s="56" t="s">
        <v>1292</v>
      </c>
      <c r="F63" s="56" t="s">
        <v>27</v>
      </c>
      <c r="G63" s="16"/>
      <c r="H63" s="53">
        <v>45017</v>
      </c>
      <c r="I63" s="53">
        <v>45020</v>
      </c>
      <c r="J63" s="46" t="str">
        <f ca="1">IF(OR(Table2[[#This Row],[Produced Qty ]]=Table2[[#This Row],[Origin.Qty]],Table2[[#This Row],[OrdEndDate]]&gt;TODAY()),"On Time","Late")</f>
        <v>On Time</v>
      </c>
      <c r="K63" s="54">
        <v>87500</v>
      </c>
      <c r="L63" s="54">
        <v>87500</v>
      </c>
      <c r="M63" s="55" t="s">
        <v>1368</v>
      </c>
      <c r="N63" s="15">
        <f t="shared" si="7"/>
        <v>0</v>
      </c>
      <c r="O63" s="15">
        <f>VLOOKUP(Table2[[#This Row],[Product]],[1]FG!$A:$L,12,0)</f>
        <v>250500</v>
      </c>
      <c r="P63" s="24">
        <f>IFERROR((VLOOKUP(Table2[[#This Row],[Product]],'SCCOP DATA'!A:B,2,0))*Table2[[#This Row],[Oper. Qty]],"")</f>
        <v>1665.1250000000002</v>
      </c>
      <c r="Q63" s="17" t="str">
        <f t="shared" si="8"/>
        <v>CW13</v>
      </c>
      <c r="R63" s="17" t="str">
        <f t="shared" si="9"/>
        <v>CW14</v>
      </c>
      <c r="S63" s="18" t="e">
        <f>VLOOKUP(Table2[[#This Row],[Resource]],'TPM2'!B:C,2,0)</f>
        <v>#N/A</v>
      </c>
      <c r="T63" s="18" t="e">
        <f>+VLOOKUP(Table2[[#This Row],[Resource]],'TPM2'!B:D,3,0)</f>
        <v>#N/A</v>
      </c>
      <c r="U63" s="18" t="e">
        <f>+VLOOKUP(Table2[[#This Row],[Resource]],'TPM2'!B:E,4,0)</f>
        <v>#N/A</v>
      </c>
      <c r="V63" s="14" t="str">
        <f>IFERROR(100%-((Table2[[#This Row],[Next activity by]]-Table2[[#This Row],[Cycles recorded so far]]))/Table2[[#This Row],[Interval]],"")</f>
        <v/>
      </c>
      <c r="W63" s="19" t="str">
        <f>IF(Table2[[#This Row],[TPM Level ]]="","",IF(Table2[[#This Row],[TPM Level ]]&lt;70%,"Green",IF(AND(Table2[[#This Row],[TPM Level ]]&gt;=70%,Table2[[#This Row],[TPM Level ]]&lt;90%),"Bleu",IF(AND(Table2[[#This Row],[TPM Level ]]&gt;=90%,Table2[[#This Row],[TPM Level ]]&lt;100%),"Yellow",IF(Table2[[#This Row],[TPM Level ]]&gt;=100%,"Red")))))</f>
        <v/>
      </c>
      <c r="X63" s="8">
        <f>IFERROR(VLOOKUP(Table2[[#This Row],[Product]],'Cavity &amp; CT'!B:E,4,0),0)</f>
        <v>49.34</v>
      </c>
      <c r="Y63" s="18" t="str">
        <f>IFERROR(VLOOKUP(D63,'Cavity &amp; CT'!B:F,5,0),"")</f>
        <v/>
      </c>
      <c r="Z63" s="20" t="str">
        <f t="shared" si="10"/>
        <v/>
      </c>
      <c r="AA63" s="14" t="e">
        <f>+VLOOKUP(Table2[[#This Row],[Resource]],'TPM2'!B:F,6,0)</f>
        <v>#N/A</v>
      </c>
    </row>
    <row r="64" spans="1:27" s="41" customFormat="1" x14ac:dyDescent="0.25">
      <c r="A64" s="15" t="s">
        <v>479</v>
      </c>
      <c r="B64" s="56" t="s">
        <v>359</v>
      </c>
      <c r="C64" s="56" t="s">
        <v>1057</v>
      </c>
      <c r="D64" s="56" t="s">
        <v>1054</v>
      </c>
      <c r="E64" s="56" t="s">
        <v>1208</v>
      </c>
      <c r="F64" s="56" t="s">
        <v>27</v>
      </c>
      <c r="G64" s="16"/>
      <c r="H64" s="53">
        <v>45015</v>
      </c>
      <c r="I64" s="53">
        <v>45018</v>
      </c>
      <c r="J64" s="46" t="str">
        <f ca="1">IF(OR(Table2[[#This Row],[Produced Qty ]]=Table2[[#This Row],[Origin.Qty]],Table2[[#This Row],[OrdEndDate]]&gt;TODAY()),"On Time","Late")</f>
        <v>On Time</v>
      </c>
      <c r="K64" s="54">
        <v>75890</v>
      </c>
      <c r="L64" s="54">
        <v>94050</v>
      </c>
      <c r="M64" s="55" t="s">
        <v>1551</v>
      </c>
      <c r="N64" s="15">
        <f t="shared" ref="N64:N95" si="11">L64-K64</f>
        <v>18160</v>
      </c>
      <c r="O64" s="15" t="e">
        <f>VLOOKUP(Table2[[#This Row],[Product]],[1]FG!$A:$L,12,0)</f>
        <v>#N/A</v>
      </c>
      <c r="P64" s="24">
        <f>IFERROR((VLOOKUP(Table2[[#This Row],[Product]],'SCCOP DATA'!A:B,2,0))*Table2[[#This Row],[Oper. Qty]],"")</f>
        <v>3171.9114921717178</v>
      </c>
      <c r="Q64" s="17" t="str">
        <f t="shared" ref="Q64:Q95" si="12">"CW"&amp;_xlfn.ISOWEEKNUM(H64)</f>
        <v>CW13</v>
      </c>
      <c r="R64" s="17" t="str">
        <f t="shared" ref="R64:R95" si="13">"CW"&amp;_xlfn.ISOWEEKNUM(I64)</f>
        <v>CW13</v>
      </c>
      <c r="S64" s="18" t="e">
        <f>VLOOKUP(Table2[[#This Row],[Resource]],'TPM2'!B:C,2,0)</f>
        <v>#N/A</v>
      </c>
      <c r="T64" s="18" t="e">
        <f>+VLOOKUP(Table2[[#This Row],[Resource]],'TPM2'!B:D,3,0)</f>
        <v>#N/A</v>
      </c>
      <c r="U64" s="18" t="e">
        <f>+VLOOKUP(Table2[[#This Row],[Resource]],'TPM2'!B:E,4,0)</f>
        <v>#N/A</v>
      </c>
      <c r="V64" s="14" t="str">
        <f>IFERROR(100%-((Table2[[#This Row],[Next activity by]]-Table2[[#This Row],[Cycles recorded so far]]))/Table2[[#This Row],[Interval]],"")</f>
        <v/>
      </c>
      <c r="W64" s="19" t="str">
        <f>IF(Table2[[#This Row],[TPM Level ]]="","",IF(Table2[[#This Row],[TPM Level ]]&lt;70%,"Green",IF(AND(Table2[[#This Row],[TPM Level ]]&gt;=70%,Table2[[#This Row],[TPM Level ]]&lt;90%),"Bleu",IF(AND(Table2[[#This Row],[TPM Level ]]&gt;=90%,Table2[[#This Row],[TPM Level ]]&lt;100%),"Yellow",IF(Table2[[#This Row],[TPM Level ]]&gt;=100%,"Red")))))</f>
        <v/>
      </c>
      <c r="X64" s="8">
        <f>IFERROR(VLOOKUP(Table2[[#This Row],[Product]],'Cavity &amp; CT'!B:E,4,0),0)</f>
        <v>0</v>
      </c>
      <c r="Y64" s="18" t="str">
        <f>IFERROR(VLOOKUP(D64,'Cavity &amp; CT'!B:F,5,0),"")</f>
        <v/>
      </c>
      <c r="Z64" s="20" t="str">
        <f t="shared" ref="Z64:Z95" si="14">IFERROR(((U64-T64))*(X64/3600),"")</f>
        <v/>
      </c>
      <c r="AA64" s="14" t="e">
        <f>+VLOOKUP(Table2[[#This Row],[Resource]],'TPM2'!B:F,6,0)</f>
        <v>#N/A</v>
      </c>
    </row>
    <row r="65" spans="1:27" s="41" customFormat="1" x14ac:dyDescent="0.25">
      <c r="A65" s="15" t="s">
        <v>479</v>
      </c>
      <c r="B65" s="56" t="s">
        <v>241</v>
      </c>
      <c r="C65" s="56" t="s">
        <v>1057</v>
      </c>
      <c r="D65" s="56" t="s">
        <v>500</v>
      </c>
      <c r="E65" s="56" t="s">
        <v>1209</v>
      </c>
      <c r="F65" s="56" t="s">
        <v>27</v>
      </c>
      <c r="G65" s="16"/>
      <c r="H65" s="53">
        <v>45018</v>
      </c>
      <c r="I65" s="53">
        <v>45021</v>
      </c>
      <c r="J65" s="46" t="str">
        <f ca="1">IF(OR(Table2[[#This Row],[Produced Qty ]]=Table2[[#This Row],[Origin.Qty]],Table2[[#This Row],[OrdEndDate]]&gt;TODAY()),"On Time","Late")</f>
        <v>On Time</v>
      </c>
      <c r="K65" s="54">
        <v>45900</v>
      </c>
      <c r="L65" s="54">
        <v>45900</v>
      </c>
      <c r="M65" s="55" t="s">
        <v>1116</v>
      </c>
      <c r="N65" s="15">
        <f t="shared" si="11"/>
        <v>0</v>
      </c>
      <c r="O65" s="15">
        <f>VLOOKUP(Table2[[#This Row],[Product]],[1]FG!$A:$L,12,0)</f>
        <v>14280</v>
      </c>
      <c r="P65" s="24">
        <f>IFERROR((VLOOKUP(Table2[[#This Row],[Product]],'SCCOP DATA'!A:B,2,0))*Table2[[#This Row],[Oper. Qty]],"")</f>
        <v>3232.7370000000001</v>
      </c>
      <c r="Q65" s="17" t="str">
        <f t="shared" si="12"/>
        <v>CW13</v>
      </c>
      <c r="R65" s="17" t="str">
        <f t="shared" si="13"/>
        <v>CW14</v>
      </c>
      <c r="S65" s="18" t="e">
        <f>VLOOKUP(Table2[[#This Row],[Resource]],'TPM2'!B:C,2,0)</f>
        <v>#N/A</v>
      </c>
      <c r="T65" s="18" t="e">
        <f>+VLOOKUP(Table2[[#This Row],[Resource]],'TPM2'!B:D,3,0)</f>
        <v>#N/A</v>
      </c>
      <c r="U65" s="18" t="e">
        <f>+VLOOKUP(Table2[[#This Row],[Resource]],'TPM2'!B:E,4,0)</f>
        <v>#N/A</v>
      </c>
      <c r="V65" s="14" t="str">
        <f>IFERROR(100%-((Table2[[#This Row],[Next activity by]]-Table2[[#This Row],[Cycles recorded so far]]))/Table2[[#This Row],[Interval]],"")</f>
        <v/>
      </c>
      <c r="W65" s="19" t="str">
        <f>IF(Table2[[#This Row],[TPM Level ]]="","",IF(Table2[[#This Row],[TPM Level ]]&lt;70%,"Green",IF(AND(Table2[[#This Row],[TPM Level ]]&gt;=70%,Table2[[#This Row],[TPM Level ]]&lt;90%),"Bleu",IF(AND(Table2[[#This Row],[TPM Level ]]&gt;=90%,Table2[[#This Row],[TPM Level ]]&lt;100%),"Yellow",IF(Table2[[#This Row],[TPM Level ]]&gt;=100%,"Red")))))</f>
        <v/>
      </c>
      <c r="X65" s="8">
        <f>IFERROR(VLOOKUP(Table2[[#This Row],[Product]],'Cavity &amp; CT'!B:E,4,0),0)</f>
        <v>104.17</v>
      </c>
      <c r="Y65" s="18" t="str">
        <f>IFERROR(VLOOKUP(D65,'Cavity &amp; CT'!B:F,5,0),"")</f>
        <v/>
      </c>
      <c r="Z65" s="20" t="str">
        <f t="shared" si="14"/>
        <v/>
      </c>
      <c r="AA65" s="14" t="e">
        <f>+VLOOKUP(Table2[[#This Row],[Resource]],'TPM2'!B:F,6,0)</f>
        <v>#N/A</v>
      </c>
    </row>
    <row r="66" spans="1:27" s="41" customFormat="1" x14ac:dyDescent="0.25">
      <c r="A66" s="15" t="s">
        <v>479</v>
      </c>
      <c r="B66" s="56" t="s">
        <v>241</v>
      </c>
      <c r="C66" s="56" t="s">
        <v>1057</v>
      </c>
      <c r="D66" s="56" t="s">
        <v>500</v>
      </c>
      <c r="E66" s="56" t="s">
        <v>1428</v>
      </c>
      <c r="F66" s="56" t="s">
        <v>27</v>
      </c>
      <c r="G66" s="16"/>
      <c r="H66" s="53">
        <v>45022</v>
      </c>
      <c r="I66" s="53">
        <v>45026</v>
      </c>
      <c r="J66" s="46" t="str">
        <f ca="1">IF(OR(Table2[[#This Row],[Produced Qty ]]=Table2[[#This Row],[Origin.Qty]],Table2[[#This Row],[OrdEndDate]]&gt;TODAY()),"On Time","Late")</f>
        <v>On Time</v>
      </c>
      <c r="K66" s="54">
        <v>45900</v>
      </c>
      <c r="L66" s="54">
        <v>45900</v>
      </c>
      <c r="M66" s="55" t="s">
        <v>1552</v>
      </c>
      <c r="N66" s="15">
        <f t="shared" si="11"/>
        <v>0</v>
      </c>
      <c r="O66" s="15">
        <f>VLOOKUP(Table2[[#This Row],[Product]],[1]FG!$A:$L,12,0)</f>
        <v>14280</v>
      </c>
      <c r="P66" s="24">
        <f>IFERROR((VLOOKUP(Table2[[#This Row],[Product]],'SCCOP DATA'!A:B,2,0))*Table2[[#This Row],[Oper. Qty]],"")</f>
        <v>3232.7370000000001</v>
      </c>
      <c r="Q66" s="17" t="str">
        <f t="shared" si="12"/>
        <v>CW14</v>
      </c>
      <c r="R66" s="17" t="str">
        <f t="shared" si="13"/>
        <v>CW15</v>
      </c>
      <c r="S66" s="18" t="e">
        <f>VLOOKUP(Table2[[#This Row],[Resource]],'TPM2'!B:C,2,0)</f>
        <v>#N/A</v>
      </c>
      <c r="T66" s="18" t="e">
        <f>+VLOOKUP(Table2[[#This Row],[Resource]],'TPM2'!B:D,3,0)</f>
        <v>#N/A</v>
      </c>
      <c r="U66" s="18" t="e">
        <f>+VLOOKUP(Table2[[#This Row],[Resource]],'TPM2'!B:E,4,0)</f>
        <v>#N/A</v>
      </c>
      <c r="V66" s="14" t="str">
        <f>IFERROR(100%-((Table2[[#This Row],[Next activity by]]-Table2[[#This Row],[Cycles recorded so far]]))/Table2[[#This Row],[Interval]],"")</f>
        <v/>
      </c>
      <c r="W66" s="19" t="str">
        <f>IF(Table2[[#This Row],[TPM Level ]]="","",IF(Table2[[#This Row],[TPM Level ]]&lt;70%,"Green",IF(AND(Table2[[#This Row],[TPM Level ]]&gt;=70%,Table2[[#This Row],[TPM Level ]]&lt;90%),"Bleu",IF(AND(Table2[[#This Row],[TPM Level ]]&gt;=90%,Table2[[#This Row],[TPM Level ]]&lt;100%),"Yellow",IF(Table2[[#This Row],[TPM Level ]]&gt;=100%,"Red")))))</f>
        <v/>
      </c>
      <c r="X66" s="8">
        <f>IFERROR(VLOOKUP(Table2[[#This Row],[Product]],'Cavity &amp; CT'!B:E,4,0),0)</f>
        <v>104.17</v>
      </c>
      <c r="Y66" s="18" t="str">
        <f>IFERROR(VLOOKUP(D66,'Cavity &amp; CT'!B:F,5,0),"")</f>
        <v/>
      </c>
      <c r="Z66" s="20" t="str">
        <f t="shared" si="14"/>
        <v/>
      </c>
      <c r="AA66" s="14" t="e">
        <f>+VLOOKUP(Table2[[#This Row],[Resource]],'TPM2'!B:F,6,0)</f>
        <v>#N/A</v>
      </c>
    </row>
    <row r="67" spans="1:27" s="41" customFormat="1" x14ac:dyDescent="0.25">
      <c r="A67" s="15" t="s">
        <v>479</v>
      </c>
      <c r="B67" s="56" t="s">
        <v>351</v>
      </c>
      <c r="C67" s="56" t="s">
        <v>1066</v>
      </c>
      <c r="D67" s="56" t="s">
        <v>1067</v>
      </c>
      <c r="E67" s="56" t="s">
        <v>1117</v>
      </c>
      <c r="F67" s="56" t="s">
        <v>27</v>
      </c>
      <c r="G67" s="16"/>
      <c r="H67" s="53">
        <v>44995</v>
      </c>
      <c r="I67" s="53">
        <v>44995</v>
      </c>
      <c r="J67" s="46" t="str">
        <f ca="1">IF(OR(Table2[[#This Row],[Produced Qty ]]=Table2[[#This Row],[Origin.Qty]],Table2[[#This Row],[OrdEndDate]]&gt;TODAY()),"On Time","Late")</f>
        <v>Late</v>
      </c>
      <c r="K67" s="54">
        <v>422</v>
      </c>
      <c r="L67" s="54">
        <v>327102</v>
      </c>
      <c r="M67" s="55" t="s">
        <v>1193</v>
      </c>
      <c r="N67" s="15">
        <f t="shared" si="11"/>
        <v>326680</v>
      </c>
      <c r="O67" s="15" t="e">
        <f>VLOOKUP(Table2[[#This Row],[Product]],[1]FG!$A:$L,12,0)</f>
        <v>#N/A</v>
      </c>
      <c r="P67" s="24">
        <f>IFERROR((VLOOKUP(Table2[[#This Row],[Product]],'SCCOP DATA'!A:B,2,0))*Table2[[#This Row],[Oper. Qty]],"")</f>
        <v>6.4041415660600114</v>
      </c>
      <c r="Q67" s="17" t="str">
        <f t="shared" si="12"/>
        <v>CW10</v>
      </c>
      <c r="R67" s="17" t="str">
        <f t="shared" si="13"/>
        <v>CW10</v>
      </c>
      <c r="S67" s="18" t="e">
        <f>VLOOKUP(Table2[[#This Row],[Resource]],'TPM2'!B:C,2,0)</f>
        <v>#N/A</v>
      </c>
      <c r="T67" s="18" t="e">
        <f>+VLOOKUP(Table2[[#This Row],[Resource]],'TPM2'!B:D,3,0)</f>
        <v>#N/A</v>
      </c>
      <c r="U67" s="18" t="e">
        <f>+VLOOKUP(Table2[[#This Row],[Resource]],'TPM2'!B:E,4,0)</f>
        <v>#N/A</v>
      </c>
      <c r="V67" s="14" t="str">
        <f>IFERROR(100%-((Table2[[#This Row],[Next activity by]]-Table2[[#This Row],[Cycles recorded so far]]))/Table2[[#This Row],[Interval]],"")</f>
        <v/>
      </c>
      <c r="W67" s="19" t="str">
        <f>IF(Table2[[#This Row],[TPM Level ]]="","",IF(Table2[[#This Row],[TPM Level ]]&lt;70%,"Green",IF(AND(Table2[[#This Row],[TPM Level ]]&gt;=70%,Table2[[#This Row],[TPM Level ]]&lt;90%),"Bleu",IF(AND(Table2[[#This Row],[TPM Level ]]&gt;=90%,Table2[[#This Row],[TPM Level ]]&lt;100%),"Yellow",IF(Table2[[#This Row],[TPM Level ]]&gt;=100%,"Red")))))</f>
        <v/>
      </c>
      <c r="X67" s="8">
        <f>IFERROR(VLOOKUP(Table2[[#This Row],[Product]],'Cavity &amp; CT'!B:E,4,0),0)</f>
        <v>0</v>
      </c>
      <c r="Y67" s="18" t="str">
        <f>IFERROR(VLOOKUP(D67,'Cavity &amp; CT'!B:F,5,0),"")</f>
        <v/>
      </c>
      <c r="Z67" s="20" t="str">
        <f t="shared" si="14"/>
        <v/>
      </c>
      <c r="AA67" s="14" t="e">
        <f>+VLOOKUP(Table2[[#This Row],[Resource]],'TPM2'!B:F,6,0)</f>
        <v>#N/A</v>
      </c>
    </row>
    <row r="68" spans="1:27" s="41" customFormat="1" x14ac:dyDescent="0.25">
      <c r="A68" s="15" t="s">
        <v>479</v>
      </c>
      <c r="B68" s="56" t="s">
        <v>351</v>
      </c>
      <c r="C68" s="56" t="s">
        <v>1066</v>
      </c>
      <c r="D68" s="56" t="s">
        <v>1067</v>
      </c>
      <c r="E68" s="56" t="s">
        <v>1090</v>
      </c>
      <c r="F68" s="56" t="s">
        <v>27</v>
      </c>
      <c r="G68" s="16"/>
      <c r="H68" s="53">
        <v>44997</v>
      </c>
      <c r="I68" s="53">
        <v>44997</v>
      </c>
      <c r="J68" s="46" t="str">
        <f ca="1">IF(OR(Table2[[#This Row],[Produced Qty ]]=Table2[[#This Row],[Origin.Qty]],Table2[[#This Row],[OrdEndDate]]&gt;TODAY()),"On Time","Late")</f>
        <v>Late</v>
      </c>
      <c r="K68" s="54">
        <v>9984</v>
      </c>
      <c r="L68" s="54">
        <v>681304</v>
      </c>
      <c r="M68" s="55" t="s">
        <v>1249</v>
      </c>
      <c r="N68" s="15">
        <f t="shared" si="11"/>
        <v>671320</v>
      </c>
      <c r="O68" s="15" t="e">
        <f>VLOOKUP(Table2[[#This Row],[Product]],[1]FG!$A:$L,12,0)</f>
        <v>#N/A</v>
      </c>
      <c r="P68" s="24">
        <f>IFERROR((VLOOKUP(Table2[[#This Row],[Product]],'SCCOP DATA'!A:B,2,0))*Table2[[#This Row],[Oper. Qty]],"")</f>
        <v>151.51409809370415</v>
      </c>
      <c r="Q68" s="17" t="str">
        <f t="shared" si="12"/>
        <v>CW10</v>
      </c>
      <c r="R68" s="17" t="str">
        <f t="shared" si="13"/>
        <v>CW10</v>
      </c>
      <c r="S68" s="18" t="e">
        <f>VLOOKUP(Table2[[#This Row],[Resource]],'TPM2'!B:C,2,0)</f>
        <v>#N/A</v>
      </c>
      <c r="T68" s="18" t="e">
        <f>+VLOOKUP(Table2[[#This Row],[Resource]],'TPM2'!B:D,3,0)</f>
        <v>#N/A</v>
      </c>
      <c r="U68" s="18" t="e">
        <f>+VLOOKUP(Table2[[#This Row],[Resource]],'TPM2'!B:E,4,0)</f>
        <v>#N/A</v>
      </c>
      <c r="V68" s="14" t="str">
        <f>IFERROR(100%-((Table2[[#This Row],[Next activity by]]-Table2[[#This Row],[Cycles recorded so far]]))/Table2[[#This Row],[Interval]],"")</f>
        <v/>
      </c>
      <c r="W68" s="19" t="str">
        <f>IF(Table2[[#This Row],[TPM Level ]]="","",IF(Table2[[#This Row],[TPM Level ]]&lt;70%,"Green",IF(AND(Table2[[#This Row],[TPM Level ]]&gt;=70%,Table2[[#This Row],[TPM Level ]]&lt;90%),"Bleu",IF(AND(Table2[[#This Row],[TPM Level ]]&gt;=90%,Table2[[#This Row],[TPM Level ]]&lt;100%),"Yellow",IF(Table2[[#This Row],[TPM Level ]]&gt;=100%,"Red")))))</f>
        <v/>
      </c>
      <c r="X68" s="8">
        <f>IFERROR(VLOOKUP(Table2[[#This Row],[Product]],'Cavity &amp; CT'!B:E,4,0),0)</f>
        <v>0</v>
      </c>
      <c r="Y68" s="18" t="str">
        <f>IFERROR(VLOOKUP(D68,'Cavity &amp; CT'!B:F,5,0),"")</f>
        <v/>
      </c>
      <c r="Z68" s="20" t="str">
        <f t="shared" si="14"/>
        <v/>
      </c>
      <c r="AA68" s="14" t="e">
        <f>+VLOOKUP(Table2[[#This Row],[Resource]],'TPM2'!B:F,6,0)</f>
        <v>#N/A</v>
      </c>
    </row>
    <row r="69" spans="1:27" s="41" customFormat="1" x14ac:dyDescent="0.25">
      <c r="A69" s="15" t="s">
        <v>479</v>
      </c>
      <c r="B69" s="56" t="s">
        <v>351</v>
      </c>
      <c r="C69" s="56" t="s">
        <v>1066</v>
      </c>
      <c r="D69" s="56" t="s">
        <v>1067</v>
      </c>
      <c r="E69" s="56" t="s">
        <v>1210</v>
      </c>
      <c r="F69" s="56" t="s">
        <v>27</v>
      </c>
      <c r="G69" s="16"/>
      <c r="H69" s="53">
        <v>45015</v>
      </c>
      <c r="I69" s="53">
        <v>45018</v>
      </c>
      <c r="J69" s="46" t="str">
        <f ca="1">IF(OR(Table2[[#This Row],[Produced Qty ]]=Table2[[#This Row],[Origin.Qty]],Table2[[#This Row],[OrdEndDate]]&gt;TODAY()),"On Time","Late")</f>
        <v>On Time</v>
      </c>
      <c r="K69" s="54">
        <v>283132</v>
      </c>
      <c r="L69" s="54">
        <v>331500</v>
      </c>
      <c r="M69" s="55" t="s">
        <v>1553</v>
      </c>
      <c r="N69" s="15">
        <f t="shared" si="11"/>
        <v>48368</v>
      </c>
      <c r="O69" s="15" t="e">
        <f>VLOOKUP(Table2[[#This Row],[Product]],[1]FG!$A:$L,12,0)</f>
        <v>#N/A</v>
      </c>
      <c r="P69" s="24">
        <f>IFERROR((VLOOKUP(Table2[[#This Row],[Product]],'SCCOP DATA'!A:B,2,0))*Table2[[#This Row],[Oper. Qty]],"")</f>
        <v>4296.7237200988229</v>
      </c>
      <c r="Q69" s="17" t="str">
        <f t="shared" si="12"/>
        <v>CW13</v>
      </c>
      <c r="R69" s="17" t="str">
        <f t="shared" si="13"/>
        <v>CW13</v>
      </c>
      <c r="S69" s="18" t="e">
        <f>VLOOKUP(Table2[[#This Row],[Resource]],'TPM2'!B:C,2,0)</f>
        <v>#N/A</v>
      </c>
      <c r="T69" s="18" t="e">
        <f>+VLOOKUP(Table2[[#This Row],[Resource]],'TPM2'!B:D,3,0)</f>
        <v>#N/A</v>
      </c>
      <c r="U69" s="18" t="e">
        <f>+VLOOKUP(Table2[[#This Row],[Resource]],'TPM2'!B:E,4,0)</f>
        <v>#N/A</v>
      </c>
      <c r="V69" s="14" t="str">
        <f>IFERROR(100%-((Table2[[#This Row],[Next activity by]]-Table2[[#This Row],[Cycles recorded so far]]))/Table2[[#This Row],[Interval]],"")</f>
        <v/>
      </c>
      <c r="W69" s="19" t="str">
        <f>IF(Table2[[#This Row],[TPM Level ]]="","",IF(Table2[[#This Row],[TPM Level ]]&lt;70%,"Green",IF(AND(Table2[[#This Row],[TPM Level ]]&gt;=70%,Table2[[#This Row],[TPM Level ]]&lt;90%),"Bleu",IF(AND(Table2[[#This Row],[TPM Level ]]&gt;=90%,Table2[[#This Row],[TPM Level ]]&lt;100%),"Yellow",IF(Table2[[#This Row],[TPM Level ]]&gt;=100%,"Red")))))</f>
        <v/>
      </c>
      <c r="X69" s="8">
        <f>IFERROR(VLOOKUP(Table2[[#This Row],[Product]],'Cavity &amp; CT'!B:E,4,0),0)</f>
        <v>0</v>
      </c>
      <c r="Y69" s="18" t="str">
        <f>IFERROR(VLOOKUP(D69,'Cavity &amp; CT'!B:F,5,0),"")</f>
        <v/>
      </c>
      <c r="Z69" s="20" t="str">
        <f t="shared" si="14"/>
        <v/>
      </c>
      <c r="AA69" s="14" t="e">
        <f>+VLOOKUP(Table2[[#This Row],[Resource]],'TPM2'!B:F,6,0)</f>
        <v>#N/A</v>
      </c>
    </row>
    <row r="70" spans="1:27" s="41" customFormat="1" x14ac:dyDescent="0.25">
      <c r="A70" s="15" t="s">
        <v>479</v>
      </c>
      <c r="B70" s="56" t="s">
        <v>351</v>
      </c>
      <c r="C70" s="56" t="s">
        <v>1066</v>
      </c>
      <c r="D70" s="56" t="s">
        <v>1067</v>
      </c>
      <c r="E70" s="56" t="s">
        <v>1293</v>
      </c>
      <c r="F70" s="56" t="s">
        <v>27</v>
      </c>
      <c r="G70" s="16"/>
      <c r="H70" s="53">
        <v>45018</v>
      </c>
      <c r="I70" s="53">
        <v>45021</v>
      </c>
      <c r="J70" s="46" t="str">
        <f ca="1">IF(OR(Table2[[#This Row],[Produced Qty ]]=Table2[[#This Row],[Origin.Qty]],Table2[[#This Row],[OrdEndDate]]&gt;TODAY()),"On Time","Late")</f>
        <v>On Time</v>
      </c>
      <c r="K70" s="54">
        <v>312000</v>
      </c>
      <c r="L70" s="54">
        <v>312000</v>
      </c>
      <c r="M70" s="55" t="s">
        <v>1369</v>
      </c>
      <c r="N70" s="15">
        <f t="shared" si="11"/>
        <v>0</v>
      </c>
      <c r="O70" s="15" t="e">
        <f>VLOOKUP(Table2[[#This Row],[Product]],[1]FG!$A:$L,12,0)</f>
        <v>#N/A</v>
      </c>
      <c r="P70" s="24">
        <f>IFERROR((VLOOKUP(Table2[[#This Row],[Product]],'SCCOP DATA'!A:B,2,0))*Table2[[#This Row],[Oper. Qty]],"")</f>
        <v>4734.8155654282546</v>
      </c>
      <c r="Q70" s="17" t="str">
        <f t="shared" si="12"/>
        <v>CW13</v>
      </c>
      <c r="R70" s="17" t="str">
        <f t="shared" si="13"/>
        <v>CW14</v>
      </c>
      <c r="S70" s="18" t="e">
        <f>VLOOKUP(Table2[[#This Row],[Resource]],'TPM2'!B:C,2,0)</f>
        <v>#N/A</v>
      </c>
      <c r="T70" s="18" t="e">
        <f>+VLOOKUP(Table2[[#This Row],[Resource]],'TPM2'!B:D,3,0)</f>
        <v>#N/A</v>
      </c>
      <c r="U70" s="18" t="e">
        <f>+VLOOKUP(Table2[[#This Row],[Resource]],'TPM2'!B:E,4,0)</f>
        <v>#N/A</v>
      </c>
      <c r="V70" s="14" t="str">
        <f>IFERROR(100%-((Table2[[#This Row],[Next activity by]]-Table2[[#This Row],[Cycles recorded so far]]))/Table2[[#This Row],[Interval]],"")</f>
        <v/>
      </c>
      <c r="W70" s="19" t="str">
        <f>IF(Table2[[#This Row],[TPM Level ]]="","",IF(Table2[[#This Row],[TPM Level ]]&lt;70%,"Green",IF(AND(Table2[[#This Row],[TPM Level ]]&gt;=70%,Table2[[#This Row],[TPM Level ]]&lt;90%),"Bleu",IF(AND(Table2[[#This Row],[TPM Level ]]&gt;=90%,Table2[[#This Row],[TPM Level ]]&lt;100%),"Yellow",IF(Table2[[#This Row],[TPM Level ]]&gt;=100%,"Red")))))</f>
        <v/>
      </c>
      <c r="X70" s="8">
        <f>IFERROR(VLOOKUP(Table2[[#This Row],[Product]],'Cavity &amp; CT'!B:E,4,0),0)</f>
        <v>0</v>
      </c>
      <c r="Y70" s="18" t="str">
        <f>IFERROR(VLOOKUP(D70,'Cavity &amp; CT'!B:F,5,0),"")</f>
        <v/>
      </c>
      <c r="Z70" s="20" t="str">
        <f t="shared" si="14"/>
        <v/>
      </c>
      <c r="AA70" s="14" t="e">
        <f>+VLOOKUP(Table2[[#This Row],[Resource]],'TPM2'!B:F,6,0)</f>
        <v>#N/A</v>
      </c>
    </row>
    <row r="71" spans="1:27" s="41" customFormat="1" x14ac:dyDescent="0.25">
      <c r="A71" s="15" t="s">
        <v>479</v>
      </c>
      <c r="B71" s="56" t="s">
        <v>351</v>
      </c>
      <c r="C71" s="56" t="s">
        <v>1066</v>
      </c>
      <c r="D71" s="56" t="s">
        <v>1067</v>
      </c>
      <c r="E71" s="56" t="s">
        <v>1429</v>
      </c>
      <c r="F71" s="56" t="s">
        <v>27</v>
      </c>
      <c r="G71" s="16"/>
      <c r="H71" s="53">
        <v>45021</v>
      </c>
      <c r="I71" s="53">
        <v>45027</v>
      </c>
      <c r="J71" s="46" t="str">
        <f ca="1">IF(OR(Table2[[#This Row],[Produced Qty ]]=Table2[[#This Row],[Origin.Qty]],Table2[[#This Row],[OrdEndDate]]&gt;TODAY()),"On Time","Late")</f>
        <v>On Time</v>
      </c>
      <c r="K71" s="54">
        <v>478400</v>
      </c>
      <c r="L71" s="54">
        <v>478400</v>
      </c>
      <c r="M71" s="55" t="s">
        <v>1554</v>
      </c>
      <c r="N71" s="15">
        <f t="shared" si="11"/>
        <v>0</v>
      </c>
      <c r="O71" s="15" t="e">
        <f>VLOOKUP(Table2[[#This Row],[Product]],[1]FG!$A:$L,12,0)</f>
        <v>#N/A</v>
      </c>
      <c r="P71" s="24">
        <f>IFERROR((VLOOKUP(Table2[[#This Row],[Product]],'SCCOP DATA'!A:B,2,0))*Table2[[#This Row],[Oper. Qty]],"")</f>
        <v>7260.0505336566575</v>
      </c>
      <c r="Q71" s="17" t="str">
        <f t="shared" si="12"/>
        <v>CW14</v>
      </c>
      <c r="R71" s="17" t="str">
        <f t="shared" si="13"/>
        <v>CW15</v>
      </c>
      <c r="S71" s="18" t="e">
        <f>VLOOKUP(Table2[[#This Row],[Resource]],'TPM2'!B:C,2,0)</f>
        <v>#N/A</v>
      </c>
      <c r="T71" s="18" t="e">
        <f>+VLOOKUP(Table2[[#This Row],[Resource]],'TPM2'!B:D,3,0)</f>
        <v>#N/A</v>
      </c>
      <c r="U71" s="18" t="e">
        <f>+VLOOKUP(Table2[[#This Row],[Resource]],'TPM2'!B:E,4,0)</f>
        <v>#N/A</v>
      </c>
      <c r="V71" s="14" t="str">
        <f>IFERROR(100%-((Table2[[#This Row],[Next activity by]]-Table2[[#This Row],[Cycles recorded so far]]))/Table2[[#This Row],[Interval]],"")</f>
        <v/>
      </c>
      <c r="W71" s="19" t="str">
        <f>IF(Table2[[#This Row],[TPM Level ]]="","",IF(Table2[[#This Row],[TPM Level ]]&lt;70%,"Green",IF(AND(Table2[[#This Row],[TPM Level ]]&gt;=70%,Table2[[#This Row],[TPM Level ]]&lt;90%),"Bleu",IF(AND(Table2[[#This Row],[TPM Level ]]&gt;=90%,Table2[[#This Row],[TPM Level ]]&lt;100%),"Yellow",IF(Table2[[#This Row],[TPM Level ]]&gt;=100%,"Red")))))</f>
        <v/>
      </c>
      <c r="X71" s="8">
        <f>IFERROR(VLOOKUP(Table2[[#This Row],[Product]],'Cavity &amp; CT'!B:E,4,0),0)</f>
        <v>0</v>
      </c>
      <c r="Y71" s="18" t="str">
        <f>IFERROR(VLOOKUP(D71,'Cavity &amp; CT'!B:F,5,0),"")</f>
        <v/>
      </c>
      <c r="Z71" s="20" t="str">
        <f t="shared" si="14"/>
        <v/>
      </c>
      <c r="AA71" s="14" t="e">
        <f>+VLOOKUP(Table2[[#This Row],[Resource]],'TPM2'!B:F,6,0)</f>
        <v>#N/A</v>
      </c>
    </row>
    <row r="72" spans="1:27" s="41" customFormat="1" x14ac:dyDescent="0.25">
      <c r="A72" s="15" t="s">
        <v>479</v>
      </c>
      <c r="B72" s="56" t="s">
        <v>601</v>
      </c>
      <c r="C72" s="56" t="s">
        <v>1046</v>
      </c>
      <c r="D72" s="56" t="s">
        <v>449</v>
      </c>
      <c r="E72" s="56" t="s">
        <v>1118</v>
      </c>
      <c r="F72" s="56" t="s">
        <v>27</v>
      </c>
      <c r="G72" s="16"/>
      <c r="H72" s="53">
        <v>44997</v>
      </c>
      <c r="I72" s="53">
        <v>44997</v>
      </c>
      <c r="J72" s="46" t="str">
        <f ca="1">IF(OR(Table2[[#This Row],[Produced Qty ]]=Table2[[#This Row],[Origin.Qty]],Table2[[#This Row],[OrdEndDate]]&gt;TODAY()),"On Time","Late")</f>
        <v>Late</v>
      </c>
      <c r="K72" s="54">
        <v>1968</v>
      </c>
      <c r="L72" s="54">
        <v>123500</v>
      </c>
      <c r="M72" s="55" t="s">
        <v>1250</v>
      </c>
      <c r="N72" s="15">
        <f t="shared" si="11"/>
        <v>121532</v>
      </c>
      <c r="O72" s="15" t="e">
        <f>VLOOKUP(Table2[[#This Row],[Product]],[1]FG!$A:$L,12,0)</f>
        <v>#N/A</v>
      </c>
      <c r="P72" s="24" t="str">
        <f>IFERROR((VLOOKUP(Table2[[#This Row],[Product]],'SCCOP DATA'!A:B,2,0))*Table2[[#This Row],[Oper. Qty]],"")</f>
        <v/>
      </c>
      <c r="Q72" s="17" t="str">
        <f t="shared" si="12"/>
        <v>CW10</v>
      </c>
      <c r="R72" s="17" t="str">
        <f t="shared" si="13"/>
        <v>CW10</v>
      </c>
      <c r="S72" s="18" t="e">
        <f>VLOOKUP(Table2[[#This Row],[Resource]],'TPM2'!B:C,2,0)</f>
        <v>#N/A</v>
      </c>
      <c r="T72" s="18" t="e">
        <f>+VLOOKUP(Table2[[#This Row],[Resource]],'TPM2'!B:D,3,0)</f>
        <v>#N/A</v>
      </c>
      <c r="U72" s="18" t="e">
        <f>+VLOOKUP(Table2[[#This Row],[Resource]],'TPM2'!B:E,4,0)</f>
        <v>#N/A</v>
      </c>
      <c r="V72" s="14" t="str">
        <f>IFERROR(100%-((Table2[[#This Row],[Next activity by]]-Table2[[#This Row],[Cycles recorded so far]]))/Table2[[#This Row],[Interval]],"")</f>
        <v/>
      </c>
      <c r="W72" s="19" t="str">
        <f>IF(Table2[[#This Row],[TPM Level ]]="","",IF(Table2[[#This Row],[TPM Level ]]&lt;70%,"Green",IF(AND(Table2[[#This Row],[TPM Level ]]&gt;=70%,Table2[[#This Row],[TPM Level ]]&lt;90%),"Bleu",IF(AND(Table2[[#This Row],[TPM Level ]]&gt;=90%,Table2[[#This Row],[TPM Level ]]&lt;100%),"Yellow",IF(Table2[[#This Row],[TPM Level ]]&gt;=100%,"Red")))))</f>
        <v/>
      </c>
      <c r="X72" s="8">
        <f>IFERROR(VLOOKUP(Table2[[#This Row],[Product]],'Cavity &amp; CT'!B:E,4,0),0)</f>
        <v>44.33</v>
      </c>
      <c r="Y72" s="18" t="str">
        <f>IFERROR(VLOOKUP(D72,'Cavity &amp; CT'!B:F,5,0),"")</f>
        <v/>
      </c>
      <c r="Z72" s="20" t="str">
        <f t="shared" si="14"/>
        <v/>
      </c>
      <c r="AA72" s="14" t="e">
        <f>+VLOOKUP(Table2[[#This Row],[Resource]],'TPM2'!B:F,6,0)</f>
        <v>#N/A</v>
      </c>
    </row>
    <row r="73" spans="1:27" s="41" customFormat="1" x14ac:dyDescent="0.25">
      <c r="A73" s="15" t="s">
        <v>479</v>
      </c>
      <c r="B73" s="56" t="s">
        <v>601</v>
      </c>
      <c r="C73" s="56" t="s">
        <v>1046</v>
      </c>
      <c r="D73" s="56" t="s">
        <v>449</v>
      </c>
      <c r="E73" s="56" t="s">
        <v>1430</v>
      </c>
      <c r="F73" s="56" t="s">
        <v>27</v>
      </c>
      <c r="G73" s="16"/>
      <c r="H73" s="53">
        <v>45018</v>
      </c>
      <c r="I73" s="53">
        <v>45021</v>
      </c>
      <c r="J73" s="46" t="str">
        <f ca="1">IF(OR(Table2[[#This Row],[Produced Qty ]]=Table2[[#This Row],[Origin.Qty]],Table2[[#This Row],[OrdEndDate]]&gt;TODAY()),"On Time","Late")</f>
        <v>On Time</v>
      </c>
      <c r="K73" s="54">
        <v>87100</v>
      </c>
      <c r="L73" s="54">
        <v>87100</v>
      </c>
      <c r="M73" s="55" t="s">
        <v>1555</v>
      </c>
      <c r="N73" s="15">
        <f t="shared" si="11"/>
        <v>0</v>
      </c>
      <c r="O73" s="15" t="e">
        <f>VLOOKUP(Table2[[#This Row],[Product]],[1]FG!$A:$L,12,0)</f>
        <v>#N/A</v>
      </c>
      <c r="P73" s="24" t="str">
        <f>IFERROR((VLOOKUP(Table2[[#This Row],[Product]],'SCCOP DATA'!A:B,2,0))*Table2[[#This Row],[Oper. Qty]],"")</f>
        <v/>
      </c>
      <c r="Q73" s="17" t="str">
        <f t="shared" si="12"/>
        <v>CW13</v>
      </c>
      <c r="R73" s="17" t="str">
        <f t="shared" si="13"/>
        <v>CW14</v>
      </c>
      <c r="S73" s="18" t="e">
        <f>VLOOKUP(Table2[[#This Row],[Resource]],'TPM2'!B:C,2,0)</f>
        <v>#N/A</v>
      </c>
      <c r="T73" s="18" t="e">
        <f>+VLOOKUP(Table2[[#This Row],[Resource]],'TPM2'!B:D,3,0)</f>
        <v>#N/A</v>
      </c>
      <c r="U73" s="18" t="e">
        <f>+VLOOKUP(Table2[[#This Row],[Resource]],'TPM2'!B:E,4,0)</f>
        <v>#N/A</v>
      </c>
      <c r="V73" s="14" t="str">
        <f>IFERROR(100%-((Table2[[#This Row],[Next activity by]]-Table2[[#This Row],[Cycles recorded so far]]))/Table2[[#This Row],[Interval]],"")</f>
        <v/>
      </c>
      <c r="W73" s="19" t="str">
        <f>IF(Table2[[#This Row],[TPM Level ]]="","",IF(Table2[[#This Row],[TPM Level ]]&lt;70%,"Green",IF(AND(Table2[[#This Row],[TPM Level ]]&gt;=70%,Table2[[#This Row],[TPM Level ]]&lt;90%),"Bleu",IF(AND(Table2[[#This Row],[TPM Level ]]&gt;=90%,Table2[[#This Row],[TPM Level ]]&lt;100%),"Yellow",IF(Table2[[#This Row],[TPM Level ]]&gt;=100%,"Red")))))</f>
        <v/>
      </c>
      <c r="X73" s="8">
        <f>IFERROR(VLOOKUP(Table2[[#This Row],[Product]],'Cavity &amp; CT'!B:E,4,0),0)</f>
        <v>44.33</v>
      </c>
      <c r="Y73" s="18" t="str">
        <f>IFERROR(VLOOKUP(D73,'Cavity &amp; CT'!B:F,5,0),"")</f>
        <v/>
      </c>
      <c r="Z73" s="20" t="str">
        <f t="shared" si="14"/>
        <v/>
      </c>
      <c r="AA73" s="14" t="e">
        <f>+VLOOKUP(Table2[[#This Row],[Resource]],'TPM2'!B:F,6,0)</f>
        <v>#N/A</v>
      </c>
    </row>
    <row r="74" spans="1:27" s="41" customFormat="1" x14ac:dyDescent="0.25">
      <c r="A74" s="15" t="s">
        <v>479</v>
      </c>
      <c r="B74" s="56" t="s">
        <v>359</v>
      </c>
      <c r="C74" s="56" t="s">
        <v>1046</v>
      </c>
      <c r="D74" s="56" t="s">
        <v>1054</v>
      </c>
      <c r="E74" s="56" t="s">
        <v>1431</v>
      </c>
      <c r="F74" s="56" t="s">
        <v>27</v>
      </c>
      <c r="G74" s="16"/>
      <c r="H74" s="53">
        <v>45021</v>
      </c>
      <c r="I74" s="53">
        <v>45027</v>
      </c>
      <c r="J74" s="46" t="str">
        <f ca="1">IF(OR(Table2[[#This Row],[Produced Qty ]]=Table2[[#This Row],[Origin.Qty]],Table2[[#This Row],[OrdEndDate]]&gt;TODAY()),"On Time","Late")</f>
        <v>On Time</v>
      </c>
      <c r="K74" s="54">
        <v>151800</v>
      </c>
      <c r="L74" s="54">
        <v>151800</v>
      </c>
      <c r="M74" s="55" t="s">
        <v>1556</v>
      </c>
      <c r="N74" s="15">
        <f t="shared" si="11"/>
        <v>0</v>
      </c>
      <c r="O74" s="15" t="e">
        <f>VLOOKUP(Table2[[#This Row],[Product]],[1]FG!$A:$L,12,0)</f>
        <v>#N/A</v>
      </c>
      <c r="P74" s="24">
        <f>IFERROR((VLOOKUP(Table2[[#This Row],[Product]],'SCCOP DATA'!A:B,2,0))*Table2[[#This Row],[Oper. Qty]],"")</f>
        <v>6344.6589077831959</v>
      </c>
      <c r="Q74" s="17" t="str">
        <f t="shared" si="12"/>
        <v>CW14</v>
      </c>
      <c r="R74" s="17" t="str">
        <f t="shared" si="13"/>
        <v>CW15</v>
      </c>
      <c r="S74" s="18" t="e">
        <f>VLOOKUP(Table2[[#This Row],[Resource]],'TPM2'!B:C,2,0)</f>
        <v>#N/A</v>
      </c>
      <c r="T74" s="18" t="e">
        <f>+VLOOKUP(Table2[[#This Row],[Resource]],'TPM2'!B:D,3,0)</f>
        <v>#N/A</v>
      </c>
      <c r="U74" s="18" t="e">
        <f>+VLOOKUP(Table2[[#This Row],[Resource]],'TPM2'!B:E,4,0)</f>
        <v>#N/A</v>
      </c>
      <c r="V74" s="14" t="str">
        <f>IFERROR(100%-((Table2[[#This Row],[Next activity by]]-Table2[[#This Row],[Cycles recorded so far]]))/Table2[[#This Row],[Interval]],"")</f>
        <v/>
      </c>
      <c r="W74" s="19" t="str">
        <f>IF(Table2[[#This Row],[TPM Level ]]="","",IF(Table2[[#This Row],[TPM Level ]]&lt;70%,"Green",IF(AND(Table2[[#This Row],[TPM Level ]]&gt;=70%,Table2[[#This Row],[TPM Level ]]&lt;90%),"Bleu",IF(AND(Table2[[#This Row],[TPM Level ]]&gt;=90%,Table2[[#This Row],[TPM Level ]]&lt;100%),"Yellow",IF(Table2[[#This Row],[TPM Level ]]&gt;=100%,"Red")))))</f>
        <v/>
      </c>
      <c r="X74" s="8">
        <f>IFERROR(VLOOKUP(Table2[[#This Row],[Product]],'Cavity &amp; CT'!B:E,4,0),0)</f>
        <v>0</v>
      </c>
      <c r="Y74" s="18" t="str">
        <f>IFERROR(VLOOKUP(D74,'Cavity &amp; CT'!B:F,5,0),"")</f>
        <v/>
      </c>
      <c r="Z74" s="20" t="str">
        <f t="shared" si="14"/>
        <v/>
      </c>
      <c r="AA74" s="14" t="e">
        <f>+VLOOKUP(Table2[[#This Row],[Resource]],'TPM2'!B:F,6,0)</f>
        <v>#N/A</v>
      </c>
    </row>
    <row r="75" spans="1:27" s="41" customFormat="1" x14ac:dyDescent="0.25">
      <c r="A75" s="15" t="s">
        <v>479</v>
      </c>
      <c r="B75" s="56" t="s">
        <v>346</v>
      </c>
      <c r="C75" s="56" t="s">
        <v>1091</v>
      </c>
      <c r="D75" s="56" t="s">
        <v>459</v>
      </c>
      <c r="E75" s="56" t="s">
        <v>1092</v>
      </c>
      <c r="F75" s="56" t="s">
        <v>27</v>
      </c>
      <c r="G75" s="16"/>
      <c r="H75" s="53">
        <v>45015</v>
      </c>
      <c r="I75" s="53">
        <v>45017</v>
      </c>
      <c r="J75" s="46" t="str">
        <f ca="1">IF(OR(Table2[[#This Row],[Produced Qty ]]=Table2[[#This Row],[Origin.Qty]],Table2[[#This Row],[OrdEndDate]]&gt;TODAY()),"On Time","Late")</f>
        <v>On Time</v>
      </c>
      <c r="K75" s="54">
        <v>12900</v>
      </c>
      <c r="L75" s="54">
        <v>78960</v>
      </c>
      <c r="M75" s="55" t="s">
        <v>1557</v>
      </c>
      <c r="N75" s="15">
        <f t="shared" si="11"/>
        <v>66060</v>
      </c>
      <c r="O75" s="15">
        <f>VLOOKUP(Table2[[#This Row],[Product]],[1]FG!$A:$L,12,0)</f>
        <v>-85620</v>
      </c>
      <c r="P75" s="24">
        <f>IFERROR((VLOOKUP(Table2[[#This Row],[Product]],'SCCOP DATA'!A:B,2,0))*Table2[[#This Row],[Oper. Qty]],"")</f>
        <v>1222.9578247601869</v>
      </c>
      <c r="Q75" s="17" t="str">
        <f t="shared" si="12"/>
        <v>CW13</v>
      </c>
      <c r="R75" s="17" t="str">
        <f t="shared" si="13"/>
        <v>CW13</v>
      </c>
      <c r="S75" s="18" t="e">
        <f>VLOOKUP(Table2[[#This Row],[Resource]],'TPM2'!B:C,2,0)</f>
        <v>#N/A</v>
      </c>
      <c r="T75" s="18" t="e">
        <f>+VLOOKUP(Table2[[#This Row],[Resource]],'TPM2'!B:D,3,0)</f>
        <v>#N/A</v>
      </c>
      <c r="U75" s="18" t="e">
        <f>+VLOOKUP(Table2[[#This Row],[Resource]],'TPM2'!B:E,4,0)</f>
        <v>#N/A</v>
      </c>
      <c r="V75" s="14" t="str">
        <f>IFERROR(100%-((Table2[[#This Row],[Next activity by]]-Table2[[#This Row],[Cycles recorded so far]]))/Table2[[#This Row],[Interval]],"")</f>
        <v/>
      </c>
      <c r="W75" s="19" t="str">
        <f>IF(Table2[[#This Row],[TPM Level ]]="","",IF(Table2[[#This Row],[TPM Level ]]&lt;70%,"Green",IF(AND(Table2[[#This Row],[TPM Level ]]&gt;=70%,Table2[[#This Row],[TPM Level ]]&lt;90%),"Bleu",IF(AND(Table2[[#This Row],[TPM Level ]]&gt;=90%,Table2[[#This Row],[TPM Level ]]&lt;100%),"Yellow",IF(Table2[[#This Row],[TPM Level ]]&gt;=100%,"Red")))))</f>
        <v/>
      </c>
      <c r="X75" s="8">
        <f>IFERROR(VLOOKUP(Table2[[#This Row],[Product]],'Cavity &amp; CT'!B:E,4,0),0)</f>
        <v>169.27</v>
      </c>
      <c r="Y75" s="18" t="str">
        <f>IFERROR(VLOOKUP(D75,'Cavity &amp; CT'!B:F,5,0),"")</f>
        <v/>
      </c>
      <c r="Z75" s="20" t="str">
        <f t="shared" si="14"/>
        <v/>
      </c>
      <c r="AA75" s="14" t="e">
        <f>+VLOOKUP(Table2[[#This Row],[Resource]],'TPM2'!B:F,6,0)</f>
        <v>#N/A</v>
      </c>
    </row>
    <row r="76" spans="1:27" s="41" customFormat="1" x14ac:dyDescent="0.25">
      <c r="A76" s="15" t="s">
        <v>479</v>
      </c>
      <c r="B76" s="56" t="s">
        <v>295</v>
      </c>
      <c r="C76" s="56" t="s">
        <v>1024</v>
      </c>
      <c r="D76" s="56" t="s">
        <v>467</v>
      </c>
      <c r="E76" s="56" t="s">
        <v>1171</v>
      </c>
      <c r="F76" s="56" t="s">
        <v>27</v>
      </c>
      <c r="G76" s="16"/>
      <c r="H76" s="53">
        <v>45001</v>
      </c>
      <c r="I76" s="53">
        <v>45001</v>
      </c>
      <c r="J76" s="46" t="str">
        <f ca="1">IF(OR(Table2[[#This Row],[Produced Qty ]]=Table2[[#This Row],[Origin.Qty]],Table2[[#This Row],[OrdEndDate]]&gt;TODAY()),"On Time","Late")</f>
        <v>Late</v>
      </c>
      <c r="K76" s="54">
        <v>1312</v>
      </c>
      <c r="L76" s="54">
        <v>80000</v>
      </c>
      <c r="M76" s="55" t="s">
        <v>1251</v>
      </c>
      <c r="N76" s="15">
        <f t="shared" si="11"/>
        <v>78688</v>
      </c>
      <c r="O76" s="15">
        <f>VLOOKUP(Table2[[#This Row],[Product]],[1]FG!$A:$L,12,0)</f>
        <v>220000</v>
      </c>
      <c r="P76" s="24">
        <f>IFERROR((VLOOKUP(Table2[[#This Row],[Product]],'SCCOP DATA'!A:B,2,0))*Table2[[#This Row],[Oper. Qty]],"")</f>
        <v>17.108480000000004</v>
      </c>
      <c r="Q76" s="17" t="str">
        <f t="shared" si="12"/>
        <v>CW11</v>
      </c>
      <c r="R76" s="17" t="str">
        <f t="shared" si="13"/>
        <v>CW11</v>
      </c>
      <c r="S76" s="18" t="e">
        <f>VLOOKUP(Table2[[#This Row],[Resource]],'TPM2'!B:C,2,0)</f>
        <v>#N/A</v>
      </c>
      <c r="T76" s="18" t="e">
        <f>+VLOOKUP(Table2[[#This Row],[Resource]],'TPM2'!B:D,3,0)</f>
        <v>#N/A</v>
      </c>
      <c r="U76" s="18" t="e">
        <f>+VLOOKUP(Table2[[#This Row],[Resource]],'TPM2'!B:E,4,0)</f>
        <v>#N/A</v>
      </c>
      <c r="V76" s="14" t="str">
        <f>IFERROR(100%-((Table2[[#This Row],[Next activity by]]-Table2[[#This Row],[Cycles recorded so far]]))/Table2[[#This Row],[Interval]],"")</f>
        <v/>
      </c>
      <c r="W76" s="19" t="str">
        <f>IF(Table2[[#This Row],[TPM Level ]]="","",IF(Table2[[#This Row],[TPM Level ]]&lt;70%,"Green",IF(AND(Table2[[#This Row],[TPM Level ]]&gt;=70%,Table2[[#This Row],[TPM Level ]]&lt;90%),"Bleu",IF(AND(Table2[[#This Row],[TPM Level ]]&gt;=90%,Table2[[#This Row],[TPM Level ]]&lt;100%),"Yellow",IF(Table2[[#This Row],[TPM Level ]]&gt;=100%,"Red")))))</f>
        <v/>
      </c>
      <c r="X76" s="8">
        <f>IFERROR(VLOOKUP(Table2[[#This Row],[Product]],'Cavity &amp; CT'!B:E,4,0),0)</f>
        <v>32.99</v>
      </c>
      <c r="Y76" s="18" t="str">
        <f>IFERROR(VLOOKUP(D76,'Cavity &amp; CT'!B:F,5,0),"")</f>
        <v/>
      </c>
      <c r="Z76" s="20" t="str">
        <f t="shared" si="14"/>
        <v/>
      </c>
      <c r="AA76" s="14" t="e">
        <f>+VLOOKUP(Table2[[#This Row],[Resource]],'TPM2'!B:F,6,0)</f>
        <v>#N/A</v>
      </c>
    </row>
    <row r="77" spans="1:27" s="41" customFormat="1" x14ac:dyDescent="0.25">
      <c r="A77" s="15" t="s">
        <v>479</v>
      </c>
      <c r="B77" s="56" t="s">
        <v>86</v>
      </c>
      <c r="C77" s="56" t="s">
        <v>1024</v>
      </c>
      <c r="D77" s="56" t="s">
        <v>312</v>
      </c>
      <c r="E77" s="56" t="s">
        <v>1211</v>
      </c>
      <c r="F77" s="56" t="s">
        <v>27</v>
      </c>
      <c r="G77" s="16"/>
      <c r="H77" s="53">
        <v>45015</v>
      </c>
      <c r="I77" s="53">
        <v>45017</v>
      </c>
      <c r="J77" s="46" t="str">
        <f ca="1">IF(OR(Table2[[#This Row],[Produced Qty ]]=Table2[[#This Row],[Origin.Qty]],Table2[[#This Row],[OrdEndDate]]&gt;TODAY()),"On Time","Late")</f>
        <v>On Time</v>
      </c>
      <c r="K77" s="54">
        <v>77072</v>
      </c>
      <c r="L77" s="54">
        <v>100000</v>
      </c>
      <c r="M77" s="55" t="s">
        <v>1558</v>
      </c>
      <c r="N77" s="15">
        <f t="shared" si="11"/>
        <v>22928</v>
      </c>
      <c r="O77" s="15" t="e">
        <f>VLOOKUP(Table2[[#This Row],[Product]],[1]FG!$A:$L,12,0)</f>
        <v>#N/A</v>
      </c>
      <c r="P77" s="24">
        <f>IFERROR((VLOOKUP(Table2[[#This Row],[Product]],'SCCOP DATA'!A:B,2,0))*Table2[[#This Row],[Oper. Qty]],"")</f>
        <v>1321.7848000000001</v>
      </c>
      <c r="Q77" s="17" t="str">
        <f t="shared" si="12"/>
        <v>CW13</v>
      </c>
      <c r="R77" s="17" t="str">
        <f t="shared" si="13"/>
        <v>CW13</v>
      </c>
      <c r="S77" s="18" t="e">
        <f>VLOOKUP(Table2[[#This Row],[Resource]],'TPM2'!B:C,2,0)</f>
        <v>#N/A</v>
      </c>
      <c r="T77" s="18" t="e">
        <f>+VLOOKUP(Table2[[#This Row],[Resource]],'TPM2'!B:D,3,0)</f>
        <v>#N/A</v>
      </c>
      <c r="U77" s="18" t="e">
        <f>+VLOOKUP(Table2[[#This Row],[Resource]],'TPM2'!B:E,4,0)</f>
        <v>#N/A</v>
      </c>
      <c r="V77" s="14" t="str">
        <f>IFERROR(100%-((Table2[[#This Row],[Next activity by]]-Table2[[#This Row],[Cycles recorded so far]]))/Table2[[#This Row],[Interval]],"")</f>
        <v/>
      </c>
      <c r="W77" s="19" t="str">
        <f>IF(Table2[[#This Row],[TPM Level ]]="","",IF(Table2[[#This Row],[TPM Level ]]&lt;70%,"Green",IF(AND(Table2[[#This Row],[TPM Level ]]&gt;=70%,Table2[[#This Row],[TPM Level ]]&lt;90%),"Bleu",IF(AND(Table2[[#This Row],[TPM Level ]]&gt;=90%,Table2[[#This Row],[TPM Level ]]&lt;100%),"Yellow",IF(Table2[[#This Row],[TPM Level ]]&gt;=100%,"Red")))))</f>
        <v/>
      </c>
      <c r="X77" s="8">
        <f>IFERROR(VLOOKUP(Table2[[#This Row],[Product]],'Cavity &amp; CT'!B:E,4,0),0)</f>
        <v>92.33</v>
      </c>
      <c r="Y77" s="18" t="str">
        <f>IFERROR(VLOOKUP(D77,'Cavity &amp; CT'!B:F,5,0),"")</f>
        <v/>
      </c>
      <c r="Z77" s="20" t="str">
        <f t="shared" si="14"/>
        <v/>
      </c>
      <c r="AA77" s="14" t="e">
        <f>+VLOOKUP(Table2[[#This Row],[Resource]],'TPM2'!B:F,6,0)</f>
        <v>#N/A</v>
      </c>
    </row>
    <row r="78" spans="1:27" s="41" customFormat="1" x14ac:dyDescent="0.25">
      <c r="A78" s="15" t="s">
        <v>479</v>
      </c>
      <c r="B78" s="56" t="s">
        <v>87</v>
      </c>
      <c r="C78" s="56" t="s">
        <v>1024</v>
      </c>
      <c r="D78" s="56" t="s">
        <v>312</v>
      </c>
      <c r="E78" s="56" t="s">
        <v>1294</v>
      </c>
      <c r="F78" s="56" t="s">
        <v>27</v>
      </c>
      <c r="G78" s="16"/>
      <c r="H78" s="53">
        <v>45020</v>
      </c>
      <c r="I78" s="53">
        <v>45021</v>
      </c>
      <c r="J78" s="46" t="str">
        <f ca="1">IF(OR(Table2[[#This Row],[Produced Qty ]]=Table2[[#This Row],[Origin.Qty]],Table2[[#This Row],[OrdEndDate]]&gt;TODAY()),"On Time","Late")</f>
        <v>On Time</v>
      </c>
      <c r="K78" s="54">
        <v>24000</v>
      </c>
      <c r="L78" s="54">
        <v>24000</v>
      </c>
      <c r="M78" s="55" t="s">
        <v>1195</v>
      </c>
      <c r="N78" s="15">
        <f t="shared" si="11"/>
        <v>0</v>
      </c>
      <c r="O78" s="15" t="e">
        <f>VLOOKUP(Table2[[#This Row],[Product]],[1]FG!$A:$L,12,0)</f>
        <v>#N/A</v>
      </c>
      <c r="P78" s="24">
        <f>IFERROR((VLOOKUP(Table2[[#This Row],[Product]],'SCCOP DATA'!A:B,2,0))*Table2[[#This Row],[Oper. Qty]],"")</f>
        <v>419.04</v>
      </c>
      <c r="Q78" s="17" t="str">
        <f t="shared" si="12"/>
        <v>CW14</v>
      </c>
      <c r="R78" s="17" t="str">
        <f t="shared" si="13"/>
        <v>CW14</v>
      </c>
      <c r="S78" s="18" t="e">
        <f>VLOOKUP(Table2[[#This Row],[Resource]],'TPM2'!B:C,2,0)</f>
        <v>#N/A</v>
      </c>
      <c r="T78" s="18" t="e">
        <f>+VLOOKUP(Table2[[#This Row],[Resource]],'TPM2'!B:D,3,0)</f>
        <v>#N/A</v>
      </c>
      <c r="U78" s="18" t="e">
        <f>+VLOOKUP(Table2[[#This Row],[Resource]],'TPM2'!B:E,4,0)</f>
        <v>#N/A</v>
      </c>
      <c r="V78" s="14" t="str">
        <f>IFERROR(100%-((Table2[[#This Row],[Next activity by]]-Table2[[#This Row],[Cycles recorded so far]]))/Table2[[#This Row],[Interval]],"")</f>
        <v/>
      </c>
      <c r="W78" s="19" t="str">
        <f>IF(Table2[[#This Row],[TPM Level ]]="","",IF(Table2[[#This Row],[TPM Level ]]&lt;70%,"Green",IF(AND(Table2[[#This Row],[TPM Level ]]&gt;=70%,Table2[[#This Row],[TPM Level ]]&lt;90%),"Bleu",IF(AND(Table2[[#This Row],[TPM Level ]]&gt;=90%,Table2[[#This Row],[TPM Level ]]&lt;100%),"Yellow",IF(Table2[[#This Row],[TPM Level ]]&gt;=100%,"Red")))))</f>
        <v/>
      </c>
      <c r="X78" s="8">
        <f>IFERROR(VLOOKUP(Table2[[#This Row],[Product]],'Cavity &amp; CT'!B:E,4,0),0)</f>
        <v>92.33</v>
      </c>
      <c r="Y78" s="18" t="str">
        <f>IFERROR(VLOOKUP(D78,'Cavity &amp; CT'!B:F,5,0),"")</f>
        <v/>
      </c>
      <c r="Z78" s="20" t="str">
        <f t="shared" si="14"/>
        <v/>
      </c>
      <c r="AA78" s="14" t="e">
        <f>+VLOOKUP(Table2[[#This Row],[Resource]],'TPM2'!B:F,6,0)</f>
        <v>#N/A</v>
      </c>
    </row>
    <row r="79" spans="1:27" s="41" customFormat="1" x14ac:dyDescent="0.25">
      <c r="A79" s="15" t="s">
        <v>479</v>
      </c>
      <c r="B79" s="56" t="s">
        <v>86</v>
      </c>
      <c r="C79" s="56" t="s">
        <v>1024</v>
      </c>
      <c r="D79" s="56" t="s">
        <v>312</v>
      </c>
      <c r="E79" s="56" t="s">
        <v>1432</v>
      </c>
      <c r="F79" s="56" t="s">
        <v>27</v>
      </c>
      <c r="G79" s="16"/>
      <c r="H79" s="53">
        <v>45017</v>
      </c>
      <c r="I79" s="53">
        <v>45020</v>
      </c>
      <c r="J79" s="46" t="str">
        <f ca="1">IF(OR(Table2[[#This Row],[Produced Qty ]]=Table2[[#This Row],[Origin.Qty]],Table2[[#This Row],[OrdEndDate]]&gt;TODAY()),"On Time","Late")</f>
        <v>On Time</v>
      </c>
      <c r="K79" s="54">
        <v>100000</v>
      </c>
      <c r="L79" s="54">
        <v>100000</v>
      </c>
      <c r="M79" s="55" t="s">
        <v>1194</v>
      </c>
      <c r="N79" s="15">
        <f t="shared" si="11"/>
        <v>0</v>
      </c>
      <c r="O79" s="15" t="e">
        <f>VLOOKUP(Table2[[#This Row],[Product]],[1]FG!$A:$L,12,0)</f>
        <v>#N/A</v>
      </c>
      <c r="P79" s="24">
        <f>IFERROR((VLOOKUP(Table2[[#This Row],[Product]],'SCCOP DATA'!A:B,2,0))*Table2[[#This Row],[Oper. Qty]],"")</f>
        <v>1715.0000000000002</v>
      </c>
      <c r="Q79" s="17" t="str">
        <f t="shared" si="12"/>
        <v>CW13</v>
      </c>
      <c r="R79" s="17" t="str">
        <f t="shared" si="13"/>
        <v>CW14</v>
      </c>
      <c r="S79" s="18" t="e">
        <f>VLOOKUP(Table2[[#This Row],[Resource]],'TPM2'!B:C,2,0)</f>
        <v>#N/A</v>
      </c>
      <c r="T79" s="18" t="e">
        <f>+VLOOKUP(Table2[[#This Row],[Resource]],'TPM2'!B:D,3,0)</f>
        <v>#N/A</v>
      </c>
      <c r="U79" s="18" t="e">
        <f>+VLOOKUP(Table2[[#This Row],[Resource]],'TPM2'!B:E,4,0)</f>
        <v>#N/A</v>
      </c>
      <c r="V79" s="14" t="str">
        <f>IFERROR(100%-((Table2[[#This Row],[Next activity by]]-Table2[[#This Row],[Cycles recorded so far]]))/Table2[[#This Row],[Interval]],"")</f>
        <v/>
      </c>
      <c r="W79" s="19" t="str">
        <f>IF(Table2[[#This Row],[TPM Level ]]="","",IF(Table2[[#This Row],[TPM Level ]]&lt;70%,"Green",IF(AND(Table2[[#This Row],[TPM Level ]]&gt;=70%,Table2[[#This Row],[TPM Level ]]&lt;90%),"Bleu",IF(AND(Table2[[#This Row],[TPM Level ]]&gt;=90%,Table2[[#This Row],[TPM Level ]]&lt;100%),"Yellow",IF(Table2[[#This Row],[TPM Level ]]&gt;=100%,"Red")))))</f>
        <v/>
      </c>
      <c r="X79" s="8">
        <f>IFERROR(VLOOKUP(Table2[[#This Row],[Product]],'Cavity &amp; CT'!B:E,4,0),0)</f>
        <v>92.33</v>
      </c>
      <c r="Y79" s="18" t="str">
        <f>IFERROR(VLOOKUP(D79,'Cavity &amp; CT'!B:F,5,0),"")</f>
        <v/>
      </c>
      <c r="Z79" s="20" t="str">
        <f t="shared" si="14"/>
        <v/>
      </c>
      <c r="AA79" s="14" t="e">
        <f>+VLOOKUP(Table2[[#This Row],[Resource]],'TPM2'!B:F,6,0)</f>
        <v>#N/A</v>
      </c>
    </row>
    <row r="80" spans="1:27" s="41" customFormat="1" x14ac:dyDescent="0.25">
      <c r="A80" s="15" t="s">
        <v>479</v>
      </c>
      <c r="B80" s="56" t="s">
        <v>88</v>
      </c>
      <c r="C80" s="56" t="s">
        <v>1024</v>
      </c>
      <c r="D80" s="56" t="s">
        <v>312</v>
      </c>
      <c r="E80" s="56" t="s">
        <v>1433</v>
      </c>
      <c r="F80" s="56" t="s">
        <v>27</v>
      </c>
      <c r="G80" s="16"/>
      <c r="H80" s="53">
        <v>45021</v>
      </c>
      <c r="I80" s="53">
        <v>45022</v>
      </c>
      <c r="J80" s="46" t="str">
        <f ca="1">IF(OR(Table2[[#This Row],[Produced Qty ]]=Table2[[#This Row],[Origin.Qty]],Table2[[#This Row],[OrdEndDate]]&gt;TODAY()),"On Time","Late")</f>
        <v>On Time</v>
      </c>
      <c r="K80" s="54">
        <v>32000</v>
      </c>
      <c r="L80" s="54">
        <v>32000</v>
      </c>
      <c r="M80" s="55" t="s">
        <v>1559</v>
      </c>
      <c r="N80" s="15">
        <f t="shared" si="11"/>
        <v>0</v>
      </c>
      <c r="O80" s="15" t="e">
        <f>VLOOKUP(Table2[[#This Row],[Product]],[1]FG!$A:$L,12,0)</f>
        <v>#N/A</v>
      </c>
      <c r="P80" s="24">
        <f>IFERROR((VLOOKUP(Table2[[#This Row],[Product]],'SCCOP DATA'!A:B,2,0))*Table2[[#This Row],[Oper. Qty]],"")</f>
        <v>558.72</v>
      </c>
      <c r="Q80" s="17" t="str">
        <f t="shared" si="12"/>
        <v>CW14</v>
      </c>
      <c r="R80" s="17" t="str">
        <f t="shared" si="13"/>
        <v>CW14</v>
      </c>
      <c r="S80" s="18" t="e">
        <f>VLOOKUP(Table2[[#This Row],[Resource]],'TPM2'!B:C,2,0)</f>
        <v>#N/A</v>
      </c>
      <c r="T80" s="18" t="e">
        <f>+VLOOKUP(Table2[[#This Row],[Resource]],'TPM2'!B:D,3,0)</f>
        <v>#N/A</v>
      </c>
      <c r="U80" s="18" t="e">
        <f>+VLOOKUP(Table2[[#This Row],[Resource]],'TPM2'!B:E,4,0)</f>
        <v>#N/A</v>
      </c>
      <c r="V80" s="14" t="str">
        <f>IFERROR(100%-((Table2[[#This Row],[Next activity by]]-Table2[[#This Row],[Cycles recorded so far]]))/Table2[[#This Row],[Interval]],"")</f>
        <v/>
      </c>
      <c r="W80" s="19" t="str">
        <f>IF(Table2[[#This Row],[TPM Level ]]="","",IF(Table2[[#This Row],[TPM Level ]]&lt;70%,"Green",IF(AND(Table2[[#This Row],[TPM Level ]]&gt;=70%,Table2[[#This Row],[TPM Level ]]&lt;90%),"Bleu",IF(AND(Table2[[#This Row],[TPM Level ]]&gt;=90%,Table2[[#This Row],[TPM Level ]]&lt;100%),"Yellow",IF(Table2[[#This Row],[TPM Level ]]&gt;=100%,"Red")))))</f>
        <v/>
      </c>
      <c r="X80" s="8">
        <f>IFERROR(VLOOKUP(Table2[[#This Row],[Product]],'Cavity &amp; CT'!B:E,4,0),0)</f>
        <v>92.33</v>
      </c>
      <c r="Y80" s="18" t="str">
        <f>IFERROR(VLOOKUP(D80,'Cavity &amp; CT'!B:F,5,0),"")</f>
        <v/>
      </c>
      <c r="Z80" s="20" t="str">
        <f t="shared" si="14"/>
        <v/>
      </c>
      <c r="AA80" s="14" t="e">
        <f>+VLOOKUP(Table2[[#This Row],[Resource]],'TPM2'!B:F,6,0)</f>
        <v>#N/A</v>
      </c>
    </row>
    <row r="81" spans="1:27" s="41" customFormat="1" x14ac:dyDescent="0.25">
      <c r="A81" s="15" t="s">
        <v>479</v>
      </c>
      <c r="B81" s="56" t="s">
        <v>371</v>
      </c>
      <c r="C81" s="56" t="s">
        <v>1025</v>
      </c>
      <c r="D81" s="56" t="s">
        <v>1183</v>
      </c>
      <c r="E81" s="56" t="s">
        <v>1184</v>
      </c>
      <c r="F81" s="56" t="s">
        <v>27</v>
      </c>
      <c r="G81" s="16"/>
      <c r="H81" s="53">
        <v>45013</v>
      </c>
      <c r="I81" s="53">
        <v>45014</v>
      </c>
      <c r="J81" s="46" t="str">
        <f ca="1">IF(OR(Table2[[#This Row],[Produced Qty ]]=Table2[[#This Row],[Origin.Qty]],Table2[[#This Row],[OrdEndDate]]&gt;TODAY()),"On Time","Late")</f>
        <v>Late</v>
      </c>
      <c r="K81" s="54">
        <v>26960</v>
      </c>
      <c r="L81" s="54">
        <v>28000</v>
      </c>
      <c r="M81" s="55" t="s">
        <v>1370</v>
      </c>
      <c r="N81" s="15">
        <f t="shared" si="11"/>
        <v>1040</v>
      </c>
      <c r="O81" s="15" t="e">
        <f>VLOOKUP(Table2[[#This Row],[Product]],[1]FG!$A:$L,12,0)</f>
        <v>#N/A</v>
      </c>
      <c r="P81" s="24">
        <f>IFERROR((VLOOKUP(Table2[[#This Row],[Product]],'SCCOP DATA'!A:B,2,0))*Table2[[#This Row],[Oper. Qty]],"")</f>
        <v>839.80399999999997</v>
      </c>
      <c r="Q81" s="17" t="str">
        <f t="shared" si="12"/>
        <v>CW13</v>
      </c>
      <c r="R81" s="17" t="str">
        <f t="shared" si="13"/>
        <v>CW13</v>
      </c>
      <c r="S81" s="18" t="e">
        <f>VLOOKUP(Table2[[#This Row],[Resource]],'TPM2'!B:C,2,0)</f>
        <v>#N/A</v>
      </c>
      <c r="T81" s="18" t="e">
        <f>+VLOOKUP(Table2[[#This Row],[Resource]],'TPM2'!B:D,3,0)</f>
        <v>#N/A</v>
      </c>
      <c r="U81" s="18" t="e">
        <f>+VLOOKUP(Table2[[#This Row],[Resource]],'TPM2'!B:E,4,0)</f>
        <v>#N/A</v>
      </c>
      <c r="V81" s="14" t="str">
        <f>IFERROR(100%-((Table2[[#This Row],[Next activity by]]-Table2[[#This Row],[Cycles recorded so far]]))/Table2[[#This Row],[Interval]],"")</f>
        <v/>
      </c>
      <c r="W81" s="19" t="str">
        <f>IF(Table2[[#This Row],[TPM Level ]]="","",IF(Table2[[#This Row],[TPM Level ]]&lt;70%,"Green",IF(AND(Table2[[#This Row],[TPM Level ]]&gt;=70%,Table2[[#This Row],[TPM Level ]]&lt;90%),"Bleu",IF(AND(Table2[[#This Row],[TPM Level ]]&gt;=90%,Table2[[#This Row],[TPM Level ]]&lt;100%),"Yellow",IF(Table2[[#This Row],[TPM Level ]]&gt;=100%,"Red")))))</f>
        <v/>
      </c>
      <c r="X81" s="8">
        <f>IFERROR(VLOOKUP(Table2[[#This Row],[Product]],'Cavity &amp; CT'!B:E,4,0),0)</f>
        <v>0</v>
      </c>
      <c r="Y81" s="18" t="str">
        <f>IFERROR(VLOOKUP(D81,'Cavity &amp; CT'!B:F,5,0),"")</f>
        <v/>
      </c>
      <c r="Z81" s="20" t="str">
        <f t="shared" si="14"/>
        <v/>
      </c>
      <c r="AA81" s="14" t="e">
        <f>+VLOOKUP(Table2[[#This Row],[Resource]],'TPM2'!B:F,6,0)</f>
        <v>#N/A</v>
      </c>
    </row>
    <row r="82" spans="1:27" s="41" customFormat="1" x14ac:dyDescent="0.25">
      <c r="A82" s="15" t="s">
        <v>479</v>
      </c>
      <c r="B82" s="56" t="s">
        <v>139</v>
      </c>
      <c r="C82" s="56" t="s">
        <v>1025</v>
      </c>
      <c r="D82" s="56" t="s">
        <v>471</v>
      </c>
      <c r="E82" s="56" t="s">
        <v>1213</v>
      </c>
      <c r="F82" s="56" t="s">
        <v>27</v>
      </c>
      <c r="G82" s="16"/>
      <c r="H82" s="53">
        <v>45013</v>
      </c>
      <c r="I82" s="53">
        <v>45013</v>
      </c>
      <c r="J82" s="46" t="str">
        <f ca="1">IF(OR(Table2[[#This Row],[Produced Qty ]]=Table2[[#This Row],[Origin.Qty]],Table2[[#This Row],[OrdEndDate]]&gt;TODAY()),"On Time","Late")</f>
        <v>Late</v>
      </c>
      <c r="K82" s="54">
        <v>160</v>
      </c>
      <c r="L82" s="54">
        <v>26400</v>
      </c>
      <c r="M82" s="55" t="s">
        <v>1560</v>
      </c>
      <c r="N82" s="15">
        <f t="shared" si="11"/>
        <v>26240</v>
      </c>
      <c r="O82" s="15">
        <f>VLOOKUP(Table2[[#This Row],[Product]],[1]FG!$A:$L,12,0)</f>
        <v>61200</v>
      </c>
      <c r="P82" s="24">
        <f>IFERROR((VLOOKUP(Table2[[#This Row],[Product]],'SCCOP DATA'!A:B,2,0))*Table2[[#This Row],[Oper. Qty]],"")</f>
        <v>5.8880000000000008</v>
      </c>
      <c r="Q82" s="17" t="str">
        <f t="shared" si="12"/>
        <v>CW13</v>
      </c>
      <c r="R82" s="17" t="str">
        <f t="shared" si="13"/>
        <v>CW13</v>
      </c>
      <c r="S82" s="18" t="e">
        <f>VLOOKUP(Table2[[#This Row],[Resource]],'TPM2'!B:C,2,0)</f>
        <v>#N/A</v>
      </c>
      <c r="T82" s="18" t="e">
        <f>+VLOOKUP(Table2[[#This Row],[Resource]],'TPM2'!B:D,3,0)</f>
        <v>#N/A</v>
      </c>
      <c r="U82" s="18" t="e">
        <f>+VLOOKUP(Table2[[#This Row],[Resource]],'TPM2'!B:E,4,0)</f>
        <v>#N/A</v>
      </c>
      <c r="V82" s="14" t="str">
        <f>IFERROR(100%-((Table2[[#This Row],[Next activity by]]-Table2[[#This Row],[Cycles recorded so far]]))/Table2[[#This Row],[Interval]],"")</f>
        <v/>
      </c>
      <c r="W82" s="19" t="str">
        <f>IF(Table2[[#This Row],[TPM Level ]]="","",IF(Table2[[#This Row],[TPM Level ]]&lt;70%,"Green",IF(AND(Table2[[#This Row],[TPM Level ]]&gt;=70%,Table2[[#This Row],[TPM Level ]]&lt;90%),"Bleu",IF(AND(Table2[[#This Row],[TPM Level ]]&gt;=90%,Table2[[#This Row],[TPM Level ]]&lt;100%),"Yellow",IF(Table2[[#This Row],[TPM Level ]]&gt;=100%,"Red")))))</f>
        <v/>
      </c>
      <c r="X82" s="8">
        <f>IFERROR(VLOOKUP(Table2[[#This Row],[Product]],'Cavity &amp; CT'!B:E,4,0),0)</f>
        <v>110.24299999999999</v>
      </c>
      <c r="Y82" s="18" t="str">
        <f>IFERROR(VLOOKUP(D82,'Cavity &amp; CT'!B:F,5,0),"")</f>
        <v/>
      </c>
      <c r="Z82" s="20" t="str">
        <f t="shared" si="14"/>
        <v/>
      </c>
      <c r="AA82" s="14" t="e">
        <f>+VLOOKUP(Table2[[#This Row],[Resource]],'TPM2'!B:F,6,0)</f>
        <v>#N/A</v>
      </c>
    </row>
    <row r="83" spans="1:27" s="41" customFormat="1" x14ac:dyDescent="0.25">
      <c r="A83" s="15" t="s">
        <v>479</v>
      </c>
      <c r="B83" s="56" t="s">
        <v>1104</v>
      </c>
      <c r="C83" s="56" t="s">
        <v>1025</v>
      </c>
      <c r="D83" s="56" t="s">
        <v>1055</v>
      </c>
      <c r="E83" s="56" t="s">
        <v>1223</v>
      </c>
      <c r="F83" s="56" t="s">
        <v>27</v>
      </c>
      <c r="G83" s="16"/>
      <c r="H83" s="53">
        <v>45015</v>
      </c>
      <c r="I83" s="53">
        <v>45018</v>
      </c>
      <c r="J83" s="46" t="str">
        <f ca="1">IF(OR(Table2[[#This Row],[Produced Qty ]]=Table2[[#This Row],[Origin.Qty]],Table2[[#This Row],[OrdEndDate]]&gt;TODAY()),"On Time","Late")</f>
        <v>On Time</v>
      </c>
      <c r="K83" s="54">
        <v>355040</v>
      </c>
      <c r="L83" s="54">
        <v>364800</v>
      </c>
      <c r="M83" s="55" t="s">
        <v>1561</v>
      </c>
      <c r="N83" s="15">
        <f t="shared" si="11"/>
        <v>9760</v>
      </c>
      <c r="O83" s="15" t="e">
        <f>VLOOKUP(Table2[[#This Row],[Product]],[1]FG!$A:$L,12,0)</f>
        <v>#N/A</v>
      </c>
      <c r="P83" s="24" t="str">
        <f>IFERROR((VLOOKUP(Table2[[#This Row],[Product]],'SCCOP DATA'!A:B,2,0))*Table2[[#This Row],[Oper. Qty]],"")</f>
        <v/>
      </c>
      <c r="Q83" s="17" t="str">
        <f t="shared" si="12"/>
        <v>CW13</v>
      </c>
      <c r="R83" s="17" t="str">
        <f t="shared" si="13"/>
        <v>CW13</v>
      </c>
      <c r="S83" s="18" t="e">
        <f>VLOOKUP(Table2[[#This Row],[Resource]],'TPM2'!B:C,2,0)</f>
        <v>#N/A</v>
      </c>
      <c r="T83" s="18" t="e">
        <f>+VLOOKUP(Table2[[#This Row],[Resource]],'TPM2'!B:D,3,0)</f>
        <v>#N/A</v>
      </c>
      <c r="U83" s="18" t="e">
        <f>+VLOOKUP(Table2[[#This Row],[Resource]],'TPM2'!B:E,4,0)</f>
        <v>#N/A</v>
      </c>
      <c r="V83" s="14" t="str">
        <f>IFERROR(100%-((Table2[[#This Row],[Next activity by]]-Table2[[#This Row],[Cycles recorded so far]]))/Table2[[#This Row],[Interval]],"")</f>
        <v/>
      </c>
      <c r="W83" s="19" t="str">
        <f>IF(Table2[[#This Row],[TPM Level ]]="","",IF(Table2[[#This Row],[TPM Level ]]&lt;70%,"Green",IF(AND(Table2[[#This Row],[TPM Level ]]&gt;=70%,Table2[[#This Row],[TPM Level ]]&lt;90%),"Bleu",IF(AND(Table2[[#This Row],[TPM Level ]]&gt;=90%,Table2[[#This Row],[TPM Level ]]&lt;100%),"Yellow",IF(Table2[[#This Row],[TPM Level ]]&gt;=100%,"Red")))))</f>
        <v/>
      </c>
      <c r="X83" s="8">
        <f>IFERROR(VLOOKUP(Table2[[#This Row],[Product]],'Cavity &amp; CT'!B:E,4,0),0)</f>
        <v>0</v>
      </c>
      <c r="Y83" s="18" t="str">
        <f>IFERROR(VLOOKUP(D83,'Cavity &amp; CT'!B:F,5,0),"")</f>
        <v/>
      </c>
      <c r="Z83" s="20" t="str">
        <f t="shared" si="14"/>
        <v/>
      </c>
      <c r="AA83" s="14" t="e">
        <f>+VLOOKUP(Table2[[#This Row],[Resource]],'TPM2'!B:F,6,0)</f>
        <v>#N/A</v>
      </c>
    </row>
    <row r="84" spans="1:27" s="41" customFormat="1" x14ac:dyDescent="0.25">
      <c r="A84" s="15" t="s">
        <v>479</v>
      </c>
      <c r="B84" s="56" t="s">
        <v>1104</v>
      </c>
      <c r="C84" s="56" t="s">
        <v>1025</v>
      </c>
      <c r="D84" s="56" t="s">
        <v>1055</v>
      </c>
      <c r="E84" s="56" t="s">
        <v>1224</v>
      </c>
      <c r="F84" s="56" t="s">
        <v>27</v>
      </c>
      <c r="G84" s="16"/>
      <c r="H84" s="53">
        <v>45019</v>
      </c>
      <c r="I84" s="53">
        <v>45021</v>
      </c>
      <c r="J84" s="46" t="str">
        <f ca="1">IF(OR(Table2[[#This Row],[Produced Qty ]]=Table2[[#This Row],[Origin.Qty]],Table2[[#This Row],[OrdEndDate]]&gt;TODAY()),"On Time","Late")</f>
        <v>On Time</v>
      </c>
      <c r="K84" s="54">
        <v>329600</v>
      </c>
      <c r="L84" s="54">
        <v>329600</v>
      </c>
      <c r="M84" s="55" t="s">
        <v>1371</v>
      </c>
      <c r="N84" s="15">
        <f t="shared" si="11"/>
        <v>0</v>
      </c>
      <c r="O84" s="15" t="e">
        <f>VLOOKUP(Table2[[#This Row],[Product]],[1]FG!$A:$L,12,0)</f>
        <v>#N/A</v>
      </c>
      <c r="P84" s="24" t="str">
        <f>IFERROR((VLOOKUP(Table2[[#This Row],[Product]],'SCCOP DATA'!A:B,2,0))*Table2[[#This Row],[Oper. Qty]],"")</f>
        <v/>
      </c>
      <c r="Q84" s="17" t="str">
        <f t="shared" si="12"/>
        <v>CW14</v>
      </c>
      <c r="R84" s="17" t="str">
        <f t="shared" si="13"/>
        <v>CW14</v>
      </c>
      <c r="S84" s="18" t="e">
        <f>VLOOKUP(Table2[[#This Row],[Resource]],'TPM2'!B:C,2,0)</f>
        <v>#N/A</v>
      </c>
      <c r="T84" s="18" t="e">
        <f>+VLOOKUP(Table2[[#This Row],[Resource]],'TPM2'!B:D,3,0)</f>
        <v>#N/A</v>
      </c>
      <c r="U84" s="18" t="e">
        <f>+VLOOKUP(Table2[[#This Row],[Resource]],'TPM2'!B:E,4,0)</f>
        <v>#N/A</v>
      </c>
      <c r="V84" s="14" t="str">
        <f>IFERROR(100%-((Table2[[#This Row],[Next activity by]]-Table2[[#This Row],[Cycles recorded so far]]))/Table2[[#This Row],[Interval]],"")</f>
        <v/>
      </c>
      <c r="W84" s="19" t="str">
        <f>IF(Table2[[#This Row],[TPM Level ]]="","",IF(Table2[[#This Row],[TPM Level ]]&lt;70%,"Green",IF(AND(Table2[[#This Row],[TPM Level ]]&gt;=70%,Table2[[#This Row],[TPM Level ]]&lt;90%),"Bleu",IF(AND(Table2[[#This Row],[TPM Level ]]&gt;=90%,Table2[[#This Row],[TPM Level ]]&lt;100%),"Yellow",IF(Table2[[#This Row],[TPM Level ]]&gt;=100%,"Red")))))</f>
        <v/>
      </c>
      <c r="X84" s="8">
        <f>IFERROR(VLOOKUP(Table2[[#This Row],[Product]],'Cavity &amp; CT'!B:E,4,0),0)</f>
        <v>0</v>
      </c>
      <c r="Y84" s="18" t="str">
        <f>IFERROR(VLOOKUP(D84,'Cavity &amp; CT'!B:F,5,0),"")</f>
        <v/>
      </c>
      <c r="Z84" s="20" t="str">
        <f t="shared" si="14"/>
        <v/>
      </c>
      <c r="AA84" s="14" t="e">
        <f>+VLOOKUP(Table2[[#This Row],[Resource]],'TPM2'!B:F,6,0)</f>
        <v>#N/A</v>
      </c>
    </row>
    <row r="85" spans="1:27" s="41" customFormat="1" x14ac:dyDescent="0.25">
      <c r="A85" s="15" t="s">
        <v>479</v>
      </c>
      <c r="B85" s="56" t="s">
        <v>357</v>
      </c>
      <c r="C85" s="56" t="s">
        <v>1025</v>
      </c>
      <c r="D85" s="56" t="s">
        <v>1055</v>
      </c>
      <c r="E85" s="56" t="s">
        <v>1434</v>
      </c>
      <c r="F85" s="56" t="s">
        <v>27</v>
      </c>
      <c r="G85" s="16"/>
      <c r="H85" s="53">
        <v>45018</v>
      </c>
      <c r="I85" s="53">
        <v>45018</v>
      </c>
      <c r="J85" s="46" t="str">
        <f ca="1">IF(OR(Table2[[#This Row],[Produced Qty ]]=Table2[[#This Row],[Origin.Qty]],Table2[[#This Row],[OrdEndDate]]&gt;TODAY()),"On Time","Late")</f>
        <v>On Time</v>
      </c>
      <c r="K85" s="54">
        <v>38400</v>
      </c>
      <c r="L85" s="54">
        <v>38400</v>
      </c>
      <c r="M85" s="55" t="s">
        <v>1562</v>
      </c>
      <c r="N85" s="15">
        <f t="shared" si="11"/>
        <v>0</v>
      </c>
      <c r="O85" s="15" t="e">
        <f>VLOOKUP(Table2[[#This Row],[Product]],[1]FG!$A:$L,12,0)</f>
        <v>#N/A</v>
      </c>
      <c r="P85" s="24">
        <f>IFERROR((VLOOKUP(Table2[[#This Row],[Product]],'SCCOP DATA'!A:B,2,0))*Table2[[#This Row],[Oper. Qty]],"")</f>
        <v>118.87975675555604</v>
      </c>
      <c r="Q85" s="17" t="str">
        <f t="shared" si="12"/>
        <v>CW13</v>
      </c>
      <c r="R85" s="17" t="str">
        <f t="shared" si="13"/>
        <v>CW13</v>
      </c>
      <c r="S85" s="18" t="e">
        <f>VLOOKUP(Table2[[#This Row],[Resource]],'TPM2'!B:C,2,0)</f>
        <v>#N/A</v>
      </c>
      <c r="T85" s="18" t="e">
        <f>+VLOOKUP(Table2[[#This Row],[Resource]],'TPM2'!B:D,3,0)</f>
        <v>#N/A</v>
      </c>
      <c r="U85" s="18" t="e">
        <f>+VLOOKUP(Table2[[#This Row],[Resource]],'TPM2'!B:E,4,0)</f>
        <v>#N/A</v>
      </c>
      <c r="V85" s="14" t="str">
        <f>IFERROR(100%-((Table2[[#This Row],[Next activity by]]-Table2[[#This Row],[Cycles recorded so far]]))/Table2[[#This Row],[Interval]],"")</f>
        <v/>
      </c>
      <c r="W85" s="19" t="str">
        <f>IF(Table2[[#This Row],[TPM Level ]]="","",IF(Table2[[#This Row],[TPM Level ]]&lt;70%,"Green",IF(AND(Table2[[#This Row],[TPM Level ]]&gt;=70%,Table2[[#This Row],[TPM Level ]]&lt;90%),"Bleu",IF(AND(Table2[[#This Row],[TPM Level ]]&gt;=90%,Table2[[#This Row],[TPM Level ]]&lt;100%),"Yellow",IF(Table2[[#This Row],[TPM Level ]]&gt;=100%,"Red")))))</f>
        <v/>
      </c>
      <c r="X85" s="8">
        <f>IFERROR(VLOOKUP(Table2[[#This Row],[Product]],'Cavity &amp; CT'!B:E,4,0),0)</f>
        <v>0</v>
      </c>
      <c r="Y85" s="18" t="str">
        <f>IFERROR(VLOOKUP(D85,'Cavity &amp; CT'!B:F,5,0),"")</f>
        <v/>
      </c>
      <c r="Z85" s="20" t="str">
        <f t="shared" si="14"/>
        <v/>
      </c>
      <c r="AA85" s="14" t="e">
        <f>+VLOOKUP(Table2[[#This Row],[Resource]],'TPM2'!B:F,6,0)</f>
        <v>#N/A</v>
      </c>
    </row>
    <row r="86" spans="1:27" s="41" customFormat="1" x14ac:dyDescent="0.25">
      <c r="A86" s="15" t="s">
        <v>479</v>
      </c>
      <c r="B86" s="56" t="s">
        <v>1104</v>
      </c>
      <c r="C86" s="56" t="s">
        <v>1025</v>
      </c>
      <c r="D86" s="56" t="s">
        <v>1055</v>
      </c>
      <c r="E86" s="56" t="s">
        <v>1435</v>
      </c>
      <c r="F86" s="56" t="s">
        <v>27</v>
      </c>
      <c r="G86" s="16"/>
      <c r="H86" s="53">
        <v>45021</v>
      </c>
      <c r="I86" s="53">
        <v>45024</v>
      </c>
      <c r="J86" s="46" t="str">
        <f ca="1">IF(OR(Table2[[#This Row],[Produced Qty ]]=Table2[[#This Row],[Origin.Qty]],Table2[[#This Row],[OrdEndDate]]&gt;TODAY()),"On Time","Late")</f>
        <v>On Time</v>
      </c>
      <c r="K86" s="54">
        <v>329600</v>
      </c>
      <c r="L86" s="54">
        <v>329600</v>
      </c>
      <c r="M86" s="55" t="s">
        <v>1371</v>
      </c>
      <c r="N86" s="15">
        <f t="shared" si="11"/>
        <v>0</v>
      </c>
      <c r="O86" s="15" t="e">
        <f>VLOOKUP(Table2[[#This Row],[Product]],[1]FG!$A:$L,12,0)</f>
        <v>#N/A</v>
      </c>
      <c r="P86" s="24" t="str">
        <f>IFERROR((VLOOKUP(Table2[[#This Row],[Product]],'SCCOP DATA'!A:B,2,0))*Table2[[#This Row],[Oper. Qty]],"")</f>
        <v/>
      </c>
      <c r="Q86" s="17" t="str">
        <f t="shared" si="12"/>
        <v>CW14</v>
      </c>
      <c r="R86" s="17" t="str">
        <f t="shared" si="13"/>
        <v>CW14</v>
      </c>
      <c r="S86" s="18" t="e">
        <f>VLOOKUP(Table2[[#This Row],[Resource]],'TPM2'!B:C,2,0)</f>
        <v>#N/A</v>
      </c>
      <c r="T86" s="18" t="e">
        <f>+VLOOKUP(Table2[[#This Row],[Resource]],'TPM2'!B:D,3,0)</f>
        <v>#N/A</v>
      </c>
      <c r="U86" s="18" t="e">
        <f>+VLOOKUP(Table2[[#This Row],[Resource]],'TPM2'!B:E,4,0)</f>
        <v>#N/A</v>
      </c>
      <c r="V86" s="14" t="str">
        <f>IFERROR(100%-((Table2[[#This Row],[Next activity by]]-Table2[[#This Row],[Cycles recorded so far]]))/Table2[[#This Row],[Interval]],"")</f>
        <v/>
      </c>
      <c r="W86" s="19" t="str">
        <f>IF(Table2[[#This Row],[TPM Level ]]="","",IF(Table2[[#This Row],[TPM Level ]]&lt;70%,"Green",IF(AND(Table2[[#This Row],[TPM Level ]]&gt;=70%,Table2[[#This Row],[TPM Level ]]&lt;90%),"Bleu",IF(AND(Table2[[#This Row],[TPM Level ]]&gt;=90%,Table2[[#This Row],[TPM Level ]]&lt;100%),"Yellow",IF(Table2[[#This Row],[TPM Level ]]&gt;=100%,"Red")))))</f>
        <v/>
      </c>
      <c r="X86" s="8">
        <f>IFERROR(VLOOKUP(Table2[[#This Row],[Product]],'Cavity &amp; CT'!B:E,4,0),0)</f>
        <v>0</v>
      </c>
      <c r="Y86" s="18" t="str">
        <f>IFERROR(VLOOKUP(D86,'Cavity &amp; CT'!B:F,5,0),"")</f>
        <v/>
      </c>
      <c r="Z86" s="20" t="str">
        <f t="shared" si="14"/>
        <v/>
      </c>
      <c r="AA86" s="14" t="e">
        <f>+VLOOKUP(Table2[[#This Row],[Resource]],'TPM2'!B:F,6,0)</f>
        <v>#N/A</v>
      </c>
    </row>
    <row r="87" spans="1:27" s="41" customFormat="1" x14ac:dyDescent="0.25">
      <c r="A87" s="15" t="s">
        <v>479</v>
      </c>
      <c r="B87" s="56" t="s">
        <v>420</v>
      </c>
      <c r="C87" s="56" t="s">
        <v>1069</v>
      </c>
      <c r="D87" s="56" t="s">
        <v>1166</v>
      </c>
      <c r="E87" s="56" t="s">
        <v>1214</v>
      </c>
      <c r="F87" s="56" t="s">
        <v>27</v>
      </c>
      <c r="G87" s="16"/>
      <c r="H87" s="53">
        <v>45015</v>
      </c>
      <c r="I87" s="53">
        <v>45016</v>
      </c>
      <c r="J87" s="46" t="str">
        <f ca="1">IF(OR(Table2[[#This Row],[Produced Qty ]]=Table2[[#This Row],[Origin.Qty]],Table2[[#This Row],[OrdEndDate]]&gt;TODAY()),"On Time","Late")</f>
        <v>On Time</v>
      </c>
      <c r="K87" s="54">
        <v>63704</v>
      </c>
      <c r="L87" s="54">
        <v>350000</v>
      </c>
      <c r="M87" s="55" t="s">
        <v>1563</v>
      </c>
      <c r="N87" s="15">
        <f t="shared" si="11"/>
        <v>286296</v>
      </c>
      <c r="O87" s="15" t="e">
        <f>VLOOKUP(Table2[[#This Row],[Product]],[1]FG!$A:$L,12,0)</f>
        <v>#N/A</v>
      </c>
      <c r="P87" s="24">
        <f>IFERROR((VLOOKUP(Table2[[#This Row],[Product]],'SCCOP DATA'!A:B,2,0))*Table2[[#This Row],[Oper. Qty]],"")</f>
        <v>815.88205607594398</v>
      </c>
      <c r="Q87" s="17" t="str">
        <f t="shared" si="12"/>
        <v>CW13</v>
      </c>
      <c r="R87" s="17" t="str">
        <f t="shared" si="13"/>
        <v>CW13</v>
      </c>
      <c r="S87" s="18" t="e">
        <f>VLOOKUP(Table2[[#This Row],[Resource]],'TPM2'!B:C,2,0)</f>
        <v>#N/A</v>
      </c>
      <c r="T87" s="18" t="e">
        <f>+VLOOKUP(Table2[[#This Row],[Resource]],'TPM2'!B:D,3,0)</f>
        <v>#N/A</v>
      </c>
      <c r="U87" s="18" t="e">
        <f>+VLOOKUP(Table2[[#This Row],[Resource]],'TPM2'!B:E,4,0)</f>
        <v>#N/A</v>
      </c>
      <c r="V87" s="14" t="str">
        <f>IFERROR(100%-((Table2[[#This Row],[Next activity by]]-Table2[[#This Row],[Cycles recorded so far]]))/Table2[[#This Row],[Interval]],"")</f>
        <v/>
      </c>
      <c r="W87" s="19" t="str">
        <f>IF(Table2[[#This Row],[TPM Level ]]="","",IF(Table2[[#This Row],[TPM Level ]]&lt;70%,"Green",IF(AND(Table2[[#This Row],[TPM Level ]]&gt;=70%,Table2[[#This Row],[TPM Level ]]&lt;90%),"Bleu",IF(AND(Table2[[#This Row],[TPM Level ]]&gt;=90%,Table2[[#This Row],[TPM Level ]]&lt;100%),"Yellow",IF(Table2[[#This Row],[TPM Level ]]&gt;=100%,"Red")))))</f>
        <v/>
      </c>
      <c r="X87" s="8">
        <f>IFERROR(VLOOKUP(Table2[[#This Row],[Product]],'Cavity &amp; CT'!B:E,4,0),0)</f>
        <v>0</v>
      </c>
      <c r="Y87" s="18" t="str">
        <f>IFERROR(VLOOKUP(D87,'Cavity &amp; CT'!B:F,5,0),"")</f>
        <v/>
      </c>
      <c r="Z87" s="20" t="str">
        <f t="shared" si="14"/>
        <v/>
      </c>
      <c r="AA87" s="14" t="e">
        <f>+VLOOKUP(Table2[[#This Row],[Resource]],'TPM2'!B:F,6,0)</f>
        <v>#N/A</v>
      </c>
    </row>
    <row r="88" spans="1:27" s="41" customFormat="1" x14ac:dyDescent="0.25">
      <c r="A88" s="15" t="s">
        <v>479</v>
      </c>
      <c r="B88" s="56" t="s">
        <v>119</v>
      </c>
      <c r="C88" s="56" t="s">
        <v>1069</v>
      </c>
      <c r="D88" s="56" t="s">
        <v>537</v>
      </c>
      <c r="E88" s="56" t="s">
        <v>1436</v>
      </c>
      <c r="F88" s="56" t="s">
        <v>27</v>
      </c>
      <c r="G88" s="16"/>
      <c r="H88" s="53">
        <v>45016</v>
      </c>
      <c r="I88" s="53">
        <v>45022</v>
      </c>
      <c r="J88" s="46" t="str">
        <f ca="1">IF(OR(Table2[[#This Row],[Produced Qty ]]=Table2[[#This Row],[Origin.Qty]],Table2[[#This Row],[OrdEndDate]]&gt;TODAY()),"On Time","Late")</f>
        <v>On Time</v>
      </c>
      <c r="K88" s="54">
        <v>66000</v>
      </c>
      <c r="L88" s="54">
        <v>66000</v>
      </c>
      <c r="M88" s="55" t="s">
        <v>1564</v>
      </c>
      <c r="N88" s="15">
        <f t="shared" si="11"/>
        <v>0</v>
      </c>
      <c r="O88" s="15" t="e">
        <f>VLOOKUP(Table2[[#This Row],[Product]],[1]FG!$A:$L,12,0)</f>
        <v>#N/A</v>
      </c>
      <c r="P88" s="24">
        <f>IFERROR((VLOOKUP(Table2[[#This Row],[Product]],'SCCOP DATA'!A:B,2,0))*Table2[[#This Row],[Oper. Qty]],"")</f>
        <v>2274.3599999999997</v>
      </c>
      <c r="Q88" s="17" t="str">
        <f t="shared" si="12"/>
        <v>CW13</v>
      </c>
      <c r="R88" s="17" t="str">
        <f t="shared" si="13"/>
        <v>CW14</v>
      </c>
      <c r="S88" s="18" t="e">
        <f>VLOOKUP(Table2[[#This Row],[Resource]],'TPM2'!B:C,2,0)</f>
        <v>#N/A</v>
      </c>
      <c r="T88" s="18" t="e">
        <f>+VLOOKUP(Table2[[#This Row],[Resource]],'TPM2'!B:D,3,0)</f>
        <v>#N/A</v>
      </c>
      <c r="U88" s="18" t="e">
        <f>+VLOOKUP(Table2[[#This Row],[Resource]],'TPM2'!B:E,4,0)</f>
        <v>#N/A</v>
      </c>
      <c r="V88" s="14" t="str">
        <f>IFERROR(100%-((Table2[[#This Row],[Next activity by]]-Table2[[#This Row],[Cycles recorded so far]]))/Table2[[#This Row],[Interval]],"")</f>
        <v/>
      </c>
      <c r="W88" s="19" t="str">
        <f>IF(Table2[[#This Row],[TPM Level ]]="","",IF(Table2[[#This Row],[TPM Level ]]&lt;70%,"Green",IF(AND(Table2[[#This Row],[TPM Level ]]&gt;=70%,Table2[[#This Row],[TPM Level ]]&lt;90%),"Bleu",IF(AND(Table2[[#This Row],[TPM Level ]]&gt;=90%,Table2[[#This Row],[TPM Level ]]&lt;100%),"Yellow",IF(Table2[[#This Row],[TPM Level ]]&gt;=100%,"Red")))))</f>
        <v/>
      </c>
      <c r="X88" s="8">
        <f>IFERROR(VLOOKUP(Table2[[#This Row],[Product]],'Cavity &amp; CT'!B:E,4,0),0)</f>
        <v>98.412999999999997</v>
      </c>
      <c r="Y88" s="18" t="str">
        <f>IFERROR(VLOOKUP(D88,'Cavity &amp; CT'!B:F,5,0),"")</f>
        <v/>
      </c>
      <c r="Z88" s="20" t="str">
        <f t="shared" si="14"/>
        <v/>
      </c>
      <c r="AA88" s="14" t="e">
        <f>+VLOOKUP(Table2[[#This Row],[Resource]],'TPM2'!B:F,6,0)</f>
        <v>#N/A</v>
      </c>
    </row>
    <row r="89" spans="1:27" s="41" customFormat="1" x14ac:dyDescent="0.25">
      <c r="A89" s="15" t="s">
        <v>479</v>
      </c>
      <c r="B89" s="56" t="s">
        <v>414</v>
      </c>
      <c r="C89" s="56" t="s">
        <v>1069</v>
      </c>
      <c r="D89" s="56" t="s">
        <v>1437</v>
      </c>
      <c r="E89" s="56" t="s">
        <v>1438</v>
      </c>
      <c r="F89" s="56" t="s">
        <v>27</v>
      </c>
      <c r="G89" s="16"/>
      <c r="H89" s="53">
        <v>45022</v>
      </c>
      <c r="I89" s="53">
        <v>45023</v>
      </c>
      <c r="J89" s="46" t="str">
        <f ca="1">IF(OR(Table2[[#This Row],[Produced Qty ]]=Table2[[#This Row],[Origin.Qty]],Table2[[#This Row],[OrdEndDate]]&gt;TODAY()),"On Time","Late")</f>
        <v>On Time</v>
      </c>
      <c r="K89" s="54">
        <v>110000</v>
      </c>
      <c r="L89" s="54">
        <v>110000</v>
      </c>
      <c r="M89" s="55" t="s">
        <v>1565</v>
      </c>
      <c r="N89" s="15">
        <f t="shared" si="11"/>
        <v>0</v>
      </c>
      <c r="O89" s="15" t="e">
        <f>VLOOKUP(Table2[[#This Row],[Product]],[1]FG!$A:$L,12,0)</f>
        <v>#N/A</v>
      </c>
      <c r="P89" s="24">
        <f>IFERROR((VLOOKUP(Table2[[#This Row],[Product]],'SCCOP DATA'!A:B,2,0))*Table2[[#This Row],[Oper. Qty]],"")</f>
        <v>574.90956551599993</v>
      </c>
      <c r="Q89" s="17" t="str">
        <f t="shared" si="12"/>
        <v>CW14</v>
      </c>
      <c r="R89" s="17" t="str">
        <f t="shared" si="13"/>
        <v>CW14</v>
      </c>
      <c r="S89" s="18" t="e">
        <f>VLOOKUP(Table2[[#This Row],[Resource]],'TPM2'!B:C,2,0)</f>
        <v>#N/A</v>
      </c>
      <c r="T89" s="18" t="e">
        <f>+VLOOKUP(Table2[[#This Row],[Resource]],'TPM2'!B:D,3,0)</f>
        <v>#N/A</v>
      </c>
      <c r="U89" s="18" t="e">
        <f>+VLOOKUP(Table2[[#This Row],[Resource]],'TPM2'!B:E,4,0)</f>
        <v>#N/A</v>
      </c>
      <c r="V89" s="14" t="str">
        <f>IFERROR(100%-((Table2[[#This Row],[Next activity by]]-Table2[[#This Row],[Cycles recorded so far]]))/Table2[[#This Row],[Interval]],"")</f>
        <v/>
      </c>
      <c r="W89" s="19" t="str">
        <f>IF(Table2[[#This Row],[TPM Level ]]="","",IF(Table2[[#This Row],[TPM Level ]]&lt;70%,"Green",IF(AND(Table2[[#This Row],[TPM Level ]]&gt;=70%,Table2[[#This Row],[TPM Level ]]&lt;90%),"Bleu",IF(AND(Table2[[#This Row],[TPM Level ]]&gt;=90%,Table2[[#This Row],[TPM Level ]]&lt;100%),"Yellow",IF(Table2[[#This Row],[TPM Level ]]&gt;=100%,"Red")))))</f>
        <v/>
      </c>
      <c r="X89" s="8">
        <f>IFERROR(VLOOKUP(Table2[[#This Row],[Product]],'Cavity &amp; CT'!B:E,4,0),0)</f>
        <v>0</v>
      </c>
      <c r="Y89" s="18" t="str">
        <f>IFERROR(VLOOKUP(D89,'Cavity &amp; CT'!B:F,5,0),"")</f>
        <v/>
      </c>
      <c r="Z89" s="20" t="str">
        <f t="shared" si="14"/>
        <v/>
      </c>
      <c r="AA89" s="14" t="e">
        <f>+VLOOKUP(Table2[[#This Row],[Resource]],'TPM2'!B:F,6,0)</f>
        <v>#N/A</v>
      </c>
    </row>
    <row r="90" spans="1:27" s="41" customFormat="1" x14ac:dyDescent="0.25">
      <c r="A90" s="15" t="s">
        <v>479</v>
      </c>
      <c r="B90" s="56" t="s">
        <v>4</v>
      </c>
      <c r="C90" s="56" t="s">
        <v>1064</v>
      </c>
      <c r="D90" s="56" t="s">
        <v>11</v>
      </c>
      <c r="E90" s="56" t="s">
        <v>1120</v>
      </c>
      <c r="F90" s="56" t="s">
        <v>27</v>
      </c>
      <c r="G90" s="16"/>
      <c r="H90" s="53">
        <v>44994</v>
      </c>
      <c r="I90" s="53">
        <v>44994</v>
      </c>
      <c r="J90" s="46" t="str">
        <f ca="1">IF(OR(Table2[[#This Row],[Produced Qty ]]=Table2[[#This Row],[Origin.Qty]],Table2[[#This Row],[OrdEndDate]]&gt;TODAY()),"On Time","Late")</f>
        <v>Late</v>
      </c>
      <c r="K90" s="54">
        <v>704</v>
      </c>
      <c r="L90" s="54">
        <v>21264</v>
      </c>
      <c r="M90" s="55" t="s">
        <v>1196</v>
      </c>
      <c r="N90" s="15">
        <f t="shared" si="11"/>
        <v>20560</v>
      </c>
      <c r="O90" s="15" t="e">
        <f>VLOOKUP(Table2[[#This Row],[Product]],[1]FG!$A:$L,12,0)</f>
        <v>#N/A</v>
      </c>
      <c r="P90" s="24">
        <f>IFERROR((VLOOKUP(Table2[[#This Row],[Product]],'SCCOP DATA'!A:B,2,0))*Table2[[#This Row],[Oper. Qty]],"")</f>
        <v>43.359360000000009</v>
      </c>
      <c r="Q90" s="17" t="str">
        <f t="shared" si="12"/>
        <v>CW10</v>
      </c>
      <c r="R90" s="17" t="str">
        <f t="shared" si="13"/>
        <v>CW10</v>
      </c>
      <c r="S90" s="18" t="e">
        <f>VLOOKUP(Table2[[#This Row],[Resource]],'TPM2'!B:C,2,0)</f>
        <v>#N/A</v>
      </c>
      <c r="T90" s="18" t="e">
        <f>+VLOOKUP(Table2[[#This Row],[Resource]],'TPM2'!B:D,3,0)</f>
        <v>#N/A</v>
      </c>
      <c r="U90" s="18" t="e">
        <f>+VLOOKUP(Table2[[#This Row],[Resource]],'TPM2'!B:E,4,0)</f>
        <v>#N/A</v>
      </c>
      <c r="V90" s="14" t="str">
        <f>IFERROR(100%-((Table2[[#This Row],[Next activity by]]-Table2[[#This Row],[Cycles recorded so far]]))/Table2[[#This Row],[Interval]],"")</f>
        <v/>
      </c>
      <c r="W90" s="19" t="str">
        <f>IF(Table2[[#This Row],[TPM Level ]]="","",IF(Table2[[#This Row],[TPM Level ]]&lt;70%,"Green",IF(AND(Table2[[#This Row],[TPM Level ]]&gt;=70%,Table2[[#This Row],[TPM Level ]]&lt;90%),"Bleu",IF(AND(Table2[[#This Row],[TPM Level ]]&gt;=90%,Table2[[#This Row],[TPM Level ]]&lt;100%),"Yellow",IF(Table2[[#This Row],[TPM Level ]]&gt;=100%,"Red")))))</f>
        <v/>
      </c>
      <c r="X90" s="8">
        <f>IFERROR(VLOOKUP(Table2[[#This Row],[Product]],'Cavity &amp; CT'!B:E,4,0),0)</f>
        <v>137.68</v>
      </c>
      <c r="Y90" s="18" t="str">
        <f>IFERROR(VLOOKUP(D90,'Cavity &amp; CT'!B:F,5,0),"")</f>
        <v/>
      </c>
      <c r="Z90" s="20" t="str">
        <f t="shared" si="14"/>
        <v/>
      </c>
      <c r="AA90" s="14" t="e">
        <f>+VLOOKUP(Table2[[#This Row],[Resource]],'TPM2'!B:F,6,0)</f>
        <v>#N/A</v>
      </c>
    </row>
    <row r="91" spans="1:27" s="41" customFormat="1" x14ac:dyDescent="0.25">
      <c r="A91" s="15" t="s">
        <v>479</v>
      </c>
      <c r="B91" s="56" t="s">
        <v>293</v>
      </c>
      <c r="C91" s="56" t="s">
        <v>1064</v>
      </c>
      <c r="D91" s="56" t="s">
        <v>1106</v>
      </c>
      <c r="E91" s="56" t="s">
        <v>1174</v>
      </c>
      <c r="F91" s="56" t="s">
        <v>27</v>
      </c>
      <c r="G91" s="16"/>
      <c r="H91" s="53">
        <v>45015</v>
      </c>
      <c r="I91" s="53">
        <v>45021</v>
      </c>
      <c r="J91" s="46" t="str">
        <f ca="1">IF(OR(Table2[[#This Row],[Produced Qty ]]=Table2[[#This Row],[Origin.Qty]],Table2[[#This Row],[OrdEndDate]]&gt;TODAY()),"On Time","Late")</f>
        <v>On Time</v>
      </c>
      <c r="K91" s="54">
        <v>384000</v>
      </c>
      <c r="L91" s="54">
        <v>384000</v>
      </c>
      <c r="M91" s="55" t="s">
        <v>1566</v>
      </c>
      <c r="N91" s="15">
        <f t="shared" si="11"/>
        <v>0</v>
      </c>
      <c r="O91" s="15" t="e">
        <f>VLOOKUP(Table2[[#This Row],[Product]],[1]FG!$A:$L,12,0)</f>
        <v>#N/A</v>
      </c>
      <c r="P91" s="24">
        <f>IFERROR((VLOOKUP(Table2[[#This Row],[Product]],'SCCOP DATA'!A:B,2,0))*Table2[[#This Row],[Oper. Qty]],"")</f>
        <v>2980.6292505599995</v>
      </c>
      <c r="Q91" s="17" t="str">
        <f t="shared" si="12"/>
        <v>CW13</v>
      </c>
      <c r="R91" s="17" t="str">
        <f t="shared" si="13"/>
        <v>CW14</v>
      </c>
      <c r="S91" s="18" t="e">
        <f>VLOOKUP(Table2[[#This Row],[Resource]],'TPM2'!B:C,2,0)</f>
        <v>#N/A</v>
      </c>
      <c r="T91" s="18" t="e">
        <f>+VLOOKUP(Table2[[#This Row],[Resource]],'TPM2'!B:D,3,0)</f>
        <v>#N/A</v>
      </c>
      <c r="U91" s="18" t="e">
        <f>+VLOOKUP(Table2[[#This Row],[Resource]],'TPM2'!B:E,4,0)</f>
        <v>#N/A</v>
      </c>
      <c r="V91" s="14" t="str">
        <f>IFERROR(100%-((Table2[[#This Row],[Next activity by]]-Table2[[#This Row],[Cycles recorded so far]]))/Table2[[#This Row],[Interval]],"")</f>
        <v/>
      </c>
      <c r="W91" s="19" t="str">
        <f>IF(Table2[[#This Row],[TPM Level ]]="","",IF(Table2[[#This Row],[TPM Level ]]&lt;70%,"Green",IF(AND(Table2[[#This Row],[TPM Level ]]&gt;=70%,Table2[[#This Row],[TPM Level ]]&lt;90%),"Bleu",IF(AND(Table2[[#This Row],[TPM Level ]]&gt;=90%,Table2[[#This Row],[TPM Level ]]&lt;100%),"Yellow",IF(Table2[[#This Row],[TPM Level ]]&gt;=100%,"Red")))))</f>
        <v/>
      </c>
      <c r="X91" s="8">
        <f>IFERROR(VLOOKUP(Table2[[#This Row],[Product]],'Cavity &amp; CT'!B:E,4,0),0)</f>
        <v>0</v>
      </c>
      <c r="Y91" s="18" t="str">
        <f>IFERROR(VLOOKUP(D91,'Cavity &amp; CT'!B:F,5,0),"")</f>
        <v/>
      </c>
      <c r="Z91" s="20" t="str">
        <f t="shared" si="14"/>
        <v/>
      </c>
      <c r="AA91" s="14" t="e">
        <f>+VLOOKUP(Table2[[#This Row],[Resource]],'TPM2'!B:F,6,0)</f>
        <v>#N/A</v>
      </c>
    </row>
    <row r="92" spans="1:27" s="41" customFormat="1" x14ac:dyDescent="0.25">
      <c r="A92" s="15" t="s">
        <v>479</v>
      </c>
      <c r="B92" s="56" t="s">
        <v>4</v>
      </c>
      <c r="C92" s="56" t="s">
        <v>1064</v>
      </c>
      <c r="D92" s="56" t="s">
        <v>11</v>
      </c>
      <c r="E92" s="56" t="s">
        <v>1295</v>
      </c>
      <c r="F92" s="56" t="s">
        <v>27</v>
      </c>
      <c r="G92" s="16"/>
      <c r="H92" s="53">
        <v>45021</v>
      </c>
      <c r="I92" s="53">
        <v>45024</v>
      </c>
      <c r="J92" s="46" t="str">
        <f ca="1">IF(OR(Table2[[#This Row],[Produced Qty ]]=Table2[[#This Row],[Origin.Qty]],Table2[[#This Row],[OrdEndDate]]&gt;TODAY()),"On Time","Late")</f>
        <v>On Time</v>
      </c>
      <c r="K92" s="54">
        <v>28800</v>
      </c>
      <c r="L92" s="54">
        <v>28800</v>
      </c>
      <c r="M92" s="55" t="s">
        <v>1372</v>
      </c>
      <c r="N92" s="15">
        <f t="shared" si="11"/>
        <v>0</v>
      </c>
      <c r="O92" s="15" t="e">
        <f>VLOOKUP(Table2[[#This Row],[Product]],[1]FG!$A:$L,12,0)</f>
        <v>#N/A</v>
      </c>
      <c r="P92" s="24">
        <f>IFERROR((VLOOKUP(Table2[[#This Row],[Product]],'SCCOP DATA'!A:B,2,0))*Table2[[#This Row],[Oper. Qty]],"")</f>
        <v>1773.7920000000004</v>
      </c>
      <c r="Q92" s="17" t="str">
        <f t="shared" si="12"/>
        <v>CW14</v>
      </c>
      <c r="R92" s="17" t="str">
        <f t="shared" si="13"/>
        <v>CW14</v>
      </c>
      <c r="S92" s="18" t="e">
        <f>VLOOKUP(Table2[[#This Row],[Resource]],'TPM2'!B:C,2,0)</f>
        <v>#N/A</v>
      </c>
      <c r="T92" s="18" t="e">
        <f>+VLOOKUP(Table2[[#This Row],[Resource]],'TPM2'!B:D,3,0)</f>
        <v>#N/A</v>
      </c>
      <c r="U92" s="18" t="e">
        <f>+VLOOKUP(Table2[[#This Row],[Resource]],'TPM2'!B:E,4,0)</f>
        <v>#N/A</v>
      </c>
      <c r="V92" s="14" t="str">
        <f>IFERROR(100%-((Table2[[#This Row],[Next activity by]]-Table2[[#This Row],[Cycles recorded so far]]))/Table2[[#This Row],[Interval]],"")</f>
        <v/>
      </c>
      <c r="W92" s="19" t="str">
        <f>IF(Table2[[#This Row],[TPM Level ]]="","",IF(Table2[[#This Row],[TPM Level ]]&lt;70%,"Green",IF(AND(Table2[[#This Row],[TPM Level ]]&gt;=70%,Table2[[#This Row],[TPM Level ]]&lt;90%),"Bleu",IF(AND(Table2[[#This Row],[TPM Level ]]&gt;=90%,Table2[[#This Row],[TPM Level ]]&lt;100%),"Yellow",IF(Table2[[#This Row],[TPM Level ]]&gt;=100%,"Red")))))</f>
        <v/>
      </c>
      <c r="X92" s="8">
        <f>IFERROR(VLOOKUP(Table2[[#This Row],[Product]],'Cavity &amp; CT'!B:E,4,0),0)</f>
        <v>137.68</v>
      </c>
      <c r="Y92" s="18" t="str">
        <f>IFERROR(VLOOKUP(D92,'Cavity &amp; CT'!B:F,5,0),"")</f>
        <v/>
      </c>
      <c r="Z92" s="20" t="str">
        <f t="shared" si="14"/>
        <v/>
      </c>
      <c r="AA92" s="14" t="e">
        <f>+VLOOKUP(Table2[[#This Row],[Resource]],'TPM2'!B:F,6,0)</f>
        <v>#N/A</v>
      </c>
    </row>
    <row r="93" spans="1:27" s="41" customFormat="1" x14ac:dyDescent="0.25">
      <c r="A93" s="15" t="s">
        <v>479</v>
      </c>
      <c r="B93" s="56" t="s">
        <v>5</v>
      </c>
      <c r="C93" s="56" t="s">
        <v>1064</v>
      </c>
      <c r="D93" s="56" t="s">
        <v>11</v>
      </c>
      <c r="E93" s="56" t="s">
        <v>1439</v>
      </c>
      <c r="F93" s="56" t="s">
        <v>27</v>
      </c>
      <c r="G93" s="16"/>
      <c r="H93" s="53">
        <v>45024</v>
      </c>
      <c r="I93" s="53">
        <v>45029</v>
      </c>
      <c r="J93" s="46" t="str">
        <f ca="1">IF(OR(Table2[[#This Row],[Produced Qty ]]=Table2[[#This Row],[Origin.Qty]],Table2[[#This Row],[OrdEndDate]]&gt;TODAY()),"On Time","Late")</f>
        <v>On Time</v>
      </c>
      <c r="K93" s="54">
        <v>35200</v>
      </c>
      <c r="L93" s="54">
        <v>35200</v>
      </c>
      <c r="M93" s="55" t="s">
        <v>1567</v>
      </c>
      <c r="N93" s="15">
        <f t="shared" si="11"/>
        <v>0</v>
      </c>
      <c r="O93" s="15">
        <f>VLOOKUP(Table2[[#This Row],[Product]],[1]FG!$A:$L,12,0)</f>
        <v>21200</v>
      </c>
      <c r="P93" s="24">
        <f>IFERROR((VLOOKUP(Table2[[#This Row],[Product]],'SCCOP DATA'!A:B,2,0))*Table2[[#This Row],[Oper. Qty]],"")</f>
        <v>2167.9680000000003</v>
      </c>
      <c r="Q93" s="17" t="str">
        <f t="shared" si="12"/>
        <v>CW14</v>
      </c>
      <c r="R93" s="17" t="str">
        <f t="shared" si="13"/>
        <v>CW15</v>
      </c>
      <c r="S93" s="18" t="e">
        <f>VLOOKUP(Table2[[#This Row],[Resource]],'TPM2'!B:C,2,0)</f>
        <v>#N/A</v>
      </c>
      <c r="T93" s="18" t="e">
        <f>+VLOOKUP(Table2[[#This Row],[Resource]],'TPM2'!B:D,3,0)</f>
        <v>#N/A</v>
      </c>
      <c r="U93" s="18" t="e">
        <f>+VLOOKUP(Table2[[#This Row],[Resource]],'TPM2'!B:E,4,0)</f>
        <v>#N/A</v>
      </c>
      <c r="V93" s="14" t="str">
        <f>IFERROR(100%-((Table2[[#This Row],[Next activity by]]-Table2[[#This Row],[Cycles recorded so far]]))/Table2[[#This Row],[Interval]],"")</f>
        <v/>
      </c>
      <c r="W93" s="19" t="str">
        <f>IF(Table2[[#This Row],[TPM Level ]]="","",IF(Table2[[#This Row],[TPM Level ]]&lt;70%,"Green",IF(AND(Table2[[#This Row],[TPM Level ]]&gt;=70%,Table2[[#This Row],[TPM Level ]]&lt;90%),"Bleu",IF(AND(Table2[[#This Row],[TPM Level ]]&gt;=90%,Table2[[#This Row],[TPM Level ]]&lt;100%),"Yellow",IF(Table2[[#This Row],[TPM Level ]]&gt;=100%,"Red")))))</f>
        <v/>
      </c>
      <c r="X93" s="8">
        <f>IFERROR(VLOOKUP(Table2[[#This Row],[Product]],'Cavity &amp; CT'!B:E,4,0),0)</f>
        <v>137.68</v>
      </c>
      <c r="Y93" s="18" t="str">
        <f>IFERROR(VLOOKUP(D93,'Cavity &amp; CT'!B:F,5,0),"")</f>
        <v/>
      </c>
      <c r="Z93" s="20" t="str">
        <f t="shared" si="14"/>
        <v/>
      </c>
      <c r="AA93" s="14" t="e">
        <f>+VLOOKUP(Table2[[#This Row],[Resource]],'TPM2'!B:F,6,0)</f>
        <v>#N/A</v>
      </c>
    </row>
    <row r="94" spans="1:27" s="41" customFormat="1" x14ac:dyDescent="0.25">
      <c r="A94" s="15" t="s">
        <v>479</v>
      </c>
      <c r="B94" s="56" t="s">
        <v>150</v>
      </c>
      <c r="C94" s="56" t="s">
        <v>1062</v>
      </c>
      <c r="D94" s="56" t="s">
        <v>485</v>
      </c>
      <c r="E94" s="56" t="s">
        <v>1093</v>
      </c>
      <c r="F94" s="56" t="s">
        <v>27</v>
      </c>
      <c r="G94" s="16"/>
      <c r="H94" s="53">
        <v>44997</v>
      </c>
      <c r="I94" s="53">
        <v>44997</v>
      </c>
      <c r="J94" s="47" t="str">
        <f ca="1">IF(OR(Table2[[#This Row],[Produced Qty ]]=Table2[[#This Row],[Origin.Qty]],Table2[[#This Row],[OrdEndDate]]&gt;TODAY()),"On Time","Late")</f>
        <v>Late</v>
      </c>
      <c r="K94" s="54">
        <v>6372</v>
      </c>
      <c r="L94" s="54">
        <v>59572</v>
      </c>
      <c r="M94" s="55" t="s">
        <v>1252</v>
      </c>
      <c r="N94" s="15">
        <f t="shared" si="11"/>
        <v>53200</v>
      </c>
      <c r="O94" s="15" t="e">
        <f>VLOOKUP(Table2[[#This Row],[Product]],[1]FG!$A:$L,12,0)</f>
        <v>#N/A</v>
      </c>
      <c r="P94" s="24">
        <f>IFERROR((VLOOKUP(Table2[[#This Row],[Product]],'SCCOP DATA'!A:B,2,0))*Table2[[#This Row],[Oper. Qty]],"")</f>
        <v>134.19432</v>
      </c>
      <c r="Q94" s="17" t="str">
        <f t="shared" si="12"/>
        <v>CW10</v>
      </c>
      <c r="R94" s="17" t="str">
        <f t="shared" si="13"/>
        <v>CW10</v>
      </c>
      <c r="S94" s="18" t="e">
        <f>VLOOKUP(Table2[[#This Row],[Resource]],'TPM2'!B:C,2,0)</f>
        <v>#N/A</v>
      </c>
      <c r="T94" s="18" t="e">
        <f>+VLOOKUP(Table2[[#This Row],[Resource]],'TPM2'!B:D,3,0)</f>
        <v>#N/A</v>
      </c>
      <c r="U94" s="18" t="e">
        <f>+VLOOKUP(Table2[[#This Row],[Resource]],'TPM2'!B:E,4,0)</f>
        <v>#N/A</v>
      </c>
      <c r="V94" s="14" t="str">
        <f>IFERROR(100%-((Table2[[#This Row],[Next activity by]]-Table2[[#This Row],[Cycles recorded so far]]))/Table2[[#This Row],[Interval]],"")</f>
        <v/>
      </c>
      <c r="W94" s="19" t="str">
        <f>IF(Table2[[#This Row],[TPM Level ]]="","",IF(Table2[[#This Row],[TPM Level ]]&lt;70%,"Green",IF(AND(Table2[[#This Row],[TPM Level ]]&gt;=70%,Table2[[#This Row],[TPM Level ]]&lt;90%),"Bleu",IF(AND(Table2[[#This Row],[TPM Level ]]&gt;=90%,Table2[[#This Row],[TPM Level ]]&lt;100%),"Yellow",IF(Table2[[#This Row],[TPM Level ]]&gt;=100%,"Red")))))</f>
        <v/>
      </c>
      <c r="X94" s="8">
        <f>IFERROR(VLOOKUP(Table2[[#This Row],[Product]],'Cavity &amp; CT'!B:E,4,0),0)</f>
        <v>65.305999999999997</v>
      </c>
      <c r="Y94" s="18" t="str">
        <f>IFERROR(VLOOKUP(D94,'Cavity &amp; CT'!B:F,5,0),"")</f>
        <v/>
      </c>
      <c r="Z94" s="20" t="str">
        <f t="shared" si="14"/>
        <v/>
      </c>
      <c r="AA94" s="14" t="e">
        <f>+VLOOKUP(Table2[[#This Row],[Resource]],'TPM2'!B:F,6,0)</f>
        <v>#N/A</v>
      </c>
    </row>
    <row r="95" spans="1:27" s="41" customFormat="1" x14ac:dyDescent="0.25">
      <c r="A95" s="15" t="s">
        <v>479</v>
      </c>
      <c r="B95" s="56" t="s">
        <v>150</v>
      </c>
      <c r="C95" s="56" t="s">
        <v>1062</v>
      </c>
      <c r="D95" s="56" t="s">
        <v>485</v>
      </c>
      <c r="E95" s="56" t="s">
        <v>1215</v>
      </c>
      <c r="F95" s="56" t="s">
        <v>27</v>
      </c>
      <c r="G95" s="16"/>
      <c r="H95" s="53">
        <v>45015</v>
      </c>
      <c r="I95" s="53">
        <v>45017</v>
      </c>
      <c r="J95" s="46" t="str">
        <f ca="1">IF(OR(Table2[[#This Row],[Produced Qty ]]=Table2[[#This Row],[Origin.Qty]],Table2[[#This Row],[OrdEndDate]]&gt;TODAY()),"On Time","Late")</f>
        <v>On Time</v>
      </c>
      <c r="K95" s="54">
        <v>32292</v>
      </c>
      <c r="L95" s="54">
        <v>50400</v>
      </c>
      <c r="M95" s="55" t="s">
        <v>1568</v>
      </c>
      <c r="N95" s="15">
        <f t="shared" si="11"/>
        <v>18108</v>
      </c>
      <c r="O95" s="15" t="e">
        <f>VLOOKUP(Table2[[#This Row],[Product]],[1]FG!$A:$L,12,0)</f>
        <v>#N/A</v>
      </c>
      <c r="P95" s="24">
        <f>IFERROR((VLOOKUP(Table2[[#This Row],[Product]],'SCCOP DATA'!A:B,2,0))*Table2[[#This Row],[Oper. Qty]],"")</f>
        <v>680.06952000000001</v>
      </c>
      <c r="Q95" s="17" t="str">
        <f t="shared" si="12"/>
        <v>CW13</v>
      </c>
      <c r="R95" s="17" t="str">
        <f t="shared" si="13"/>
        <v>CW13</v>
      </c>
      <c r="S95" s="18" t="e">
        <f>VLOOKUP(Table2[[#This Row],[Resource]],'TPM2'!B:C,2,0)</f>
        <v>#N/A</v>
      </c>
      <c r="T95" s="18" t="e">
        <f>+VLOOKUP(Table2[[#This Row],[Resource]],'TPM2'!B:D,3,0)</f>
        <v>#N/A</v>
      </c>
      <c r="U95" s="18" t="e">
        <f>+VLOOKUP(Table2[[#This Row],[Resource]],'TPM2'!B:E,4,0)</f>
        <v>#N/A</v>
      </c>
      <c r="V95" s="14" t="str">
        <f>IFERROR(100%-((Table2[[#This Row],[Next activity by]]-Table2[[#This Row],[Cycles recorded so far]]))/Table2[[#This Row],[Interval]],"")</f>
        <v/>
      </c>
      <c r="W95" s="19" t="str">
        <f>IF(Table2[[#This Row],[TPM Level ]]="","",IF(Table2[[#This Row],[TPM Level ]]&lt;70%,"Green",IF(AND(Table2[[#This Row],[TPM Level ]]&gt;=70%,Table2[[#This Row],[TPM Level ]]&lt;90%),"Bleu",IF(AND(Table2[[#This Row],[TPM Level ]]&gt;=90%,Table2[[#This Row],[TPM Level ]]&lt;100%),"Yellow",IF(Table2[[#This Row],[TPM Level ]]&gt;=100%,"Red")))))</f>
        <v/>
      </c>
      <c r="X95" s="8">
        <f>IFERROR(VLOOKUP(Table2[[#This Row],[Product]],'Cavity &amp; CT'!B:E,4,0),0)</f>
        <v>65.305999999999997</v>
      </c>
      <c r="Y95" s="18" t="str">
        <f>IFERROR(VLOOKUP(D95,'Cavity &amp; CT'!B:F,5,0),"")</f>
        <v/>
      </c>
      <c r="Z95" s="20" t="str">
        <f t="shared" si="14"/>
        <v/>
      </c>
      <c r="AA95" s="14" t="e">
        <f>+VLOOKUP(Table2[[#This Row],[Resource]],'TPM2'!B:F,6,0)</f>
        <v>#N/A</v>
      </c>
    </row>
    <row r="96" spans="1:27" s="41" customFormat="1" x14ac:dyDescent="0.25">
      <c r="A96" s="15" t="s">
        <v>479</v>
      </c>
      <c r="B96" s="56" t="s">
        <v>462</v>
      </c>
      <c r="C96" s="56" t="s">
        <v>1062</v>
      </c>
      <c r="D96" s="56" t="s">
        <v>463</v>
      </c>
      <c r="E96" s="56" t="s">
        <v>1296</v>
      </c>
      <c r="F96" s="56" t="s">
        <v>27</v>
      </c>
      <c r="G96" s="16"/>
      <c r="H96" s="53">
        <v>45020</v>
      </c>
      <c r="I96" s="53">
        <v>45021</v>
      </c>
      <c r="J96" s="46" t="str">
        <f ca="1">IF(OR(Table2[[#This Row],[Produced Qty ]]=Table2[[#This Row],[Origin.Qty]],Table2[[#This Row],[OrdEndDate]]&gt;TODAY()),"On Time","Late")</f>
        <v>On Time</v>
      </c>
      <c r="K96" s="54">
        <v>150000</v>
      </c>
      <c r="L96" s="54">
        <v>150000</v>
      </c>
      <c r="M96" s="55" t="s">
        <v>1121</v>
      </c>
      <c r="N96" s="15">
        <f t="shared" ref="N96:N120" si="15">L96-K96</f>
        <v>0</v>
      </c>
      <c r="O96" s="15">
        <f>VLOOKUP(Table2[[#This Row],[Product]],[1]FG!$A:$L,12,0)</f>
        <v>-40000</v>
      </c>
      <c r="P96" s="24">
        <f>IFERROR((VLOOKUP(Table2[[#This Row],[Product]],'SCCOP DATA'!A:B,2,0))*Table2[[#This Row],[Oper. Qty]],"")</f>
        <v>0</v>
      </c>
      <c r="Q96" s="17" t="str">
        <f t="shared" ref="Q96:Q120" si="16">"CW"&amp;_xlfn.ISOWEEKNUM(H96)</f>
        <v>CW14</v>
      </c>
      <c r="R96" s="17" t="str">
        <f t="shared" ref="R96:R120" si="17">"CW"&amp;_xlfn.ISOWEEKNUM(I96)</f>
        <v>CW14</v>
      </c>
      <c r="S96" s="18" t="e">
        <f>VLOOKUP(Table2[[#This Row],[Resource]],'TPM2'!B:C,2,0)</f>
        <v>#N/A</v>
      </c>
      <c r="T96" s="18" t="e">
        <f>+VLOOKUP(Table2[[#This Row],[Resource]],'TPM2'!B:D,3,0)</f>
        <v>#N/A</v>
      </c>
      <c r="U96" s="18" t="e">
        <f>+VLOOKUP(Table2[[#This Row],[Resource]],'TPM2'!B:E,4,0)</f>
        <v>#N/A</v>
      </c>
      <c r="V96" s="14" t="str">
        <f>IFERROR(100%-((Table2[[#This Row],[Next activity by]]-Table2[[#This Row],[Cycles recorded so far]]))/Table2[[#This Row],[Interval]],"")</f>
        <v/>
      </c>
      <c r="W96" s="19" t="str">
        <f>IF(Table2[[#This Row],[TPM Level ]]="","",IF(Table2[[#This Row],[TPM Level ]]&lt;70%,"Green",IF(AND(Table2[[#This Row],[TPM Level ]]&gt;=70%,Table2[[#This Row],[TPM Level ]]&lt;90%),"Bleu",IF(AND(Table2[[#This Row],[TPM Level ]]&gt;=90%,Table2[[#This Row],[TPM Level ]]&lt;100%),"Yellow",IF(Table2[[#This Row],[TPM Level ]]&gt;=100%,"Red")))))</f>
        <v/>
      </c>
      <c r="X96" s="8">
        <f>IFERROR(VLOOKUP(Table2[[#This Row],[Product]],'Cavity &amp; CT'!B:E,4,0),0)</f>
        <v>9.77</v>
      </c>
      <c r="Y96" s="18" t="str">
        <f>IFERROR(VLOOKUP(D96,'Cavity &amp; CT'!B:F,5,0),"")</f>
        <v/>
      </c>
      <c r="Z96" s="20" t="str">
        <f t="shared" ref="Z96:Z120" si="18">IFERROR(((U96-T96))*(X96/3600),"")</f>
        <v/>
      </c>
      <c r="AA96" s="14" t="e">
        <f>+VLOOKUP(Table2[[#This Row],[Resource]],'TPM2'!B:F,6,0)</f>
        <v>#N/A</v>
      </c>
    </row>
    <row r="97" spans="1:27" s="41" customFormat="1" x14ac:dyDescent="0.25">
      <c r="A97" s="15" t="s">
        <v>479</v>
      </c>
      <c r="B97" s="56" t="s">
        <v>285</v>
      </c>
      <c r="C97" s="56" t="s">
        <v>1062</v>
      </c>
      <c r="D97" s="56" t="s">
        <v>444</v>
      </c>
      <c r="E97" s="56" t="s">
        <v>1297</v>
      </c>
      <c r="F97" s="56" t="s">
        <v>27</v>
      </c>
      <c r="G97" s="16"/>
      <c r="H97" s="53">
        <v>45021</v>
      </c>
      <c r="I97" s="53">
        <v>45024</v>
      </c>
      <c r="J97" s="46" t="str">
        <f ca="1">IF(OR(Table2[[#This Row],[Produced Qty ]]=Table2[[#This Row],[Origin.Qty]],Table2[[#This Row],[OrdEndDate]]&gt;TODAY()),"On Time","Late")</f>
        <v>On Time</v>
      </c>
      <c r="K97" s="54">
        <v>90000</v>
      </c>
      <c r="L97" s="54">
        <v>90000</v>
      </c>
      <c r="M97" s="55" t="s">
        <v>1373</v>
      </c>
      <c r="N97" s="15">
        <f t="shared" si="15"/>
        <v>0</v>
      </c>
      <c r="O97" s="15" t="e">
        <f>VLOOKUP(Table2[[#This Row],[Product]],[1]FG!$A:$L,12,0)</f>
        <v>#N/A</v>
      </c>
      <c r="P97" s="24">
        <f>IFERROR((VLOOKUP(Table2[[#This Row],[Product]],'SCCOP DATA'!A:B,2,0))*Table2[[#This Row],[Oper. Qty]],"")</f>
        <v>1611.8999999999999</v>
      </c>
      <c r="Q97" s="17" t="str">
        <f t="shared" si="16"/>
        <v>CW14</v>
      </c>
      <c r="R97" s="17" t="str">
        <f t="shared" si="17"/>
        <v>CW14</v>
      </c>
      <c r="S97" s="18" t="e">
        <f>VLOOKUP(Table2[[#This Row],[Resource]],'TPM2'!B:C,2,0)</f>
        <v>#N/A</v>
      </c>
      <c r="T97" s="18" t="e">
        <f>+VLOOKUP(Table2[[#This Row],[Resource]],'TPM2'!B:D,3,0)</f>
        <v>#N/A</v>
      </c>
      <c r="U97" s="18" t="e">
        <f>+VLOOKUP(Table2[[#This Row],[Resource]],'TPM2'!B:E,4,0)</f>
        <v>#N/A</v>
      </c>
      <c r="V97" s="14" t="str">
        <f>IFERROR(100%-((Table2[[#This Row],[Next activity by]]-Table2[[#This Row],[Cycles recorded so far]]))/Table2[[#This Row],[Interval]],"")</f>
        <v/>
      </c>
      <c r="W97" s="19" t="str">
        <f>IF(Table2[[#This Row],[TPM Level ]]="","",IF(Table2[[#This Row],[TPM Level ]]&lt;70%,"Green",IF(AND(Table2[[#This Row],[TPM Level ]]&gt;=70%,Table2[[#This Row],[TPM Level ]]&lt;90%),"Bleu",IF(AND(Table2[[#This Row],[TPM Level ]]&gt;=90%,Table2[[#This Row],[TPM Level ]]&lt;100%),"Yellow",IF(Table2[[#This Row],[TPM Level ]]&gt;=100%,"Red")))))</f>
        <v/>
      </c>
      <c r="X97" s="8">
        <f>IFERROR(VLOOKUP(Table2[[#This Row],[Product]],'Cavity &amp; CT'!B:E,4,0),0)</f>
        <v>45.57</v>
      </c>
      <c r="Y97" s="18" t="str">
        <f>IFERROR(VLOOKUP(D97,'Cavity &amp; CT'!B:F,5,0),"")</f>
        <v/>
      </c>
      <c r="Z97" s="20" t="str">
        <f t="shared" si="18"/>
        <v/>
      </c>
      <c r="AA97" s="14" t="e">
        <f>+VLOOKUP(Table2[[#This Row],[Resource]],'TPM2'!B:F,6,0)</f>
        <v>#N/A</v>
      </c>
    </row>
    <row r="98" spans="1:27" s="41" customFormat="1" x14ac:dyDescent="0.25">
      <c r="A98" s="15" t="s">
        <v>479</v>
      </c>
      <c r="B98" s="56" t="s">
        <v>320</v>
      </c>
      <c r="C98" s="56" t="s">
        <v>1062</v>
      </c>
      <c r="D98" s="56" t="s">
        <v>461</v>
      </c>
      <c r="E98" s="56" t="s">
        <v>1298</v>
      </c>
      <c r="F98" s="56" t="s">
        <v>27</v>
      </c>
      <c r="G98" s="16"/>
      <c r="H98" s="53">
        <v>45024</v>
      </c>
      <c r="I98" s="53">
        <v>45029</v>
      </c>
      <c r="J98" s="46" t="str">
        <f ca="1">IF(OR(Table2[[#This Row],[Produced Qty ]]=Table2[[#This Row],[Origin.Qty]],Table2[[#This Row],[OrdEndDate]]&gt;TODAY()),"On Time","Late")</f>
        <v>On Time</v>
      </c>
      <c r="K98" s="54">
        <v>90000</v>
      </c>
      <c r="L98" s="54">
        <v>90000</v>
      </c>
      <c r="M98" s="55" t="s">
        <v>1569</v>
      </c>
      <c r="N98" s="15">
        <f t="shared" ref="N98:N106" si="19">L98-K98</f>
        <v>0</v>
      </c>
      <c r="O98" s="15" t="e">
        <f>VLOOKUP(Table2[[#This Row],[Product]],[1]FG!$A:$L,12,0)</f>
        <v>#N/A</v>
      </c>
      <c r="P98" s="24">
        <f>IFERROR((VLOOKUP(Table2[[#This Row],[Product]],'SCCOP DATA'!A:B,2,0))*Table2[[#This Row],[Oper. Qty]],"")</f>
        <v>1603.8000000000002</v>
      </c>
      <c r="Q98" s="17" t="str">
        <f t="shared" ref="Q98:Q106" si="20">"CW"&amp;_xlfn.ISOWEEKNUM(H98)</f>
        <v>CW14</v>
      </c>
      <c r="R98" s="17" t="str">
        <f t="shared" si="17"/>
        <v>CW15</v>
      </c>
      <c r="S98" s="18" t="e">
        <f>VLOOKUP(Table2[[#This Row],[Resource]],'TPM2'!B:C,2,0)</f>
        <v>#N/A</v>
      </c>
      <c r="T98" s="18" t="e">
        <f>+VLOOKUP(Table2[[#This Row],[Resource]],'TPM2'!B:D,3,0)</f>
        <v>#N/A</v>
      </c>
      <c r="U98" s="18" t="e">
        <f>+VLOOKUP(Table2[[#This Row],[Resource]],'TPM2'!B:E,4,0)</f>
        <v>#N/A</v>
      </c>
      <c r="V98" s="14" t="str">
        <f>IFERROR(100%-((Table2[[#This Row],[Next activity by]]-Table2[[#This Row],[Cycles recorded so far]]))/Table2[[#This Row],[Interval]],"")</f>
        <v/>
      </c>
      <c r="W98" s="19" t="str">
        <f>IF(Table2[[#This Row],[TPM Level ]]="","",IF(Table2[[#This Row],[TPM Level ]]&lt;70%,"Green",IF(AND(Table2[[#This Row],[TPM Level ]]&gt;=70%,Table2[[#This Row],[TPM Level ]]&lt;90%),"Bleu",IF(AND(Table2[[#This Row],[TPM Level ]]&gt;=90%,Table2[[#This Row],[TPM Level ]]&lt;100%),"Yellow",IF(Table2[[#This Row],[TPM Level ]]&gt;=100%,"Red")))))</f>
        <v/>
      </c>
      <c r="X98" s="8">
        <f>IFERROR(VLOOKUP(Table2[[#This Row],[Product]],'Cavity &amp; CT'!B:E,4,0),0)</f>
        <v>44.49</v>
      </c>
      <c r="Y98" s="18" t="str">
        <f>IFERROR(VLOOKUP(D98,'Cavity &amp; CT'!B:F,5,0),"")</f>
        <v/>
      </c>
      <c r="Z98" s="20" t="str">
        <f t="shared" ref="Z98:Z106" si="21">IFERROR(((U98-T98))*(X98/3600),"")</f>
        <v/>
      </c>
      <c r="AA98" s="14" t="e">
        <f>+VLOOKUP(Table2[[#This Row],[Resource]],'TPM2'!B:F,6,0)</f>
        <v>#N/A</v>
      </c>
    </row>
    <row r="99" spans="1:27" s="41" customFormat="1" x14ac:dyDescent="0.25">
      <c r="A99" s="15" t="s">
        <v>479</v>
      </c>
      <c r="B99" s="56" t="s">
        <v>150</v>
      </c>
      <c r="C99" s="56" t="s">
        <v>1062</v>
      </c>
      <c r="D99" s="56" t="s">
        <v>485</v>
      </c>
      <c r="E99" s="56" t="s">
        <v>1440</v>
      </c>
      <c r="F99" s="56" t="s">
        <v>27</v>
      </c>
      <c r="G99" s="16"/>
      <c r="H99" s="53">
        <v>45017</v>
      </c>
      <c r="I99" s="53">
        <v>45020</v>
      </c>
      <c r="J99" s="46" t="str">
        <f ca="1">IF(OR(Table2[[#This Row],[Produced Qty ]]=Table2[[#This Row],[Origin.Qty]],Table2[[#This Row],[OrdEndDate]]&gt;TODAY()),"On Time","Late")</f>
        <v>On Time</v>
      </c>
      <c r="K99" s="54">
        <v>52000</v>
      </c>
      <c r="L99" s="54">
        <v>52000</v>
      </c>
      <c r="M99" s="55" t="s">
        <v>1570</v>
      </c>
      <c r="N99" s="15">
        <f t="shared" si="19"/>
        <v>0</v>
      </c>
      <c r="O99" s="15" t="e">
        <f>VLOOKUP(Table2[[#This Row],[Product]],[1]FG!$A:$L,12,0)</f>
        <v>#N/A</v>
      </c>
      <c r="P99" s="24">
        <f>IFERROR((VLOOKUP(Table2[[#This Row],[Product]],'SCCOP DATA'!A:B,2,0))*Table2[[#This Row],[Oper. Qty]],"")</f>
        <v>1095.1199999999999</v>
      </c>
      <c r="Q99" s="17" t="str">
        <f t="shared" si="20"/>
        <v>CW13</v>
      </c>
      <c r="R99" s="17" t="str">
        <f t="shared" si="17"/>
        <v>CW14</v>
      </c>
      <c r="S99" s="18" t="e">
        <f>VLOOKUP(Table2[[#This Row],[Resource]],'TPM2'!B:C,2,0)</f>
        <v>#N/A</v>
      </c>
      <c r="T99" s="18" t="e">
        <f>+VLOOKUP(Table2[[#This Row],[Resource]],'TPM2'!B:D,3,0)</f>
        <v>#N/A</v>
      </c>
      <c r="U99" s="18" t="e">
        <f>+VLOOKUP(Table2[[#This Row],[Resource]],'TPM2'!B:E,4,0)</f>
        <v>#N/A</v>
      </c>
      <c r="V99" s="14" t="str">
        <f>IFERROR(100%-((Table2[[#This Row],[Next activity by]]-Table2[[#This Row],[Cycles recorded so far]]))/Table2[[#This Row],[Interval]],"")</f>
        <v/>
      </c>
      <c r="W99" s="19" t="str">
        <f>IF(Table2[[#This Row],[TPM Level ]]="","",IF(Table2[[#This Row],[TPM Level ]]&lt;70%,"Green",IF(AND(Table2[[#This Row],[TPM Level ]]&gt;=70%,Table2[[#This Row],[TPM Level ]]&lt;90%),"Bleu",IF(AND(Table2[[#This Row],[TPM Level ]]&gt;=90%,Table2[[#This Row],[TPM Level ]]&lt;100%),"Yellow",IF(Table2[[#This Row],[TPM Level ]]&gt;=100%,"Red")))))</f>
        <v/>
      </c>
      <c r="X99" s="8">
        <f>IFERROR(VLOOKUP(Table2[[#This Row],[Product]],'Cavity &amp; CT'!B:E,4,0),0)</f>
        <v>65.305999999999997</v>
      </c>
      <c r="Y99" s="18" t="str">
        <f>IFERROR(VLOOKUP(D99,'Cavity &amp; CT'!B:F,5,0),"")</f>
        <v/>
      </c>
      <c r="Z99" s="20" t="str">
        <f t="shared" si="21"/>
        <v/>
      </c>
      <c r="AA99" s="14" t="e">
        <f>+VLOOKUP(Table2[[#This Row],[Resource]],'TPM2'!B:F,6,0)</f>
        <v>#N/A</v>
      </c>
    </row>
    <row r="100" spans="1:27" s="41" customFormat="1" x14ac:dyDescent="0.25">
      <c r="A100" s="15" t="s">
        <v>479</v>
      </c>
      <c r="B100" s="56" t="s">
        <v>1100</v>
      </c>
      <c r="C100" s="56" t="s">
        <v>1026</v>
      </c>
      <c r="D100" s="56" t="s">
        <v>1076</v>
      </c>
      <c r="E100" s="56" t="s">
        <v>1101</v>
      </c>
      <c r="F100" s="56" t="s">
        <v>27</v>
      </c>
      <c r="G100" s="16"/>
      <c r="H100" s="53">
        <v>45009</v>
      </c>
      <c r="I100" s="53">
        <v>45009</v>
      </c>
      <c r="J100" s="46" t="str">
        <f ca="1">IF(OR(Table2[[#This Row],[Produced Qty ]]=Table2[[#This Row],[Origin.Qty]],Table2[[#This Row],[OrdEndDate]]&gt;TODAY()),"On Time","Late")</f>
        <v>Late</v>
      </c>
      <c r="K100" s="54">
        <v>146</v>
      </c>
      <c r="L100" s="54">
        <v>84500</v>
      </c>
      <c r="M100" s="55" t="s">
        <v>1571</v>
      </c>
      <c r="N100" s="15">
        <f t="shared" si="19"/>
        <v>84354</v>
      </c>
      <c r="O100" s="15" t="e">
        <f>VLOOKUP(Table2[[#This Row],[Product]],[1]FG!$A:$L,12,0)</f>
        <v>#N/A</v>
      </c>
      <c r="P100" s="24" t="str">
        <f>IFERROR((VLOOKUP(Table2[[#This Row],[Product]],'SCCOP DATA'!A:B,2,0))*Table2[[#This Row],[Oper. Qty]],"")</f>
        <v/>
      </c>
      <c r="Q100" s="17" t="str">
        <f t="shared" si="20"/>
        <v>CW12</v>
      </c>
      <c r="R100" s="17" t="str">
        <f t="shared" si="17"/>
        <v>CW12</v>
      </c>
      <c r="S100" s="18" t="e">
        <f>VLOOKUP(Table2[[#This Row],[Resource]],'TPM2'!B:C,2,0)</f>
        <v>#N/A</v>
      </c>
      <c r="T100" s="18" t="e">
        <f>+VLOOKUP(Table2[[#This Row],[Resource]],'TPM2'!B:D,3,0)</f>
        <v>#N/A</v>
      </c>
      <c r="U100" s="18" t="e">
        <f>+VLOOKUP(Table2[[#This Row],[Resource]],'TPM2'!B:E,4,0)</f>
        <v>#N/A</v>
      </c>
      <c r="V100" s="14" t="str">
        <f>IFERROR(100%-((Table2[[#This Row],[Next activity by]]-Table2[[#This Row],[Cycles recorded so far]]))/Table2[[#This Row],[Interval]],"")</f>
        <v/>
      </c>
      <c r="W100" s="19" t="str">
        <f>IF(Table2[[#This Row],[TPM Level ]]="","",IF(Table2[[#This Row],[TPM Level ]]&lt;70%,"Green",IF(AND(Table2[[#This Row],[TPM Level ]]&gt;=70%,Table2[[#This Row],[TPM Level ]]&lt;90%),"Bleu",IF(AND(Table2[[#This Row],[TPM Level ]]&gt;=90%,Table2[[#This Row],[TPM Level ]]&lt;100%),"Yellow",IF(Table2[[#This Row],[TPM Level ]]&gt;=100%,"Red")))))</f>
        <v/>
      </c>
      <c r="X100" s="8">
        <f>IFERROR(VLOOKUP(Table2[[#This Row],[Product]],'Cavity &amp; CT'!B:E,4,0),0)</f>
        <v>0</v>
      </c>
      <c r="Y100" s="18" t="str">
        <f>IFERROR(VLOOKUP(D100,'Cavity &amp; CT'!B:F,5,0),"")</f>
        <v/>
      </c>
      <c r="Z100" s="20" t="str">
        <f t="shared" si="21"/>
        <v/>
      </c>
      <c r="AA100" s="14" t="e">
        <f>+VLOOKUP(Table2[[#This Row],[Resource]],'TPM2'!B:F,6,0)</f>
        <v>#N/A</v>
      </c>
    </row>
    <row r="101" spans="1:27" s="41" customFormat="1" x14ac:dyDescent="0.25">
      <c r="A101" s="15" t="s">
        <v>479</v>
      </c>
      <c r="B101" s="56" t="s">
        <v>1081</v>
      </c>
      <c r="C101" s="56" t="s">
        <v>1026</v>
      </c>
      <c r="D101" s="56" t="s">
        <v>1076</v>
      </c>
      <c r="E101" s="56" t="s">
        <v>1185</v>
      </c>
      <c r="F101" s="56" t="s">
        <v>27</v>
      </c>
      <c r="G101" s="16"/>
      <c r="H101" s="53">
        <v>45020</v>
      </c>
      <c r="I101" s="53">
        <v>45023</v>
      </c>
      <c r="J101" s="46" t="str">
        <f ca="1">IF(OR(Table2[[#This Row],[Produced Qty ]]=Table2[[#This Row],[Origin.Qty]],Table2[[#This Row],[OrdEndDate]]&gt;TODAY()),"On Time","Late")</f>
        <v>On Time</v>
      </c>
      <c r="K101" s="54">
        <v>75000</v>
      </c>
      <c r="L101" s="54">
        <v>75000</v>
      </c>
      <c r="M101" s="55" t="s">
        <v>1572</v>
      </c>
      <c r="N101" s="15">
        <f t="shared" si="19"/>
        <v>0</v>
      </c>
      <c r="O101" s="15" t="e">
        <f>VLOOKUP(Table2[[#This Row],[Product]],[1]FG!$A:$L,12,0)</f>
        <v>#N/A</v>
      </c>
      <c r="P101" s="24" t="str">
        <f>IFERROR((VLOOKUP(Table2[[#This Row],[Product]],'SCCOP DATA'!A:B,2,0))*Table2[[#This Row],[Oper. Qty]],"")</f>
        <v/>
      </c>
      <c r="Q101" s="17" t="str">
        <f t="shared" si="20"/>
        <v>CW14</v>
      </c>
      <c r="R101" s="17" t="str">
        <f t="shared" si="17"/>
        <v>CW14</v>
      </c>
      <c r="S101" s="18" t="e">
        <f>VLOOKUP(Table2[[#This Row],[Resource]],'TPM2'!B:C,2,0)</f>
        <v>#N/A</v>
      </c>
      <c r="T101" s="18" t="e">
        <f>+VLOOKUP(Table2[[#This Row],[Resource]],'TPM2'!B:D,3,0)</f>
        <v>#N/A</v>
      </c>
      <c r="U101" s="18" t="e">
        <f>+VLOOKUP(Table2[[#This Row],[Resource]],'TPM2'!B:E,4,0)</f>
        <v>#N/A</v>
      </c>
      <c r="V101" s="14" t="str">
        <f>IFERROR(100%-((Table2[[#This Row],[Next activity by]]-Table2[[#This Row],[Cycles recorded so far]]))/Table2[[#This Row],[Interval]],"")</f>
        <v/>
      </c>
      <c r="W101" s="19" t="str">
        <f>IF(Table2[[#This Row],[TPM Level ]]="","",IF(Table2[[#This Row],[TPM Level ]]&lt;70%,"Green",IF(AND(Table2[[#This Row],[TPM Level ]]&gt;=70%,Table2[[#This Row],[TPM Level ]]&lt;90%),"Bleu",IF(AND(Table2[[#This Row],[TPM Level ]]&gt;=90%,Table2[[#This Row],[TPM Level ]]&lt;100%),"Yellow",IF(Table2[[#This Row],[TPM Level ]]&gt;=100%,"Red")))))</f>
        <v/>
      </c>
      <c r="X101" s="8">
        <f>IFERROR(VLOOKUP(Table2[[#This Row],[Product]],'Cavity &amp; CT'!B:E,4,0),0)</f>
        <v>0</v>
      </c>
      <c r="Y101" s="18" t="str">
        <f>IFERROR(VLOOKUP(D101,'Cavity &amp; CT'!B:F,5,0),"")</f>
        <v/>
      </c>
      <c r="Z101" s="20" t="str">
        <f t="shared" si="21"/>
        <v/>
      </c>
      <c r="AA101" s="14" t="e">
        <f>+VLOOKUP(Table2[[#This Row],[Resource]],'TPM2'!B:F,6,0)</f>
        <v>#N/A</v>
      </c>
    </row>
    <row r="102" spans="1:27" s="41" customFormat="1" x14ac:dyDescent="0.25">
      <c r="A102" s="15" t="s">
        <v>479</v>
      </c>
      <c r="B102" s="56" t="s">
        <v>1122</v>
      </c>
      <c r="C102" s="56" t="s">
        <v>1026</v>
      </c>
      <c r="D102" s="56" t="s">
        <v>1076</v>
      </c>
      <c r="E102" s="56" t="s">
        <v>1441</v>
      </c>
      <c r="F102" s="56" t="s">
        <v>27</v>
      </c>
      <c r="G102" s="16"/>
      <c r="H102" s="53">
        <v>45023</v>
      </c>
      <c r="I102" s="53">
        <v>45028</v>
      </c>
      <c r="J102" s="46" t="str">
        <f ca="1">IF(OR(Table2[[#This Row],[Produced Qty ]]=Table2[[#This Row],[Origin.Qty]],Table2[[#This Row],[OrdEndDate]]&gt;TODAY()),"On Time","Late")</f>
        <v>On Time</v>
      </c>
      <c r="K102" s="54">
        <v>66000</v>
      </c>
      <c r="L102" s="54">
        <v>66000</v>
      </c>
      <c r="M102" s="55" t="s">
        <v>1573</v>
      </c>
      <c r="N102" s="15">
        <f t="shared" si="19"/>
        <v>0</v>
      </c>
      <c r="O102" s="15" t="e">
        <f>VLOOKUP(Table2[[#This Row],[Product]],[1]FG!$A:$L,12,0)</f>
        <v>#N/A</v>
      </c>
      <c r="P102" s="24" t="str">
        <f>IFERROR((VLOOKUP(Table2[[#This Row],[Product]],'SCCOP DATA'!A:B,2,0))*Table2[[#This Row],[Oper. Qty]],"")</f>
        <v/>
      </c>
      <c r="Q102" s="17" t="str">
        <f t="shared" si="20"/>
        <v>CW14</v>
      </c>
      <c r="R102" s="17" t="str">
        <f t="shared" si="17"/>
        <v>CW15</v>
      </c>
      <c r="S102" s="18" t="e">
        <f>VLOOKUP(Table2[[#This Row],[Resource]],'TPM2'!B:C,2,0)</f>
        <v>#N/A</v>
      </c>
      <c r="T102" s="18" t="e">
        <f>+VLOOKUP(Table2[[#This Row],[Resource]],'TPM2'!B:D,3,0)</f>
        <v>#N/A</v>
      </c>
      <c r="U102" s="18" t="e">
        <f>+VLOOKUP(Table2[[#This Row],[Resource]],'TPM2'!B:E,4,0)</f>
        <v>#N/A</v>
      </c>
      <c r="V102" s="14" t="str">
        <f>IFERROR(100%-((Table2[[#This Row],[Next activity by]]-Table2[[#This Row],[Cycles recorded so far]]))/Table2[[#This Row],[Interval]],"")</f>
        <v/>
      </c>
      <c r="W102" s="19" t="str">
        <f>IF(Table2[[#This Row],[TPM Level ]]="","",IF(Table2[[#This Row],[TPM Level ]]&lt;70%,"Green",IF(AND(Table2[[#This Row],[TPM Level ]]&gt;=70%,Table2[[#This Row],[TPM Level ]]&lt;90%),"Bleu",IF(AND(Table2[[#This Row],[TPM Level ]]&gt;=90%,Table2[[#This Row],[TPM Level ]]&lt;100%),"Yellow",IF(Table2[[#This Row],[TPM Level ]]&gt;=100%,"Red")))))</f>
        <v/>
      </c>
      <c r="X102" s="8">
        <f>IFERROR(VLOOKUP(Table2[[#This Row],[Product]],'Cavity &amp; CT'!B:E,4,0),0)</f>
        <v>0</v>
      </c>
      <c r="Y102" s="18" t="str">
        <f>IFERROR(VLOOKUP(D102,'Cavity &amp; CT'!B:F,5,0),"")</f>
        <v/>
      </c>
      <c r="Z102" s="20" t="str">
        <f t="shared" si="21"/>
        <v/>
      </c>
      <c r="AA102" s="14" t="e">
        <f>+VLOOKUP(Table2[[#This Row],[Resource]],'TPM2'!B:F,6,0)</f>
        <v>#N/A</v>
      </c>
    </row>
    <row r="103" spans="1:27" s="41" customFormat="1" x14ac:dyDescent="0.25">
      <c r="A103" s="15" t="s">
        <v>479</v>
      </c>
      <c r="B103" s="56" t="s">
        <v>1100</v>
      </c>
      <c r="C103" s="56" t="s">
        <v>1026</v>
      </c>
      <c r="D103" s="56" t="s">
        <v>1076</v>
      </c>
      <c r="E103" s="56" t="s">
        <v>1442</v>
      </c>
      <c r="F103" s="56" t="s">
        <v>27</v>
      </c>
      <c r="G103" s="16"/>
      <c r="H103" s="53">
        <v>45015</v>
      </c>
      <c r="I103" s="53">
        <v>45016</v>
      </c>
      <c r="J103" s="46" t="str">
        <f ca="1">IF(OR(Table2[[#This Row],[Produced Qty ]]=Table2[[#This Row],[Origin.Qty]],Table2[[#This Row],[OrdEndDate]]&gt;TODAY()),"On Time","Late")</f>
        <v>On Time</v>
      </c>
      <c r="K103" s="54">
        <v>23652</v>
      </c>
      <c r="L103" s="54">
        <v>32000</v>
      </c>
      <c r="M103" s="55" t="s">
        <v>1574</v>
      </c>
      <c r="N103" s="15">
        <f t="shared" si="19"/>
        <v>8348</v>
      </c>
      <c r="O103" s="15" t="e">
        <f>VLOOKUP(Table2[[#This Row],[Product]],[1]FG!$A:$L,12,0)</f>
        <v>#N/A</v>
      </c>
      <c r="P103" s="24" t="str">
        <f>IFERROR((VLOOKUP(Table2[[#This Row],[Product]],'SCCOP DATA'!A:B,2,0))*Table2[[#This Row],[Oper. Qty]],"")</f>
        <v/>
      </c>
      <c r="Q103" s="17" t="str">
        <f t="shared" si="20"/>
        <v>CW13</v>
      </c>
      <c r="R103" s="17" t="str">
        <f t="shared" si="17"/>
        <v>CW13</v>
      </c>
      <c r="S103" s="18" t="e">
        <f>VLOOKUP(Table2[[#This Row],[Resource]],'TPM2'!B:C,2,0)</f>
        <v>#N/A</v>
      </c>
      <c r="T103" s="18" t="e">
        <f>+VLOOKUP(Table2[[#This Row],[Resource]],'TPM2'!B:D,3,0)</f>
        <v>#N/A</v>
      </c>
      <c r="U103" s="18" t="e">
        <f>+VLOOKUP(Table2[[#This Row],[Resource]],'TPM2'!B:E,4,0)</f>
        <v>#N/A</v>
      </c>
      <c r="V103" s="14" t="str">
        <f>IFERROR(100%-((Table2[[#This Row],[Next activity by]]-Table2[[#This Row],[Cycles recorded so far]]))/Table2[[#This Row],[Interval]],"")</f>
        <v/>
      </c>
      <c r="W103" s="19" t="str">
        <f>IF(Table2[[#This Row],[TPM Level ]]="","",IF(Table2[[#This Row],[TPM Level ]]&lt;70%,"Green",IF(AND(Table2[[#This Row],[TPM Level ]]&gt;=70%,Table2[[#This Row],[TPM Level ]]&lt;90%),"Bleu",IF(AND(Table2[[#This Row],[TPM Level ]]&gt;=90%,Table2[[#This Row],[TPM Level ]]&lt;100%),"Yellow",IF(Table2[[#This Row],[TPM Level ]]&gt;=100%,"Red")))))</f>
        <v/>
      </c>
      <c r="X103" s="8">
        <f>IFERROR(VLOOKUP(Table2[[#This Row],[Product]],'Cavity &amp; CT'!B:E,4,0),0)</f>
        <v>0</v>
      </c>
      <c r="Y103" s="18" t="str">
        <f>IFERROR(VLOOKUP(D103,'Cavity &amp; CT'!B:F,5,0),"")</f>
        <v/>
      </c>
      <c r="Z103" s="20" t="str">
        <f t="shared" si="21"/>
        <v/>
      </c>
      <c r="AA103" s="14" t="e">
        <f>+VLOOKUP(Table2[[#This Row],[Resource]],'TPM2'!B:F,6,0)</f>
        <v>#N/A</v>
      </c>
    </row>
    <row r="104" spans="1:27" s="41" customFormat="1" x14ac:dyDescent="0.25">
      <c r="A104" s="15" t="s">
        <v>479</v>
      </c>
      <c r="B104" s="56" t="s">
        <v>1100</v>
      </c>
      <c r="C104" s="56" t="s">
        <v>1026</v>
      </c>
      <c r="D104" s="56" t="s">
        <v>1076</v>
      </c>
      <c r="E104" s="56" t="s">
        <v>1443</v>
      </c>
      <c r="F104" s="56" t="s">
        <v>27</v>
      </c>
      <c r="G104" s="16"/>
      <c r="H104" s="53">
        <v>45016</v>
      </c>
      <c r="I104" s="53">
        <v>45020</v>
      </c>
      <c r="J104" s="46" t="str">
        <f ca="1">IF(OR(Table2[[#This Row],[Produced Qty ]]=Table2[[#This Row],[Origin.Qty]],Table2[[#This Row],[OrdEndDate]]&gt;TODAY()),"On Time","Late")</f>
        <v>On Time</v>
      </c>
      <c r="K104" s="54">
        <v>80000</v>
      </c>
      <c r="L104" s="54">
        <v>80000</v>
      </c>
      <c r="M104" s="55" t="s">
        <v>1575</v>
      </c>
      <c r="N104" s="15">
        <f t="shared" si="19"/>
        <v>0</v>
      </c>
      <c r="O104" s="15" t="e">
        <f>VLOOKUP(Table2[[#This Row],[Product]],[1]FG!$A:$L,12,0)</f>
        <v>#N/A</v>
      </c>
      <c r="P104" s="24" t="str">
        <f>IFERROR((VLOOKUP(Table2[[#This Row],[Product]],'SCCOP DATA'!A:B,2,0))*Table2[[#This Row],[Oper. Qty]],"")</f>
        <v/>
      </c>
      <c r="Q104" s="17" t="str">
        <f t="shared" si="20"/>
        <v>CW13</v>
      </c>
      <c r="R104" s="17" t="str">
        <f t="shared" si="17"/>
        <v>CW14</v>
      </c>
      <c r="S104" s="18" t="e">
        <f>VLOOKUP(Table2[[#This Row],[Resource]],'TPM2'!B:C,2,0)</f>
        <v>#N/A</v>
      </c>
      <c r="T104" s="18" t="e">
        <f>+VLOOKUP(Table2[[#This Row],[Resource]],'TPM2'!B:D,3,0)</f>
        <v>#N/A</v>
      </c>
      <c r="U104" s="18" t="e">
        <f>+VLOOKUP(Table2[[#This Row],[Resource]],'TPM2'!B:E,4,0)</f>
        <v>#N/A</v>
      </c>
      <c r="V104" s="14" t="str">
        <f>IFERROR(100%-((Table2[[#This Row],[Next activity by]]-Table2[[#This Row],[Cycles recorded so far]]))/Table2[[#This Row],[Interval]],"")</f>
        <v/>
      </c>
      <c r="W104" s="19" t="str">
        <f>IF(Table2[[#This Row],[TPM Level ]]="","",IF(Table2[[#This Row],[TPM Level ]]&lt;70%,"Green",IF(AND(Table2[[#This Row],[TPM Level ]]&gt;=70%,Table2[[#This Row],[TPM Level ]]&lt;90%),"Bleu",IF(AND(Table2[[#This Row],[TPM Level ]]&gt;=90%,Table2[[#This Row],[TPM Level ]]&lt;100%),"Yellow",IF(Table2[[#This Row],[TPM Level ]]&gt;=100%,"Red")))))</f>
        <v/>
      </c>
      <c r="X104" s="8">
        <f>IFERROR(VLOOKUP(Table2[[#This Row],[Product]],'Cavity &amp; CT'!B:E,4,0),0)</f>
        <v>0</v>
      </c>
      <c r="Y104" s="18" t="str">
        <f>IFERROR(VLOOKUP(D104,'Cavity &amp; CT'!B:F,5,0),"")</f>
        <v/>
      </c>
      <c r="Z104" s="20" t="str">
        <f t="shared" si="21"/>
        <v/>
      </c>
      <c r="AA104" s="14" t="e">
        <f>+VLOOKUP(Table2[[#This Row],[Resource]],'TPM2'!B:F,6,0)</f>
        <v>#N/A</v>
      </c>
    </row>
    <row r="105" spans="1:27" s="41" customFormat="1" x14ac:dyDescent="0.25">
      <c r="A105" s="15" t="s">
        <v>479</v>
      </c>
      <c r="B105" s="56" t="s">
        <v>406</v>
      </c>
      <c r="C105" s="56" t="s">
        <v>1047</v>
      </c>
      <c r="D105" s="56" t="s">
        <v>1186</v>
      </c>
      <c r="E105" s="56" t="s">
        <v>1216</v>
      </c>
      <c r="F105" s="56" t="s">
        <v>27</v>
      </c>
      <c r="G105" s="16"/>
      <c r="H105" s="53">
        <v>45017</v>
      </c>
      <c r="I105" s="53">
        <v>45019</v>
      </c>
      <c r="J105" s="46" t="str">
        <f ca="1">IF(OR(Table2[[#This Row],[Produced Qty ]]=Table2[[#This Row],[Origin.Qty]],Table2[[#This Row],[OrdEndDate]]&gt;TODAY()),"On Time","Late")</f>
        <v>On Time</v>
      </c>
      <c r="K105" s="54">
        <v>56000</v>
      </c>
      <c r="L105" s="54">
        <v>56000</v>
      </c>
      <c r="M105" s="55" t="s">
        <v>1576</v>
      </c>
      <c r="N105" s="15">
        <f t="shared" si="19"/>
        <v>0</v>
      </c>
      <c r="O105" s="15" t="e">
        <f>VLOOKUP(Table2[[#This Row],[Product]],[1]FG!$A:$L,12,0)</f>
        <v>#N/A</v>
      </c>
      <c r="P105" s="24">
        <f>IFERROR((VLOOKUP(Table2[[#This Row],[Product]],'SCCOP DATA'!A:B,2,0))*Table2[[#This Row],[Oper. Qty]],"")</f>
        <v>596.95380268159988</v>
      </c>
      <c r="Q105" s="17" t="str">
        <f t="shared" si="20"/>
        <v>CW13</v>
      </c>
      <c r="R105" s="17" t="str">
        <f t="shared" si="17"/>
        <v>CW14</v>
      </c>
      <c r="S105" s="18" t="e">
        <f>VLOOKUP(Table2[[#This Row],[Resource]],'TPM2'!B:C,2,0)</f>
        <v>#N/A</v>
      </c>
      <c r="T105" s="18" t="e">
        <f>+VLOOKUP(Table2[[#This Row],[Resource]],'TPM2'!B:D,3,0)</f>
        <v>#N/A</v>
      </c>
      <c r="U105" s="18" t="e">
        <f>+VLOOKUP(Table2[[#This Row],[Resource]],'TPM2'!B:E,4,0)</f>
        <v>#N/A</v>
      </c>
      <c r="V105" s="14" t="str">
        <f>IFERROR(100%-((Table2[[#This Row],[Next activity by]]-Table2[[#This Row],[Cycles recorded so far]]))/Table2[[#This Row],[Interval]],"")</f>
        <v/>
      </c>
      <c r="W105" s="19" t="str">
        <f>IF(Table2[[#This Row],[TPM Level ]]="","",IF(Table2[[#This Row],[TPM Level ]]&lt;70%,"Green",IF(AND(Table2[[#This Row],[TPM Level ]]&gt;=70%,Table2[[#This Row],[TPM Level ]]&lt;90%),"Bleu",IF(AND(Table2[[#This Row],[TPM Level ]]&gt;=90%,Table2[[#This Row],[TPM Level ]]&lt;100%),"Yellow",IF(Table2[[#This Row],[TPM Level ]]&gt;=100%,"Red")))))</f>
        <v/>
      </c>
      <c r="X105" s="8">
        <f>IFERROR(VLOOKUP(Table2[[#This Row],[Product]],'Cavity &amp; CT'!B:E,4,0),0)</f>
        <v>0</v>
      </c>
      <c r="Y105" s="18" t="str">
        <f>IFERROR(VLOOKUP(D105,'Cavity &amp; CT'!B:F,5,0),"")</f>
        <v/>
      </c>
      <c r="Z105" s="20" t="str">
        <f t="shared" si="21"/>
        <v/>
      </c>
      <c r="AA105" s="14" t="e">
        <f>+VLOOKUP(Table2[[#This Row],[Resource]],'TPM2'!B:F,6,0)</f>
        <v>#N/A</v>
      </c>
    </row>
    <row r="106" spans="1:27" s="41" customFormat="1" x14ac:dyDescent="0.25">
      <c r="A106" s="15" t="s">
        <v>479</v>
      </c>
      <c r="B106" s="56" t="s">
        <v>140</v>
      </c>
      <c r="C106" s="56" t="s">
        <v>1047</v>
      </c>
      <c r="D106" s="56" t="s">
        <v>497</v>
      </c>
      <c r="E106" s="56" t="s">
        <v>1299</v>
      </c>
      <c r="F106" s="56" t="s">
        <v>27</v>
      </c>
      <c r="G106" s="16"/>
      <c r="H106" s="53">
        <v>45015</v>
      </c>
      <c r="I106" s="53">
        <v>45016</v>
      </c>
      <c r="J106" s="46" t="str">
        <f ca="1">IF(OR(Table2[[#This Row],[Produced Qty ]]=Table2[[#This Row],[Origin.Qty]],Table2[[#This Row],[OrdEndDate]]&gt;TODAY()),"On Time","Late")</f>
        <v>On Time</v>
      </c>
      <c r="K106" s="54">
        <v>60920</v>
      </c>
      <c r="L106" s="54">
        <v>180000</v>
      </c>
      <c r="M106" s="55" t="s">
        <v>1577</v>
      </c>
      <c r="N106" s="15">
        <f t="shared" si="19"/>
        <v>119080</v>
      </c>
      <c r="O106" s="15" t="e">
        <f>VLOOKUP(Table2[[#This Row],[Product]],[1]FG!$A:$L,12,0)</f>
        <v>#N/A</v>
      </c>
      <c r="P106" s="24">
        <f>IFERROR((VLOOKUP(Table2[[#This Row],[Product]],'SCCOP DATA'!A:B,2,0))*Table2[[#This Row],[Oper. Qty]],"")</f>
        <v>589.7056</v>
      </c>
      <c r="Q106" s="17" t="str">
        <f t="shared" si="20"/>
        <v>CW13</v>
      </c>
      <c r="R106" s="17" t="str">
        <f t="shared" si="17"/>
        <v>CW13</v>
      </c>
      <c r="S106" s="18" t="e">
        <f>VLOOKUP(Table2[[#This Row],[Resource]],'TPM2'!B:C,2,0)</f>
        <v>#N/A</v>
      </c>
      <c r="T106" s="18" t="e">
        <f>+VLOOKUP(Table2[[#This Row],[Resource]],'TPM2'!B:D,3,0)</f>
        <v>#N/A</v>
      </c>
      <c r="U106" s="18" t="e">
        <f>+VLOOKUP(Table2[[#This Row],[Resource]],'TPM2'!B:E,4,0)</f>
        <v>#N/A</v>
      </c>
      <c r="V106" s="14" t="str">
        <f>IFERROR(100%-((Table2[[#This Row],[Next activity by]]-Table2[[#This Row],[Cycles recorded so far]]))/Table2[[#This Row],[Interval]],"")</f>
        <v/>
      </c>
      <c r="W106" s="19" t="str">
        <f>IF(Table2[[#This Row],[TPM Level ]]="","",IF(Table2[[#This Row],[TPM Level ]]&lt;70%,"Green",IF(AND(Table2[[#This Row],[TPM Level ]]&gt;=70%,Table2[[#This Row],[TPM Level ]]&lt;90%),"Bleu",IF(AND(Table2[[#This Row],[TPM Level ]]&gt;=90%,Table2[[#This Row],[TPM Level ]]&lt;100%),"Yellow",IF(Table2[[#This Row],[TPM Level ]]&gt;=100%,"Red")))))</f>
        <v/>
      </c>
      <c r="X106" s="8">
        <f>IFERROR(VLOOKUP(Table2[[#This Row],[Product]],'Cavity &amp; CT'!B:E,4,0),0)</f>
        <v>23.384</v>
      </c>
      <c r="Y106" s="18" t="str">
        <f>IFERROR(VLOOKUP(D106,'Cavity &amp; CT'!B:F,5,0),"")</f>
        <v/>
      </c>
      <c r="Z106" s="20" t="str">
        <f t="shared" si="21"/>
        <v/>
      </c>
      <c r="AA106" s="14" t="e">
        <f>+VLOOKUP(Table2[[#This Row],[Resource]],'TPM2'!B:F,6,0)</f>
        <v>#N/A</v>
      </c>
    </row>
    <row r="107" spans="1:27" s="41" customFormat="1" x14ac:dyDescent="0.25">
      <c r="A107" s="15" t="s">
        <v>479</v>
      </c>
      <c r="B107" s="56" t="s">
        <v>405</v>
      </c>
      <c r="C107" s="56" t="s">
        <v>1047</v>
      </c>
      <c r="D107" s="56" t="s">
        <v>1186</v>
      </c>
      <c r="E107" s="56" t="s">
        <v>1444</v>
      </c>
      <c r="F107" s="56" t="s">
        <v>27</v>
      </c>
      <c r="G107" s="16"/>
      <c r="H107" s="53">
        <v>45019</v>
      </c>
      <c r="I107" s="53">
        <v>45020</v>
      </c>
      <c r="J107" s="46" t="str">
        <f ca="1">IF(OR(Table2[[#This Row],[Produced Qty ]]=Table2[[#This Row],[Origin.Qty]],Table2[[#This Row],[OrdEndDate]]&gt;TODAY()),"On Time","Late")</f>
        <v>On Time</v>
      </c>
      <c r="K107" s="54">
        <v>108000</v>
      </c>
      <c r="L107" s="54">
        <v>108000</v>
      </c>
      <c r="M107" s="55" t="s">
        <v>1578</v>
      </c>
      <c r="N107" s="15">
        <f t="shared" si="15"/>
        <v>0</v>
      </c>
      <c r="O107" s="15" t="e">
        <f>VLOOKUP(Table2[[#This Row],[Product]],[1]FG!$A:$L,12,0)</f>
        <v>#N/A</v>
      </c>
      <c r="P107" s="24">
        <f>IFERROR((VLOOKUP(Table2[[#This Row],[Product]],'SCCOP DATA'!A:B,2,0))*Table2[[#This Row],[Oper. Qty]],"")</f>
        <v>1137.2963484167999</v>
      </c>
      <c r="Q107" s="17" t="str">
        <f t="shared" si="16"/>
        <v>CW14</v>
      </c>
      <c r="R107" s="17" t="str">
        <f t="shared" si="17"/>
        <v>CW14</v>
      </c>
      <c r="S107" s="18" t="e">
        <f>VLOOKUP(Table2[[#This Row],[Resource]],'TPM2'!B:C,2,0)</f>
        <v>#N/A</v>
      </c>
      <c r="T107" s="18" t="e">
        <f>+VLOOKUP(Table2[[#This Row],[Resource]],'TPM2'!B:D,3,0)</f>
        <v>#N/A</v>
      </c>
      <c r="U107" s="18" t="e">
        <f>+VLOOKUP(Table2[[#This Row],[Resource]],'TPM2'!B:E,4,0)</f>
        <v>#N/A</v>
      </c>
      <c r="V107" s="14" t="str">
        <f>IFERROR(100%-((Table2[[#This Row],[Next activity by]]-Table2[[#This Row],[Cycles recorded so far]]))/Table2[[#This Row],[Interval]],"")</f>
        <v/>
      </c>
      <c r="W107" s="19" t="str">
        <f>IF(Table2[[#This Row],[TPM Level ]]="","",IF(Table2[[#This Row],[TPM Level ]]&lt;70%,"Green",IF(AND(Table2[[#This Row],[TPM Level ]]&gt;=70%,Table2[[#This Row],[TPM Level ]]&lt;90%),"Bleu",IF(AND(Table2[[#This Row],[TPM Level ]]&gt;=90%,Table2[[#This Row],[TPM Level ]]&lt;100%),"Yellow",IF(Table2[[#This Row],[TPM Level ]]&gt;=100%,"Red")))))</f>
        <v/>
      </c>
      <c r="X107" s="8">
        <f>IFERROR(VLOOKUP(Table2[[#This Row],[Product]],'Cavity &amp; CT'!B:E,4,0),0)</f>
        <v>0</v>
      </c>
      <c r="Y107" s="18" t="str">
        <f>IFERROR(VLOOKUP(D107,'Cavity &amp; CT'!B:F,5,0),"")</f>
        <v/>
      </c>
      <c r="Z107" s="20" t="str">
        <f t="shared" si="18"/>
        <v/>
      </c>
      <c r="AA107" s="14" t="e">
        <f>+VLOOKUP(Table2[[#This Row],[Resource]],'TPM2'!B:F,6,0)</f>
        <v>#N/A</v>
      </c>
    </row>
    <row r="108" spans="1:27" s="41" customFormat="1" x14ac:dyDescent="0.25">
      <c r="A108" s="15" t="s">
        <v>479</v>
      </c>
      <c r="B108" s="56" t="s">
        <v>208</v>
      </c>
      <c r="C108" s="56" t="s">
        <v>1027</v>
      </c>
      <c r="D108" s="56" t="s">
        <v>527</v>
      </c>
      <c r="E108" s="56" t="s">
        <v>1105</v>
      </c>
      <c r="F108" s="56" t="s">
        <v>27</v>
      </c>
      <c r="G108" s="16"/>
      <c r="H108" s="53">
        <v>44992</v>
      </c>
      <c r="I108" s="53">
        <v>44992</v>
      </c>
      <c r="J108" s="46" t="str">
        <f ca="1">IF(OR(Table2[[#This Row],[Produced Qty ]]=Table2[[#This Row],[Origin.Qty]],Table2[[#This Row],[OrdEndDate]]&gt;TODAY()),"On Time","Late")</f>
        <v>Late</v>
      </c>
      <c r="K108" s="54">
        <v>3120</v>
      </c>
      <c r="L108" s="54">
        <v>108000</v>
      </c>
      <c r="M108" s="55" t="s">
        <v>1197</v>
      </c>
      <c r="N108" s="15">
        <f t="shared" si="15"/>
        <v>104880</v>
      </c>
      <c r="O108" s="15" t="e">
        <f>VLOOKUP(Table2[[#This Row],[Product]],[1]FG!$A:$L,12,0)</f>
        <v>#N/A</v>
      </c>
      <c r="P108" s="24">
        <f>IFERROR((VLOOKUP(Table2[[#This Row],[Product]],'SCCOP DATA'!A:B,2,0))*Table2[[#This Row],[Oper. Qty]],"")</f>
        <v>37.908000000000001</v>
      </c>
      <c r="Q108" s="17" t="str">
        <f t="shared" si="16"/>
        <v>CW10</v>
      </c>
      <c r="R108" s="17" t="str">
        <f t="shared" si="17"/>
        <v>CW10</v>
      </c>
      <c r="S108" s="18" t="e">
        <f>VLOOKUP(Table2[[#This Row],[Resource]],'TPM2'!B:C,2,0)</f>
        <v>#N/A</v>
      </c>
      <c r="T108" s="18" t="e">
        <f>+VLOOKUP(Table2[[#This Row],[Resource]],'TPM2'!B:D,3,0)</f>
        <v>#N/A</v>
      </c>
      <c r="U108" s="18" t="e">
        <f>+VLOOKUP(Table2[[#This Row],[Resource]],'TPM2'!B:E,4,0)</f>
        <v>#N/A</v>
      </c>
      <c r="V108" s="14" t="str">
        <f>IFERROR(100%-((Table2[[#This Row],[Next activity by]]-Table2[[#This Row],[Cycles recorded so far]]))/Table2[[#This Row],[Interval]],"")</f>
        <v/>
      </c>
      <c r="W108" s="19" t="str">
        <f>IF(Table2[[#This Row],[TPM Level ]]="","",IF(Table2[[#This Row],[TPM Level ]]&lt;70%,"Green",IF(AND(Table2[[#This Row],[TPM Level ]]&gt;=70%,Table2[[#This Row],[TPM Level ]]&lt;90%),"Bleu",IF(AND(Table2[[#This Row],[TPM Level ]]&gt;=90%,Table2[[#This Row],[TPM Level ]]&lt;100%),"Yellow",IF(Table2[[#This Row],[TPM Level ]]&gt;=100%,"Red")))))</f>
        <v/>
      </c>
      <c r="X108" s="8">
        <f>IFERROR(VLOOKUP(Table2[[#This Row],[Product]],'Cavity &amp; CT'!B:E,4,0),0)</f>
        <v>13.393000000000001</v>
      </c>
      <c r="Y108" s="18" t="str">
        <f>IFERROR(VLOOKUP(D108,'Cavity &amp; CT'!B:F,5,0),"")</f>
        <v/>
      </c>
      <c r="Z108" s="20" t="str">
        <f t="shared" si="18"/>
        <v/>
      </c>
      <c r="AA108" s="14" t="e">
        <f>+VLOOKUP(Table2[[#This Row],[Resource]],'TPM2'!B:F,6,0)</f>
        <v>#N/A</v>
      </c>
    </row>
    <row r="109" spans="1:27" s="41" customFormat="1" x14ac:dyDescent="0.25">
      <c r="A109" s="15" t="s">
        <v>479</v>
      </c>
      <c r="B109" s="56" t="s">
        <v>1005</v>
      </c>
      <c r="C109" s="56" t="s">
        <v>1027</v>
      </c>
      <c r="D109" s="56" t="s">
        <v>1172</v>
      </c>
      <c r="E109" s="56" t="s">
        <v>1217</v>
      </c>
      <c r="F109" s="56" t="s">
        <v>27</v>
      </c>
      <c r="G109" s="16"/>
      <c r="H109" s="53">
        <v>45021</v>
      </c>
      <c r="I109" s="53">
        <v>45023</v>
      </c>
      <c r="J109" s="46" t="str">
        <f ca="1">IF(OR(Table2[[#This Row],[Produced Qty ]]=Table2[[#This Row],[Origin.Qty]],Table2[[#This Row],[OrdEndDate]]&gt;TODAY()),"On Time","Late")</f>
        <v>On Time</v>
      </c>
      <c r="K109" s="54">
        <v>90000</v>
      </c>
      <c r="L109" s="54">
        <v>90000</v>
      </c>
      <c r="M109" s="55" t="s">
        <v>1579</v>
      </c>
      <c r="N109" s="15">
        <f t="shared" si="15"/>
        <v>0</v>
      </c>
      <c r="O109" s="15" t="e">
        <f>VLOOKUP(Table2[[#This Row],[Product]],[1]FG!$A:$L,12,0)</f>
        <v>#N/A</v>
      </c>
      <c r="P109" s="24">
        <f>IFERROR((VLOOKUP(Table2[[#This Row],[Product]],'SCCOP DATA'!A:B,2,0))*Table2[[#This Row],[Oper. Qty]],"")</f>
        <v>0</v>
      </c>
      <c r="Q109" s="17" t="str">
        <f t="shared" si="16"/>
        <v>CW14</v>
      </c>
      <c r="R109" s="17" t="str">
        <f t="shared" si="17"/>
        <v>CW14</v>
      </c>
      <c r="S109" s="18" t="e">
        <f>VLOOKUP(Table2[[#This Row],[Resource]],'TPM2'!B:C,2,0)</f>
        <v>#N/A</v>
      </c>
      <c r="T109" s="18" t="e">
        <f>+VLOOKUP(Table2[[#This Row],[Resource]],'TPM2'!B:D,3,0)</f>
        <v>#N/A</v>
      </c>
      <c r="U109" s="18" t="e">
        <f>+VLOOKUP(Table2[[#This Row],[Resource]],'TPM2'!B:E,4,0)</f>
        <v>#N/A</v>
      </c>
      <c r="V109" s="14" t="str">
        <f>IFERROR(100%-((Table2[[#This Row],[Next activity by]]-Table2[[#This Row],[Cycles recorded so far]]))/Table2[[#This Row],[Interval]],"")</f>
        <v/>
      </c>
      <c r="W109" s="19" t="str">
        <f>IF(Table2[[#This Row],[TPM Level ]]="","",IF(Table2[[#This Row],[TPM Level ]]&lt;70%,"Green",IF(AND(Table2[[#This Row],[TPM Level ]]&gt;=70%,Table2[[#This Row],[TPM Level ]]&lt;90%),"Bleu",IF(AND(Table2[[#This Row],[TPM Level ]]&gt;=90%,Table2[[#This Row],[TPM Level ]]&lt;100%),"Yellow",IF(Table2[[#This Row],[TPM Level ]]&gt;=100%,"Red")))))</f>
        <v/>
      </c>
      <c r="X109" s="8">
        <f>IFERROR(VLOOKUP(Table2[[#This Row],[Product]],'Cavity &amp; CT'!B:E,4,0),0)</f>
        <v>0</v>
      </c>
      <c r="Y109" s="18" t="str">
        <f>IFERROR(VLOOKUP(D109,'Cavity &amp; CT'!B:F,5,0),"")</f>
        <v/>
      </c>
      <c r="Z109" s="20" t="str">
        <f t="shared" si="18"/>
        <v/>
      </c>
      <c r="AA109" s="14" t="e">
        <f>+VLOOKUP(Table2[[#This Row],[Resource]],'TPM2'!B:F,6,0)</f>
        <v>#N/A</v>
      </c>
    </row>
    <row r="110" spans="1:27" s="41" customFormat="1" x14ac:dyDescent="0.25">
      <c r="A110" s="15" t="s">
        <v>479</v>
      </c>
      <c r="B110" s="56" t="s">
        <v>373</v>
      </c>
      <c r="C110" s="56" t="s">
        <v>1027</v>
      </c>
      <c r="D110" s="56" t="s">
        <v>1301</v>
      </c>
      <c r="E110" s="56" t="s">
        <v>1302</v>
      </c>
      <c r="F110" s="56" t="s">
        <v>27</v>
      </c>
      <c r="G110" s="16"/>
      <c r="H110" s="53">
        <v>45015</v>
      </c>
      <c r="I110" s="53">
        <v>45021</v>
      </c>
      <c r="J110" s="46" t="str">
        <f ca="1">IF(OR(Table2[[#This Row],[Produced Qty ]]=Table2[[#This Row],[Origin.Qty]],Table2[[#This Row],[OrdEndDate]]&gt;TODAY()),"On Time","Late")</f>
        <v>On Time</v>
      </c>
      <c r="K110" s="54">
        <v>120000</v>
      </c>
      <c r="L110" s="54">
        <v>120000</v>
      </c>
      <c r="M110" s="55" t="s">
        <v>1375</v>
      </c>
      <c r="N110" s="15">
        <f t="shared" si="15"/>
        <v>0</v>
      </c>
      <c r="O110" s="15" t="e">
        <f>VLOOKUP(Table2[[#This Row],[Product]],[1]FG!$A:$L,12,0)</f>
        <v>#N/A</v>
      </c>
      <c r="P110" s="24">
        <f>IFERROR((VLOOKUP(Table2[[#This Row],[Product]],'SCCOP DATA'!A:B,2,0))*Table2[[#This Row],[Oper. Qty]],"")</f>
        <v>3067.5642687214536</v>
      </c>
      <c r="Q110" s="17" t="str">
        <f t="shared" si="16"/>
        <v>CW13</v>
      </c>
      <c r="R110" s="17" t="str">
        <f t="shared" si="17"/>
        <v>CW14</v>
      </c>
      <c r="S110" s="18" t="e">
        <f>VLOOKUP(Table2[[#This Row],[Resource]],'TPM2'!B:C,2,0)</f>
        <v>#N/A</v>
      </c>
      <c r="T110" s="18" t="e">
        <f>+VLOOKUP(Table2[[#This Row],[Resource]],'TPM2'!B:D,3,0)</f>
        <v>#N/A</v>
      </c>
      <c r="U110" s="18" t="e">
        <f>+VLOOKUP(Table2[[#This Row],[Resource]],'TPM2'!B:E,4,0)</f>
        <v>#N/A</v>
      </c>
      <c r="V110" s="14" t="str">
        <f>IFERROR(100%-((Table2[[#This Row],[Next activity by]]-Table2[[#This Row],[Cycles recorded so far]]))/Table2[[#This Row],[Interval]],"")</f>
        <v/>
      </c>
      <c r="W110" s="19" t="str">
        <f>IF(Table2[[#This Row],[TPM Level ]]="","",IF(Table2[[#This Row],[TPM Level ]]&lt;70%,"Green",IF(AND(Table2[[#This Row],[TPM Level ]]&gt;=70%,Table2[[#This Row],[TPM Level ]]&lt;90%),"Bleu",IF(AND(Table2[[#This Row],[TPM Level ]]&gt;=90%,Table2[[#This Row],[TPM Level ]]&lt;100%),"Yellow",IF(Table2[[#This Row],[TPM Level ]]&gt;=100%,"Red")))))</f>
        <v/>
      </c>
      <c r="X110" s="8">
        <f>IFERROR(VLOOKUP(Table2[[#This Row],[Product]],'Cavity &amp; CT'!B:E,4,0),0)</f>
        <v>0</v>
      </c>
      <c r="Y110" s="18" t="str">
        <f>IFERROR(VLOOKUP(D110,'Cavity &amp; CT'!B:F,5,0),"")</f>
        <v/>
      </c>
      <c r="Z110" s="20" t="str">
        <f t="shared" si="18"/>
        <v/>
      </c>
      <c r="AA110" s="14" t="e">
        <f>+VLOOKUP(Table2[[#This Row],[Resource]],'TPM2'!B:F,6,0)</f>
        <v>#N/A</v>
      </c>
    </row>
    <row r="111" spans="1:27" s="41" customFormat="1" x14ac:dyDescent="0.25">
      <c r="A111" s="15" t="s">
        <v>479</v>
      </c>
      <c r="B111" s="56" t="s">
        <v>374</v>
      </c>
      <c r="C111" s="56" t="s">
        <v>1027</v>
      </c>
      <c r="D111" s="56" t="s">
        <v>1301</v>
      </c>
      <c r="E111" s="56" t="s">
        <v>1445</v>
      </c>
      <c r="F111" s="56" t="s">
        <v>27</v>
      </c>
      <c r="G111" s="16"/>
      <c r="H111" s="53">
        <v>45023</v>
      </c>
      <c r="I111" s="53">
        <v>45024</v>
      </c>
      <c r="J111" s="46" t="str">
        <f ca="1">IF(OR(Table2[[#This Row],[Produced Qty ]]=Table2[[#This Row],[Origin.Qty]],Table2[[#This Row],[OrdEndDate]]&gt;TODAY()),"On Time","Late")</f>
        <v>On Time</v>
      </c>
      <c r="K111" s="54">
        <v>36000</v>
      </c>
      <c r="L111" s="54">
        <v>36000</v>
      </c>
      <c r="M111" s="55" t="s">
        <v>1580</v>
      </c>
      <c r="N111" s="15">
        <f t="shared" si="15"/>
        <v>0</v>
      </c>
      <c r="O111" s="15" t="e">
        <f>VLOOKUP(Table2[[#This Row],[Product]],[1]FG!$A:$L,12,0)</f>
        <v>#N/A</v>
      </c>
      <c r="P111" s="24">
        <f>IFERROR((VLOOKUP(Table2[[#This Row],[Product]],'SCCOP DATA'!A:B,2,0))*Table2[[#This Row],[Oper. Qty]],"")</f>
        <v>1297.505169937951</v>
      </c>
      <c r="Q111" s="17" t="str">
        <f t="shared" si="16"/>
        <v>CW14</v>
      </c>
      <c r="R111" s="17" t="str">
        <f t="shared" si="17"/>
        <v>CW14</v>
      </c>
      <c r="S111" s="18" t="e">
        <f>VLOOKUP(Table2[[#This Row],[Resource]],'TPM2'!B:C,2,0)</f>
        <v>#N/A</v>
      </c>
      <c r="T111" s="18" t="e">
        <f>+VLOOKUP(Table2[[#This Row],[Resource]],'TPM2'!B:D,3,0)</f>
        <v>#N/A</v>
      </c>
      <c r="U111" s="18" t="e">
        <f>+VLOOKUP(Table2[[#This Row],[Resource]],'TPM2'!B:E,4,0)</f>
        <v>#N/A</v>
      </c>
      <c r="V111" s="14" t="str">
        <f>IFERROR(100%-((Table2[[#This Row],[Next activity by]]-Table2[[#This Row],[Cycles recorded so far]]))/Table2[[#This Row],[Interval]],"")</f>
        <v/>
      </c>
      <c r="W111" s="19" t="str">
        <f>IF(Table2[[#This Row],[TPM Level ]]="","",IF(Table2[[#This Row],[TPM Level ]]&lt;70%,"Green",IF(AND(Table2[[#This Row],[TPM Level ]]&gt;=70%,Table2[[#This Row],[TPM Level ]]&lt;90%),"Bleu",IF(AND(Table2[[#This Row],[TPM Level ]]&gt;=90%,Table2[[#This Row],[TPM Level ]]&lt;100%),"Yellow",IF(Table2[[#This Row],[TPM Level ]]&gt;=100%,"Red")))))</f>
        <v/>
      </c>
      <c r="X111" s="8">
        <f>IFERROR(VLOOKUP(Table2[[#This Row],[Product]],'Cavity &amp; CT'!B:E,4,0),0)</f>
        <v>0</v>
      </c>
      <c r="Y111" s="18" t="str">
        <f>IFERROR(VLOOKUP(D111,'Cavity &amp; CT'!B:F,5,0),"")</f>
        <v/>
      </c>
      <c r="Z111" s="20" t="str">
        <f t="shared" si="18"/>
        <v/>
      </c>
      <c r="AA111" s="14" t="e">
        <f>+VLOOKUP(Table2[[#This Row],[Resource]],'TPM2'!B:F,6,0)</f>
        <v>#N/A</v>
      </c>
    </row>
    <row r="112" spans="1:27" s="41" customFormat="1" x14ac:dyDescent="0.25">
      <c r="A112" s="15" t="s">
        <v>479</v>
      </c>
      <c r="B112" s="56" t="s">
        <v>282</v>
      </c>
      <c r="C112" s="56" t="s">
        <v>1028</v>
      </c>
      <c r="D112" s="56" t="s">
        <v>478</v>
      </c>
      <c r="E112" s="56" t="s">
        <v>1162</v>
      </c>
      <c r="F112" s="56" t="s">
        <v>27</v>
      </c>
      <c r="G112" s="16"/>
      <c r="H112" s="53">
        <v>44997</v>
      </c>
      <c r="I112" s="53">
        <v>44997</v>
      </c>
      <c r="J112" s="46" t="str">
        <f ca="1">IF(OR(Table2[[#This Row],[Produced Qty ]]=Table2[[#This Row],[Origin.Qty]],Table2[[#This Row],[OrdEndDate]]&gt;TODAY()),"On Time","Late")</f>
        <v>Late</v>
      </c>
      <c r="K112" s="54">
        <v>8828</v>
      </c>
      <c r="L112" s="54">
        <v>102700</v>
      </c>
      <c r="M112" s="55" t="s">
        <v>1253</v>
      </c>
      <c r="N112" s="15">
        <f t="shared" si="15"/>
        <v>93872</v>
      </c>
      <c r="O112" s="15" t="e">
        <f>VLOOKUP(Table2[[#This Row],[Product]],[1]FG!$A:$L,12,0)</f>
        <v>#N/A</v>
      </c>
      <c r="P112" s="24">
        <f>IFERROR((VLOOKUP(Table2[[#This Row],[Product]],'SCCOP DATA'!A:B,2,0))*Table2[[#This Row],[Oper. Qty]],"")</f>
        <v>270.04851999999994</v>
      </c>
      <c r="Q112" s="17" t="str">
        <f t="shared" si="16"/>
        <v>CW10</v>
      </c>
      <c r="R112" s="17" t="str">
        <f t="shared" si="17"/>
        <v>CW10</v>
      </c>
      <c r="S112" s="18" t="e">
        <f>VLOOKUP(Table2[[#This Row],[Resource]],'TPM2'!B:C,2,0)</f>
        <v>#N/A</v>
      </c>
      <c r="T112" s="18" t="e">
        <f>+VLOOKUP(Table2[[#This Row],[Resource]],'TPM2'!B:D,3,0)</f>
        <v>#N/A</v>
      </c>
      <c r="U112" s="18" t="e">
        <f>+VLOOKUP(Table2[[#This Row],[Resource]],'TPM2'!B:E,4,0)</f>
        <v>#N/A</v>
      </c>
      <c r="V112" s="14" t="str">
        <f>IFERROR(100%-((Table2[[#This Row],[Next activity by]]-Table2[[#This Row],[Cycles recorded so far]]))/Table2[[#This Row],[Interval]],"")</f>
        <v/>
      </c>
      <c r="W112" s="19" t="str">
        <f>IF(Table2[[#This Row],[TPM Level ]]="","",IF(Table2[[#This Row],[TPM Level ]]&lt;70%,"Green",IF(AND(Table2[[#This Row],[TPM Level ]]&gt;=70%,Table2[[#This Row],[TPM Level ]]&lt;90%),"Bleu",IF(AND(Table2[[#This Row],[TPM Level ]]&gt;=90%,Table2[[#This Row],[TPM Level ]]&lt;100%),"Yellow",IF(Table2[[#This Row],[TPM Level ]]&gt;=100%,"Red")))))</f>
        <v/>
      </c>
      <c r="X112" s="8">
        <f>IFERROR(VLOOKUP(Table2[[#This Row],[Product]],'Cavity &amp; CT'!B:E,4,0),0)</f>
        <v>29.762</v>
      </c>
      <c r="Y112" s="18" t="str">
        <f>IFERROR(VLOOKUP(D112,'Cavity &amp; CT'!B:F,5,0),"")</f>
        <v/>
      </c>
      <c r="Z112" s="20" t="str">
        <f t="shared" si="18"/>
        <v/>
      </c>
      <c r="AA112" s="14" t="e">
        <f>+VLOOKUP(Table2[[#This Row],[Resource]],'TPM2'!B:F,6,0)</f>
        <v>#N/A</v>
      </c>
    </row>
    <row r="113" spans="1:27" s="41" customFormat="1" x14ac:dyDescent="0.25">
      <c r="A113" s="15" t="s">
        <v>479</v>
      </c>
      <c r="B113" s="56" t="s">
        <v>153</v>
      </c>
      <c r="C113" s="56" t="s">
        <v>1028</v>
      </c>
      <c r="D113" s="56" t="s">
        <v>526</v>
      </c>
      <c r="E113" s="56" t="s">
        <v>1175</v>
      </c>
      <c r="F113" s="56" t="s">
        <v>27</v>
      </c>
      <c r="G113" s="16"/>
      <c r="H113" s="53">
        <v>45015</v>
      </c>
      <c r="I113" s="53">
        <v>45018</v>
      </c>
      <c r="J113" s="46" t="str">
        <f ca="1">IF(OR(Table2[[#This Row],[Produced Qty ]]=Table2[[#This Row],[Origin.Qty]],Table2[[#This Row],[OrdEndDate]]&gt;TODAY()),"On Time","Late")</f>
        <v>On Time</v>
      </c>
      <c r="K113" s="54">
        <v>98400</v>
      </c>
      <c r="L113" s="54">
        <v>98400</v>
      </c>
      <c r="M113" s="55" t="s">
        <v>1581</v>
      </c>
      <c r="N113" s="15">
        <f t="shared" si="15"/>
        <v>0</v>
      </c>
      <c r="O113" s="15">
        <f>VLOOKUP(Table2[[#This Row],[Product]],[1]FG!$A:$L,12,0)</f>
        <v>-2400</v>
      </c>
      <c r="P113" s="24">
        <f>IFERROR((VLOOKUP(Table2[[#This Row],[Product]],'SCCOP DATA'!A:B,2,0))*Table2[[#This Row],[Oper. Qty]],"")</f>
        <v>1334.3040000000001</v>
      </c>
      <c r="Q113" s="17" t="str">
        <f t="shared" si="16"/>
        <v>CW13</v>
      </c>
      <c r="R113" s="17" t="str">
        <f t="shared" si="17"/>
        <v>CW13</v>
      </c>
      <c r="S113" s="18" t="e">
        <f>VLOOKUP(Table2[[#This Row],[Resource]],'TPM2'!B:C,2,0)</f>
        <v>#N/A</v>
      </c>
      <c r="T113" s="18" t="e">
        <f>+VLOOKUP(Table2[[#This Row],[Resource]],'TPM2'!B:D,3,0)</f>
        <v>#N/A</v>
      </c>
      <c r="U113" s="18" t="e">
        <f>+VLOOKUP(Table2[[#This Row],[Resource]],'TPM2'!B:E,4,0)</f>
        <v>#N/A</v>
      </c>
      <c r="V113" s="14" t="str">
        <f>IFERROR(100%-((Table2[[#This Row],[Next activity by]]-Table2[[#This Row],[Cycles recorded so far]]))/Table2[[#This Row],[Interval]],"")</f>
        <v/>
      </c>
      <c r="W113" s="19" t="str">
        <f>IF(Table2[[#This Row],[TPM Level ]]="","",IF(Table2[[#This Row],[TPM Level ]]&lt;70%,"Green",IF(AND(Table2[[#This Row],[TPM Level ]]&gt;=70%,Table2[[#This Row],[TPM Level ]]&lt;90%),"Bleu",IF(AND(Table2[[#This Row],[TPM Level ]]&gt;=90%,Table2[[#This Row],[TPM Level ]]&lt;100%),"Yellow",IF(Table2[[#This Row],[TPM Level ]]&gt;=100%,"Red")))))</f>
        <v/>
      </c>
      <c r="X113" s="8">
        <f>IFERROR(VLOOKUP(Table2[[#This Row],[Product]],'Cavity &amp; CT'!B:E,4,0),0)</f>
        <v>37.161000000000001</v>
      </c>
      <c r="Y113" s="18" t="str">
        <f>IFERROR(VLOOKUP(D113,'Cavity &amp; CT'!B:F,5,0),"")</f>
        <v/>
      </c>
      <c r="Z113" s="20" t="str">
        <f t="shared" si="18"/>
        <v/>
      </c>
      <c r="AA113" s="14" t="e">
        <f>+VLOOKUP(Table2[[#This Row],[Resource]],'TPM2'!B:F,6,0)</f>
        <v>#N/A</v>
      </c>
    </row>
    <row r="114" spans="1:27" s="41" customFormat="1" x14ac:dyDescent="0.25">
      <c r="A114" s="15" t="s">
        <v>479</v>
      </c>
      <c r="B114" s="56" t="s">
        <v>282</v>
      </c>
      <c r="C114" s="56" t="s">
        <v>1028</v>
      </c>
      <c r="D114" s="56" t="s">
        <v>478</v>
      </c>
      <c r="E114" s="56" t="s">
        <v>1303</v>
      </c>
      <c r="F114" s="56" t="s">
        <v>27</v>
      </c>
      <c r="G114" s="16"/>
      <c r="H114" s="53">
        <v>45018</v>
      </c>
      <c r="I114" s="53">
        <v>45020</v>
      </c>
      <c r="J114" s="46" t="str">
        <f ca="1">IF(OR(Table2[[#This Row],[Produced Qty ]]=Table2[[#This Row],[Origin.Qty]],Table2[[#This Row],[OrdEndDate]]&gt;TODAY()),"On Time","Late")</f>
        <v>On Time</v>
      </c>
      <c r="K114" s="54">
        <v>81900</v>
      </c>
      <c r="L114" s="54">
        <v>81900</v>
      </c>
      <c r="M114" s="55" t="s">
        <v>1146</v>
      </c>
      <c r="N114" s="15">
        <f t="shared" si="15"/>
        <v>0</v>
      </c>
      <c r="O114" s="15" t="e">
        <f>VLOOKUP(Table2[[#This Row],[Product]],[1]FG!$A:$L,12,0)</f>
        <v>#N/A</v>
      </c>
      <c r="P114" s="24">
        <f>IFERROR((VLOOKUP(Table2[[#This Row],[Product]],'SCCOP DATA'!A:B,2,0))*Table2[[#This Row],[Oper. Qty]],"")</f>
        <v>2505.3209999999995</v>
      </c>
      <c r="Q114" s="17" t="str">
        <f t="shared" si="16"/>
        <v>CW13</v>
      </c>
      <c r="R114" s="17" t="str">
        <f t="shared" si="17"/>
        <v>CW14</v>
      </c>
      <c r="S114" s="18" t="e">
        <f>VLOOKUP(Table2[[#This Row],[Resource]],'TPM2'!B:C,2,0)</f>
        <v>#N/A</v>
      </c>
      <c r="T114" s="18" t="e">
        <f>+VLOOKUP(Table2[[#This Row],[Resource]],'TPM2'!B:D,3,0)</f>
        <v>#N/A</v>
      </c>
      <c r="U114" s="18" t="e">
        <f>+VLOOKUP(Table2[[#This Row],[Resource]],'TPM2'!B:E,4,0)</f>
        <v>#N/A</v>
      </c>
      <c r="V114" s="14" t="str">
        <f>IFERROR(100%-((Table2[[#This Row],[Next activity by]]-Table2[[#This Row],[Cycles recorded so far]]))/Table2[[#This Row],[Interval]],"")</f>
        <v/>
      </c>
      <c r="W114" s="19" t="str">
        <f>IF(Table2[[#This Row],[TPM Level ]]="","",IF(Table2[[#This Row],[TPM Level ]]&lt;70%,"Green",IF(AND(Table2[[#This Row],[TPM Level ]]&gt;=70%,Table2[[#This Row],[TPM Level ]]&lt;90%),"Bleu",IF(AND(Table2[[#This Row],[TPM Level ]]&gt;=90%,Table2[[#This Row],[TPM Level ]]&lt;100%),"Yellow",IF(Table2[[#This Row],[TPM Level ]]&gt;=100%,"Red")))))</f>
        <v/>
      </c>
      <c r="X114" s="8">
        <f>IFERROR(VLOOKUP(Table2[[#This Row],[Product]],'Cavity &amp; CT'!B:E,4,0),0)</f>
        <v>29.762</v>
      </c>
      <c r="Y114" s="18" t="str">
        <f>IFERROR(VLOOKUP(D114,'Cavity &amp; CT'!B:F,5,0),"")</f>
        <v/>
      </c>
      <c r="Z114" s="20" t="str">
        <f t="shared" si="18"/>
        <v/>
      </c>
      <c r="AA114" s="14" t="e">
        <f>+VLOOKUP(Table2[[#This Row],[Resource]],'TPM2'!B:F,6,0)</f>
        <v>#N/A</v>
      </c>
    </row>
    <row r="115" spans="1:27" s="41" customFormat="1" x14ac:dyDescent="0.25">
      <c r="A115" s="15" t="s">
        <v>479</v>
      </c>
      <c r="B115" s="56" t="s">
        <v>195</v>
      </c>
      <c r="C115" s="56" t="s">
        <v>1028</v>
      </c>
      <c r="D115" s="56" t="s">
        <v>481</v>
      </c>
      <c r="E115" s="56" t="s">
        <v>1446</v>
      </c>
      <c r="F115" s="56" t="s">
        <v>27</v>
      </c>
      <c r="G115" s="16"/>
      <c r="H115" s="53">
        <v>45024</v>
      </c>
      <c r="I115" s="53">
        <v>45026</v>
      </c>
      <c r="J115" s="46" t="str">
        <f ca="1">IF(OR(Table2[[#This Row],[Produced Qty ]]=Table2[[#This Row],[Origin.Qty]],Table2[[#This Row],[OrdEndDate]]&gt;TODAY()),"On Time","Late")</f>
        <v>On Time</v>
      </c>
      <c r="K115" s="54">
        <v>18000</v>
      </c>
      <c r="L115" s="54">
        <v>18000</v>
      </c>
      <c r="M115" s="55" t="s">
        <v>1374</v>
      </c>
      <c r="N115" s="15">
        <f t="shared" si="15"/>
        <v>0</v>
      </c>
      <c r="O115" s="15" t="e">
        <f>VLOOKUP(Table2[[#This Row],[Product]],[1]FG!$A:$L,12,0)</f>
        <v>#N/A</v>
      </c>
      <c r="P115" s="24">
        <f>IFERROR((VLOOKUP(Table2[[#This Row],[Product]],'SCCOP DATA'!A:B,2,0))*Table2[[#This Row],[Oper. Qty]],"")</f>
        <v>501.47999999999996</v>
      </c>
      <c r="Q115" s="17" t="str">
        <f t="shared" si="16"/>
        <v>CW14</v>
      </c>
      <c r="R115" s="17" t="str">
        <f t="shared" si="17"/>
        <v>CW15</v>
      </c>
      <c r="S115" s="18" t="e">
        <f>VLOOKUP(Table2[[#This Row],[Resource]],'TPM2'!B:C,2,0)</f>
        <v>#N/A</v>
      </c>
      <c r="T115" s="18" t="e">
        <f>+VLOOKUP(Table2[[#This Row],[Resource]],'TPM2'!B:D,3,0)</f>
        <v>#N/A</v>
      </c>
      <c r="U115" s="18" t="e">
        <f>+VLOOKUP(Table2[[#This Row],[Resource]],'TPM2'!B:E,4,0)</f>
        <v>#N/A</v>
      </c>
      <c r="V115" s="14" t="str">
        <f>IFERROR(100%-((Table2[[#This Row],[Next activity by]]-Table2[[#This Row],[Cycles recorded so far]]))/Table2[[#This Row],[Interval]],"")</f>
        <v/>
      </c>
      <c r="W115" s="19" t="str">
        <f>IF(Table2[[#This Row],[TPM Level ]]="","",IF(Table2[[#This Row],[TPM Level ]]&lt;70%,"Green",IF(AND(Table2[[#This Row],[TPM Level ]]&gt;=70%,Table2[[#This Row],[TPM Level ]]&lt;90%),"Bleu",IF(AND(Table2[[#This Row],[TPM Level ]]&gt;=90%,Table2[[#This Row],[TPM Level ]]&lt;100%),"Yellow",IF(Table2[[#This Row],[TPM Level ]]&gt;=100%,"Red")))))</f>
        <v/>
      </c>
      <c r="X115" s="8">
        <f>IFERROR(VLOOKUP(Table2[[#This Row],[Product]],'Cavity &amp; CT'!B:E,4,0),0)</f>
        <v>78.125</v>
      </c>
      <c r="Y115" s="18" t="str">
        <f>IFERROR(VLOOKUP(D115,'Cavity &amp; CT'!B:F,5,0),"")</f>
        <v/>
      </c>
      <c r="Z115" s="20" t="str">
        <f t="shared" si="18"/>
        <v/>
      </c>
      <c r="AA115" s="14" t="e">
        <f>+VLOOKUP(Table2[[#This Row],[Resource]],'TPM2'!B:F,6,0)</f>
        <v>#N/A</v>
      </c>
    </row>
    <row r="116" spans="1:27" s="41" customFormat="1" x14ac:dyDescent="0.25">
      <c r="A116" s="15" t="s">
        <v>479</v>
      </c>
      <c r="B116" s="56" t="s">
        <v>194</v>
      </c>
      <c r="C116" s="56" t="s">
        <v>296</v>
      </c>
      <c r="D116" s="56" t="s">
        <v>456</v>
      </c>
      <c r="E116" s="56" t="s">
        <v>1218</v>
      </c>
      <c r="F116" s="56" t="s">
        <v>27</v>
      </c>
      <c r="G116" s="16"/>
      <c r="H116" s="53">
        <v>45015</v>
      </c>
      <c r="I116" s="53">
        <v>45016</v>
      </c>
      <c r="J116" s="46" t="str">
        <f ca="1">IF(OR(Table2[[#This Row],[Produced Qty ]]=Table2[[#This Row],[Origin.Qty]],Table2[[#This Row],[OrdEndDate]]&gt;TODAY()),"On Time","Late")</f>
        <v>On Time</v>
      </c>
      <c r="K116" s="54">
        <v>150656</v>
      </c>
      <c r="L116" s="54">
        <v>500000</v>
      </c>
      <c r="M116" s="55" t="s">
        <v>1582</v>
      </c>
      <c r="N116" s="15">
        <f t="shared" si="15"/>
        <v>349344</v>
      </c>
      <c r="O116" s="15" t="e">
        <f>VLOOKUP(Table2[[#This Row],[Product]],[1]FG!$A:$L,12,0)</f>
        <v>#N/A</v>
      </c>
      <c r="P116" s="24">
        <f>IFERROR((VLOOKUP(Table2[[#This Row],[Product]],'SCCOP DATA'!A:B,2,0))*Table2[[#This Row],[Oper. Qty]],"")</f>
        <v>384.17279999999994</v>
      </c>
      <c r="Q116" s="17" t="str">
        <f t="shared" si="16"/>
        <v>CW13</v>
      </c>
      <c r="R116" s="17" t="str">
        <f t="shared" si="17"/>
        <v>CW13</v>
      </c>
      <c r="S116" s="18" t="e">
        <f>VLOOKUP(Table2[[#This Row],[Resource]],'TPM2'!B:C,2,0)</f>
        <v>#N/A</v>
      </c>
      <c r="T116" s="18" t="e">
        <f>+VLOOKUP(Table2[[#This Row],[Resource]],'TPM2'!B:D,3,0)</f>
        <v>#N/A</v>
      </c>
      <c r="U116" s="18" t="e">
        <f>+VLOOKUP(Table2[[#This Row],[Resource]],'TPM2'!B:E,4,0)</f>
        <v>#N/A</v>
      </c>
      <c r="V116" s="14" t="str">
        <f>IFERROR(100%-((Table2[[#This Row],[Next activity by]]-Table2[[#This Row],[Cycles recorded so far]]))/Table2[[#This Row],[Interval]],"")</f>
        <v/>
      </c>
      <c r="W116" s="19" t="str">
        <f>IF(Table2[[#This Row],[TPM Level ]]="","",IF(Table2[[#This Row],[TPM Level ]]&lt;70%,"Green",IF(AND(Table2[[#This Row],[TPM Level ]]&gt;=70%,Table2[[#This Row],[TPM Level ]]&lt;90%),"Bleu",IF(AND(Table2[[#This Row],[TPM Level ]]&gt;=90%,Table2[[#This Row],[TPM Level ]]&lt;100%),"Yellow",IF(Table2[[#This Row],[TPM Level ]]&gt;=100%,"Red")))))</f>
        <v/>
      </c>
      <c r="X116" s="8">
        <f>IFERROR(VLOOKUP(Table2[[#This Row],[Product]],'Cavity &amp; CT'!B:E,4,0),0)</f>
        <v>5.95</v>
      </c>
      <c r="Y116" s="18" t="str">
        <f>IFERROR(VLOOKUP(D116,'Cavity &amp; CT'!B:F,5,0),"")</f>
        <v/>
      </c>
      <c r="Z116" s="20" t="str">
        <f t="shared" si="18"/>
        <v/>
      </c>
      <c r="AA116" s="14" t="e">
        <f>+VLOOKUP(Table2[[#This Row],[Resource]],'TPM2'!B:F,6,0)</f>
        <v>#N/A</v>
      </c>
    </row>
    <row r="117" spans="1:27" s="41" customFormat="1" x14ac:dyDescent="0.25">
      <c r="A117" s="15" t="s">
        <v>479</v>
      </c>
      <c r="B117" s="56" t="s">
        <v>349</v>
      </c>
      <c r="C117" s="56" t="s">
        <v>296</v>
      </c>
      <c r="D117" s="56" t="s">
        <v>1094</v>
      </c>
      <c r="E117" s="56" t="s">
        <v>1304</v>
      </c>
      <c r="F117" s="56" t="s">
        <v>27</v>
      </c>
      <c r="G117" s="16"/>
      <c r="H117" s="53">
        <v>45018</v>
      </c>
      <c r="I117" s="53">
        <v>45023</v>
      </c>
      <c r="J117" s="46" t="str">
        <f ca="1">IF(OR(Table2[[#This Row],[Produced Qty ]]=Table2[[#This Row],[Origin.Qty]],Table2[[#This Row],[OrdEndDate]]&gt;TODAY()),"On Time","Late")</f>
        <v>On Time</v>
      </c>
      <c r="K117" s="54">
        <v>595200</v>
      </c>
      <c r="L117" s="54">
        <v>595200</v>
      </c>
      <c r="M117" s="55" t="s">
        <v>1376</v>
      </c>
      <c r="N117" s="15">
        <f t="shared" si="15"/>
        <v>0</v>
      </c>
      <c r="O117" s="15" t="e">
        <f>VLOOKUP(Table2[[#This Row],[Product]],[1]FG!$A:$L,12,0)</f>
        <v>#N/A</v>
      </c>
      <c r="P117" s="24">
        <f>IFERROR((VLOOKUP(Table2[[#This Row],[Product]],'SCCOP DATA'!A:B,2,0))*Table2[[#This Row],[Oper. Qty]],"")</f>
        <v>3339.0719999999997</v>
      </c>
      <c r="Q117" s="17" t="str">
        <f t="shared" si="16"/>
        <v>CW13</v>
      </c>
      <c r="R117" s="17" t="str">
        <f t="shared" si="17"/>
        <v>CW14</v>
      </c>
      <c r="S117" s="18" t="e">
        <f>VLOOKUP(Table2[[#This Row],[Resource]],'TPM2'!B:C,2,0)</f>
        <v>#N/A</v>
      </c>
      <c r="T117" s="18" t="e">
        <f>+VLOOKUP(Table2[[#This Row],[Resource]],'TPM2'!B:D,3,0)</f>
        <v>#N/A</v>
      </c>
      <c r="U117" s="18" t="e">
        <f>+VLOOKUP(Table2[[#This Row],[Resource]],'TPM2'!B:E,4,0)</f>
        <v>#N/A</v>
      </c>
      <c r="V117" s="14" t="str">
        <f>IFERROR(100%-((Table2[[#This Row],[Next activity by]]-Table2[[#This Row],[Cycles recorded so far]]))/Table2[[#This Row],[Interval]],"")</f>
        <v/>
      </c>
      <c r="W117" s="19" t="str">
        <f>IF(Table2[[#This Row],[TPM Level ]]="","",IF(Table2[[#This Row],[TPM Level ]]&lt;70%,"Green",IF(AND(Table2[[#This Row],[TPM Level ]]&gt;=70%,Table2[[#This Row],[TPM Level ]]&lt;90%),"Bleu",IF(AND(Table2[[#This Row],[TPM Level ]]&gt;=90%,Table2[[#This Row],[TPM Level ]]&lt;100%),"Yellow",IF(Table2[[#This Row],[TPM Level ]]&gt;=100%,"Red")))))</f>
        <v/>
      </c>
      <c r="X117" s="8">
        <f>IFERROR(VLOOKUP(Table2[[#This Row],[Product]],'Cavity &amp; CT'!B:E,4,0),0)</f>
        <v>0</v>
      </c>
      <c r="Y117" s="18" t="str">
        <f>IFERROR(VLOOKUP(D117,'Cavity &amp; CT'!B:F,5,0),"")</f>
        <v/>
      </c>
      <c r="Z117" s="20" t="str">
        <f t="shared" si="18"/>
        <v/>
      </c>
      <c r="AA117" s="14" t="e">
        <f>+VLOOKUP(Table2[[#This Row],[Resource]],'TPM2'!B:F,6,0)</f>
        <v>#N/A</v>
      </c>
    </row>
    <row r="118" spans="1:27" s="41" customFormat="1" x14ac:dyDescent="0.25">
      <c r="A118" s="15" t="s">
        <v>479</v>
      </c>
      <c r="B118" s="56" t="s">
        <v>194</v>
      </c>
      <c r="C118" s="56" t="s">
        <v>296</v>
      </c>
      <c r="D118" s="56" t="s">
        <v>456</v>
      </c>
      <c r="E118" s="56" t="s">
        <v>1305</v>
      </c>
      <c r="F118" s="56" t="s">
        <v>27</v>
      </c>
      <c r="G118" s="16"/>
      <c r="H118" s="53">
        <v>45016</v>
      </c>
      <c r="I118" s="53">
        <v>45018</v>
      </c>
      <c r="J118" s="46" t="str">
        <f ca="1">IF(OR(Table2[[#This Row],[Produced Qty ]]=Table2[[#This Row],[Origin.Qty]],Table2[[#This Row],[OrdEndDate]]&gt;TODAY()),"On Time","Late")</f>
        <v>On Time</v>
      </c>
      <c r="K118" s="54">
        <v>507000</v>
      </c>
      <c r="L118" s="54">
        <v>507000</v>
      </c>
      <c r="M118" s="55" t="s">
        <v>1377</v>
      </c>
      <c r="N118" s="15">
        <f t="shared" si="15"/>
        <v>0</v>
      </c>
      <c r="O118" s="15" t="e">
        <f>VLOOKUP(Table2[[#This Row],[Product]],[1]FG!$A:$L,12,0)</f>
        <v>#N/A</v>
      </c>
      <c r="P118" s="24">
        <f>IFERROR((VLOOKUP(Table2[[#This Row],[Product]],'SCCOP DATA'!A:B,2,0))*Table2[[#This Row],[Oper. Qty]],"")</f>
        <v>1292.8499999999999</v>
      </c>
      <c r="Q118" s="17" t="str">
        <f t="shared" si="16"/>
        <v>CW13</v>
      </c>
      <c r="R118" s="17" t="str">
        <f t="shared" si="17"/>
        <v>CW13</v>
      </c>
      <c r="S118" s="18" t="e">
        <f>VLOOKUP(Table2[[#This Row],[Resource]],'TPM2'!B:C,2,0)</f>
        <v>#N/A</v>
      </c>
      <c r="T118" s="18" t="e">
        <f>+VLOOKUP(Table2[[#This Row],[Resource]],'TPM2'!B:D,3,0)</f>
        <v>#N/A</v>
      </c>
      <c r="U118" s="18" t="e">
        <f>+VLOOKUP(Table2[[#This Row],[Resource]],'TPM2'!B:E,4,0)</f>
        <v>#N/A</v>
      </c>
      <c r="V118" s="14" t="str">
        <f>IFERROR(100%-((Table2[[#This Row],[Next activity by]]-Table2[[#This Row],[Cycles recorded so far]]))/Table2[[#This Row],[Interval]],"")</f>
        <v/>
      </c>
      <c r="W118" s="19" t="str">
        <f>IF(Table2[[#This Row],[TPM Level ]]="","",IF(Table2[[#This Row],[TPM Level ]]&lt;70%,"Green",IF(AND(Table2[[#This Row],[TPM Level ]]&gt;=70%,Table2[[#This Row],[TPM Level ]]&lt;90%),"Bleu",IF(AND(Table2[[#This Row],[TPM Level ]]&gt;=90%,Table2[[#This Row],[TPM Level ]]&lt;100%),"Yellow",IF(Table2[[#This Row],[TPM Level ]]&gt;=100%,"Red")))))</f>
        <v/>
      </c>
      <c r="X118" s="8">
        <f>IFERROR(VLOOKUP(Table2[[#This Row],[Product]],'Cavity &amp; CT'!B:E,4,0),0)</f>
        <v>5.95</v>
      </c>
      <c r="Y118" s="18" t="str">
        <f>IFERROR(VLOOKUP(D118,'Cavity &amp; CT'!B:F,5,0),"")</f>
        <v/>
      </c>
      <c r="Z118" s="20" t="str">
        <f t="shared" si="18"/>
        <v/>
      </c>
      <c r="AA118" s="14" t="e">
        <f>+VLOOKUP(Table2[[#This Row],[Resource]],'TPM2'!B:F,6,0)</f>
        <v>#N/A</v>
      </c>
    </row>
    <row r="119" spans="1:27" s="41" customFormat="1" x14ac:dyDescent="0.25">
      <c r="A119" s="15" t="s">
        <v>479</v>
      </c>
      <c r="B119" s="56" t="s">
        <v>194</v>
      </c>
      <c r="C119" s="56" t="s">
        <v>296</v>
      </c>
      <c r="D119" s="56" t="s">
        <v>456</v>
      </c>
      <c r="E119" s="56" t="s">
        <v>1447</v>
      </c>
      <c r="F119" s="56" t="s">
        <v>27</v>
      </c>
      <c r="G119" s="16"/>
      <c r="H119" s="53">
        <v>45023</v>
      </c>
      <c r="I119" s="53">
        <v>45028</v>
      </c>
      <c r="J119" s="46" t="str">
        <f ca="1">IF(OR(Table2[[#This Row],[Produced Qty ]]=Table2[[#This Row],[Origin.Qty]],Table2[[#This Row],[OrdEndDate]]&gt;TODAY()),"On Time","Late")</f>
        <v>On Time</v>
      </c>
      <c r="K119" s="54">
        <v>858000</v>
      </c>
      <c r="L119" s="54">
        <v>858000</v>
      </c>
      <c r="M119" s="55" t="s">
        <v>1583</v>
      </c>
      <c r="N119" s="15">
        <f t="shared" si="15"/>
        <v>0</v>
      </c>
      <c r="O119" s="15" t="e">
        <f>VLOOKUP(Table2[[#This Row],[Product]],[1]FG!$A:$L,12,0)</f>
        <v>#N/A</v>
      </c>
      <c r="P119" s="24">
        <f>IFERROR((VLOOKUP(Table2[[#This Row],[Product]],'SCCOP DATA'!A:B,2,0))*Table2[[#This Row],[Oper. Qty]],"")</f>
        <v>2187.8999999999996</v>
      </c>
      <c r="Q119" s="17" t="str">
        <f t="shared" si="16"/>
        <v>CW14</v>
      </c>
      <c r="R119" s="17" t="str">
        <f t="shared" si="17"/>
        <v>CW15</v>
      </c>
      <c r="S119" s="18" t="e">
        <f>VLOOKUP(Table2[[#This Row],[Resource]],'TPM2'!B:C,2,0)</f>
        <v>#N/A</v>
      </c>
      <c r="T119" s="18" t="e">
        <f>+VLOOKUP(Table2[[#This Row],[Resource]],'TPM2'!B:D,3,0)</f>
        <v>#N/A</v>
      </c>
      <c r="U119" s="18" t="e">
        <f>+VLOOKUP(Table2[[#This Row],[Resource]],'TPM2'!B:E,4,0)</f>
        <v>#N/A</v>
      </c>
      <c r="V119" s="14" t="str">
        <f>IFERROR(100%-((Table2[[#This Row],[Next activity by]]-Table2[[#This Row],[Cycles recorded so far]]))/Table2[[#This Row],[Interval]],"")</f>
        <v/>
      </c>
      <c r="W119" s="19" t="str">
        <f>IF(Table2[[#This Row],[TPM Level ]]="","",IF(Table2[[#This Row],[TPM Level ]]&lt;70%,"Green",IF(AND(Table2[[#This Row],[TPM Level ]]&gt;=70%,Table2[[#This Row],[TPM Level ]]&lt;90%),"Bleu",IF(AND(Table2[[#This Row],[TPM Level ]]&gt;=90%,Table2[[#This Row],[TPM Level ]]&lt;100%),"Yellow",IF(Table2[[#This Row],[TPM Level ]]&gt;=100%,"Red")))))</f>
        <v/>
      </c>
      <c r="X119" s="8">
        <f>IFERROR(VLOOKUP(Table2[[#This Row],[Product]],'Cavity &amp; CT'!B:E,4,0),0)</f>
        <v>5.95</v>
      </c>
      <c r="Y119" s="18" t="str">
        <f>IFERROR(VLOOKUP(D119,'Cavity &amp; CT'!B:F,5,0),"")</f>
        <v/>
      </c>
      <c r="Z119" s="20" t="str">
        <f t="shared" si="18"/>
        <v/>
      </c>
      <c r="AA119" s="14" t="e">
        <f>+VLOOKUP(Table2[[#This Row],[Resource]],'TPM2'!B:F,6,0)</f>
        <v>#N/A</v>
      </c>
    </row>
    <row r="120" spans="1:27" s="41" customFormat="1" x14ac:dyDescent="0.25">
      <c r="A120" s="15" t="s">
        <v>479</v>
      </c>
      <c r="B120" s="56" t="s">
        <v>193</v>
      </c>
      <c r="C120" s="56" t="s">
        <v>1029</v>
      </c>
      <c r="D120" s="56" t="s">
        <v>728</v>
      </c>
      <c r="E120" s="56" t="s">
        <v>1124</v>
      </c>
      <c r="F120" s="56" t="s">
        <v>27</v>
      </c>
      <c r="G120" s="16"/>
      <c r="H120" s="53">
        <v>44997</v>
      </c>
      <c r="I120" s="53">
        <v>44997</v>
      </c>
      <c r="J120" s="46" t="str">
        <f ca="1">IF(OR(Table2[[#This Row],[Produced Qty ]]=Table2[[#This Row],[Origin.Qty]],Table2[[#This Row],[OrdEndDate]]&gt;TODAY()),"On Time","Late")</f>
        <v>Late</v>
      </c>
      <c r="K120" s="54">
        <v>110024</v>
      </c>
      <c r="L120" s="54">
        <v>1638000</v>
      </c>
      <c r="M120" s="55" t="s">
        <v>1254</v>
      </c>
      <c r="N120" s="15">
        <f t="shared" si="15"/>
        <v>1527976</v>
      </c>
      <c r="O120" s="15">
        <f>VLOOKUP(Table2[[#This Row],[Product]],[1]FG!$A:$L,12,0)</f>
        <v>448500</v>
      </c>
      <c r="P120" s="24">
        <f>IFERROR((VLOOKUP(Table2[[#This Row],[Product]],'SCCOP DATA'!A:B,2,0))*Table2[[#This Row],[Oper. Qty]],"")</f>
        <v>259.65663999999992</v>
      </c>
      <c r="Q120" s="17" t="str">
        <f t="shared" si="16"/>
        <v>CW10</v>
      </c>
      <c r="R120" s="17" t="str">
        <f t="shared" si="17"/>
        <v>CW10</v>
      </c>
      <c r="S120" s="18" t="e">
        <f>VLOOKUP(Table2[[#This Row],[Resource]],'TPM2'!B:C,2,0)</f>
        <v>#N/A</v>
      </c>
      <c r="T120" s="18" t="e">
        <f>+VLOOKUP(Table2[[#This Row],[Resource]],'TPM2'!B:D,3,0)</f>
        <v>#N/A</v>
      </c>
      <c r="U120" s="18" t="e">
        <f>+VLOOKUP(Table2[[#This Row],[Resource]],'TPM2'!B:E,4,0)</f>
        <v>#N/A</v>
      </c>
      <c r="V120" s="14" t="str">
        <f>IFERROR(100%-((Table2[[#This Row],[Next activity by]]-Table2[[#This Row],[Cycles recorded so far]]))/Table2[[#This Row],[Interval]],"")</f>
        <v/>
      </c>
      <c r="W120" s="19" t="str">
        <f>IF(Table2[[#This Row],[TPM Level ]]="","",IF(Table2[[#This Row],[TPM Level ]]&lt;70%,"Green",IF(AND(Table2[[#This Row],[TPM Level ]]&gt;=70%,Table2[[#This Row],[TPM Level ]]&lt;90%),"Bleu",IF(AND(Table2[[#This Row],[TPM Level ]]&gt;=90%,Table2[[#This Row],[TPM Level ]]&lt;100%),"Yellow",IF(Table2[[#This Row],[TPM Level ]]&gt;=100%,"Red")))))</f>
        <v/>
      </c>
      <c r="X120" s="8">
        <f>IFERROR(VLOOKUP(Table2[[#This Row],[Product]],'Cavity &amp; CT'!B:E,4,0),0)</f>
        <v>5.58</v>
      </c>
      <c r="Y120" s="18" t="str">
        <f>IFERROR(VLOOKUP(D120,'Cavity &amp; CT'!B:F,5,0),"")</f>
        <v/>
      </c>
      <c r="Z120" s="20" t="str">
        <f t="shared" si="18"/>
        <v/>
      </c>
      <c r="AA120" s="14" t="e">
        <f>+VLOOKUP(Table2[[#This Row],[Resource]],'TPM2'!B:F,6,0)</f>
        <v>#N/A</v>
      </c>
    </row>
    <row r="121" spans="1:27" s="41" customFormat="1" x14ac:dyDescent="0.25">
      <c r="A121" s="15" t="s">
        <v>479</v>
      </c>
      <c r="B121" s="56" t="s">
        <v>193</v>
      </c>
      <c r="C121" s="56" t="s">
        <v>1029</v>
      </c>
      <c r="D121" s="56" t="s">
        <v>728</v>
      </c>
      <c r="E121" s="56" t="s">
        <v>1448</v>
      </c>
      <c r="F121" s="56" t="s">
        <v>27</v>
      </c>
      <c r="G121" s="16"/>
      <c r="H121" s="53">
        <v>45009</v>
      </c>
      <c r="I121" s="53">
        <v>45009</v>
      </c>
      <c r="J121" s="46" t="str">
        <f ca="1">IF(OR(Table2[[#This Row],[Produced Qty ]]=Table2[[#This Row],[Origin.Qty]],Table2[[#This Row],[OrdEndDate]]&gt;TODAY()),"On Time","Late")</f>
        <v>Late</v>
      </c>
      <c r="K121" s="54">
        <v>11340</v>
      </c>
      <c r="L121" s="54">
        <v>916500</v>
      </c>
      <c r="M121" s="55" t="s">
        <v>1584</v>
      </c>
      <c r="N121" s="15">
        <f t="shared" ref="N121" si="22">L121-K121</f>
        <v>905160</v>
      </c>
      <c r="O121" s="15">
        <f>VLOOKUP(Table2[[#This Row],[Product]],[1]FG!$A:$L,12,0)</f>
        <v>448500</v>
      </c>
      <c r="P121" s="24">
        <f>IFERROR((VLOOKUP(Table2[[#This Row],[Product]],'SCCOP DATA'!A:B,2,0))*Table2[[#This Row],[Oper. Qty]],"")</f>
        <v>26.762399999999992</v>
      </c>
      <c r="Q121" s="17" t="str">
        <f t="shared" ref="Q121:R121" si="23">"CW"&amp;_xlfn.ISOWEEKNUM(H121)</f>
        <v>CW12</v>
      </c>
      <c r="R121" s="17" t="str">
        <f t="shared" si="23"/>
        <v>CW12</v>
      </c>
      <c r="S121" s="18" t="e">
        <f>VLOOKUP(Table2[[#This Row],[Resource]],'TPM2'!B:C,2,0)</f>
        <v>#N/A</v>
      </c>
      <c r="T121" s="18" t="e">
        <f>+VLOOKUP(Table2[[#This Row],[Resource]],'TPM2'!B:D,3,0)</f>
        <v>#N/A</v>
      </c>
      <c r="U121" s="18" t="e">
        <f>+VLOOKUP(Table2[[#This Row],[Resource]],'TPM2'!B:E,4,0)</f>
        <v>#N/A</v>
      </c>
      <c r="V121" s="14" t="str">
        <f>IFERROR(100%-((Table2[[#This Row],[Next activity by]]-Table2[[#This Row],[Cycles recorded so far]]))/Table2[[#This Row],[Interval]],"")</f>
        <v/>
      </c>
      <c r="W121" s="19" t="str">
        <f>IF(Table2[[#This Row],[TPM Level ]]="","",IF(Table2[[#This Row],[TPM Level ]]&lt;70%,"Green",IF(AND(Table2[[#This Row],[TPM Level ]]&gt;=70%,Table2[[#This Row],[TPM Level ]]&lt;90%),"Bleu",IF(AND(Table2[[#This Row],[TPM Level ]]&gt;=90%,Table2[[#This Row],[TPM Level ]]&lt;100%),"Yellow",IF(Table2[[#This Row],[TPM Level ]]&gt;=100%,"Red")))))</f>
        <v/>
      </c>
      <c r="X121" s="8">
        <f>IFERROR(VLOOKUP(Table2[[#This Row],[Product]],'Cavity &amp; CT'!B:E,4,0),0)</f>
        <v>5.58</v>
      </c>
      <c r="Y121" s="18" t="str">
        <f>IFERROR(VLOOKUP(D121,'Cavity &amp; CT'!B:F,5,0),"")</f>
        <v/>
      </c>
      <c r="Z121" s="20" t="str">
        <f t="shared" ref="Z121" si="24">IFERROR(((U121-T121))*(X121/3600),"")</f>
        <v/>
      </c>
      <c r="AA121" s="14" t="e">
        <f>+VLOOKUP(Table2[[#This Row],[Resource]],'TPM2'!B:F,6,0)</f>
        <v>#N/A</v>
      </c>
    </row>
    <row r="122" spans="1:27" s="41" customFormat="1" x14ac:dyDescent="0.25">
      <c r="A122" s="15" t="s">
        <v>479</v>
      </c>
      <c r="B122" s="56" t="s">
        <v>193</v>
      </c>
      <c r="C122" s="56" t="s">
        <v>1029</v>
      </c>
      <c r="D122" s="56" t="s">
        <v>298</v>
      </c>
      <c r="E122" s="56" t="s">
        <v>1187</v>
      </c>
      <c r="F122" s="56" t="s">
        <v>27</v>
      </c>
      <c r="G122" s="16"/>
      <c r="H122" s="53">
        <v>45017</v>
      </c>
      <c r="I122" s="53">
        <v>45020</v>
      </c>
      <c r="J122" s="46" t="str">
        <f ca="1">IF(OR(Table2[[#This Row],[Produced Qty ]]=Table2[[#This Row],[Origin.Qty]],Table2[[#This Row],[OrdEndDate]]&gt;TODAY()),"On Time","Late")</f>
        <v>On Time</v>
      </c>
      <c r="K122" s="54">
        <v>800000</v>
      </c>
      <c r="L122" s="54">
        <v>800000</v>
      </c>
      <c r="M122" s="55" t="s">
        <v>1378</v>
      </c>
      <c r="N122" s="15">
        <f t="shared" ref="N122:N139" si="25">L122-K122</f>
        <v>0</v>
      </c>
      <c r="O122" s="15">
        <f>VLOOKUP(Table2[[#This Row],[Product]],[1]FG!$A:$L,12,0)</f>
        <v>448500</v>
      </c>
      <c r="P122" s="24">
        <f>IFERROR((VLOOKUP(Table2[[#This Row],[Product]],'SCCOP DATA'!A:B,2,0))*Table2[[#This Row],[Oper. Qty]],"")</f>
        <v>1887.9999999999993</v>
      </c>
      <c r="Q122" s="17" t="str">
        <f t="shared" ref="Q122:Q139" si="26">"CW"&amp;_xlfn.ISOWEEKNUM(H122)</f>
        <v>CW13</v>
      </c>
      <c r="R122" s="17" t="str">
        <f t="shared" ref="R122:R139" si="27">"CW"&amp;_xlfn.ISOWEEKNUM(I122)</f>
        <v>CW14</v>
      </c>
      <c r="S122" s="18" t="e">
        <f>VLOOKUP(Table2[[#This Row],[Resource]],'TPM2'!B:C,2,0)</f>
        <v>#N/A</v>
      </c>
      <c r="T122" s="18" t="e">
        <f>+VLOOKUP(Table2[[#This Row],[Resource]],'TPM2'!B:D,3,0)</f>
        <v>#N/A</v>
      </c>
      <c r="U122" s="18" t="e">
        <f>+VLOOKUP(Table2[[#This Row],[Resource]],'TPM2'!B:E,4,0)</f>
        <v>#N/A</v>
      </c>
      <c r="V122" s="14" t="str">
        <f>IFERROR(100%-((Table2[[#This Row],[Next activity by]]-Table2[[#This Row],[Cycles recorded so far]]))/Table2[[#This Row],[Interval]],"")</f>
        <v/>
      </c>
      <c r="W122" s="19" t="str">
        <f>IF(Table2[[#This Row],[TPM Level ]]="","",IF(Table2[[#This Row],[TPM Level ]]&lt;70%,"Green",IF(AND(Table2[[#This Row],[TPM Level ]]&gt;=70%,Table2[[#This Row],[TPM Level ]]&lt;90%),"Bleu",IF(AND(Table2[[#This Row],[TPM Level ]]&gt;=90%,Table2[[#This Row],[TPM Level ]]&lt;100%),"Yellow",IF(Table2[[#This Row],[TPM Level ]]&gt;=100%,"Red")))))</f>
        <v/>
      </c>
      <c r="X122" s="8">
        <f>IFERROR(VLOOKUP(Table2[[#This Row],[Product]],'Cavity &amp; CT'!B:E,4,0),0)</f>
        <v>5.58</v>
      </c>
      <c r="Y122" s="18" t="str">
        <f>IFERROR(VLOOKUP(D122,'Cavity &amp; CT'!B:F,5,0),"")</f>
        <v/>
      </c>
      <c r="Z122" s="20" t="str">
        <f t="shared" ref="Z122:Z139" si="28">IFERROR(((U122-T122))*(X122/3600),"")</f>
        <v/>
      </c>
      <c r="AA122" s="14" t="e">
        <f>+VLOOKUP(Table2[[#This Row],[Resource]],'TPM2'!B:F,6,0)</f>
        <v>#N/A</v>
      </c>
    </row>
    <row r="123" spans="1:27" s="41" customFormat="1" x14ac:dyDescent="0.25">
      <c r="A123" s="15" t="s">
        <v>479</v>
      </c>
      <c r="B123" s="56" t="s">
        <v>193</v>
      </c>
      <c r="C123" s="56" t="s">
        <v>1029</v>
      </c>
      <c r="D123" s="56" t="s">
        <v>728</v>
      </c>
      <c r="E123" s="56" t="s">
        <v>1306</v>
      </c>
      <c r="F123" s="56" t="s">
        <v>27</v>
      </c>
      <c r="G123" s="16"/>
      <c r="H123" s="53">
        <v>45015</v>
      </c>
      <c r="I123" s="53">
        <v>45017</v>
      </c>
      <c r="J123" s="46" t="str">
        <f ca="1">IF(OR(Table2[[#This Row],[Produced Qty ]]=Table2[[#This Row],[Origin.Qty]],Table2[[#This Row],[OrdEndDate]]&gt;TODAY()),"On Time","Late")</f>
        <v>On Time</v>
      </c>
      <c r="K123" s="54">
        <v>437376</v>
      </c>
      <c r="L123" s="54">
        <v>1560000</v>
      </c>
      <c r="M123" s="55" t="s">
        <v>1585</v>
      </c>
      <c r="N123" s="15">
        <f t="shared" si="25"/>
        <v>1122624</v>
      </c>
      <c r="O123" s="15">
        <f>VLOOKUP(Table2[[#This Row],[Product]],[1]FG!$A:$L,12,0)</f>
        <v>448500</v>
      </c>
      <c r="P123" s="24">
        <f>IFERROR((VLOOKUP(Table2[[#This Row],[Product]],'SCCOP DATA'!A:B,2,0))*Table2[[#This Row],[Oper. Qty]],"")</f>
        <v>1032.2073599999997</v>
      </c>
      <c r="Q123" s="17" t="str">
        <f t="shared" si="26"/>
        <v>CW13</v>
      </c>
      <c r="R123" s="17" t="str">
        <f t="shared" si="27"/>
        <v>CW13</v>
      </c>
      <c r="S123" s="18" t="e">
        <f>VLOOKUP(Table2[[#This Row],[Resource]],'TPM2'!B:C,2,0)</f>
        <v>#N/A</v>
      </c>
      <c r="T123" s="18" t="e">
        <f>+VLOOKUP(Table2[[#This Row],[Resource]],'TPM2'!B:D,3,0)</f>
        <v>#N/A</v>
      </c>
      <c r="U123" s="18" t="e">
        <f>+VLOOKUP(Table2[[#This Row],[Resource]],'TPM2'!B:E,4,0)</f>
        <v>#N/A</v>
      </c>
      <c r="V123" s="14" t="str">
        <f>IFERROR(100%-((Table2[[#This Row],[Next activity by]]-Table2[[#This Row],[Cycles recorded so far]]))/Table2[[#This Row],[Interval]],"")</f>
        <v/>
      </c>
      <c r="W123" s="19" t="str">
        <f>IF(Table2[[#This Row],[TPM Level ]]="","",IF(Table2[[#This Row],[TPM Level ]]&lt;70%,"Green",IF(AND(Table2[[#This Row],[TPM Level ]]&gt;=70%,Table2[[#This Row],[TPM Level ]]&lt;90%),"Bleu",IF(AND(Table2[[#This Row],[TPM Level ]]&gt;=90%,Table2[[#This Row],[TPM Level ]]&lt;100%),"Yellow",IF(Table2[[#This Row],[TPM Level ]]&gt;=100%,"Red")))))</f>
        <v/>
      </c>
      <c r="X123" s="8">
        <f>IFERROR(VLOOKUP(Table2[[#This Row],[Product]],'Cavity &amp; CT'!B:E,4,0),0)</f>
        <v>5.58</v>
      </c>
      <c r="Y123" s="18" t="str">
        <f>IFERROR(VLOOKUP(D123,'Cavity &amp; CT'!B:F,5,0),"")</f>
        <v/>
      </c>
      <c r="Z123" s="20" t="str">
        <f t="shared" si="28"/>
        <v/>
      </c>
      <c r="AA123" s="14" t="e">
        <f>+VLOOKUP(Table2[[#This Row],[Resource]],'TPM2'!B:F,6,0)</f>
        <v>#N/A</v>
      </c>
    </row>
    <row r="124" spans="1:27" s="41" customFormat="1" x14ac:dyDescent="0.25">
      <c r="A124" s="15" t="s">
        <v>479</v>
      </c>
      <c r="B124" s="56" t="s">
        <v>193</v>
      </c>
      <c r="C124" s="56" t="s">
        <v>1029</v>
      </c>
      <c r="D124" s="56" t="s">
        <v>298</v>
      </c>
      <c r="E124" s="56" t="s">
        <v>1449</v>
      </c>
      <c r="F124" s="56" t="s">
        <v>27</v>
      </c>
      <c r="G124" s="16"/>
      <c r="H124" s="53">
        <v>45021</v>
      </c>
      <c r="I124" s="53">
        <v>45024</v>
      </c>
      <c r="J124" s="46" t="str">
        <f ca="1">IF(OR(Table2[[#This Row],[Produced Qty ]]=Table2[[#This Row],[Origin.Qty]],Table2[[#This Row],[OrdEndDate]]&gt;TODAY()),"On Time","Late")</f>
        <v>On Time</v>
      </c>
      <c r="K124" s="54">
        <v>936000</v>
      </c>
      <c r="L124" s="54">
        <v>936000</v>
      </c>
      <c r="M124" s="55" t="s">
        <v>1586</v>
      </c>
      <c r="N124" s="15">
        <f t="shared" si="25"/>
        <v>0</v>
      </c>
      <c r="O124" s="15">
        <f>VLOOKUP(Table2[[#This Row],[Product]],[1]FG!$A:$L,12,0)</f>
        <v>448500</v>
      </c>
      <c r="P124" s="24">
        <f>IFERROR((VLOOKUP(Table2[[#This Row],[Product]],'SCCOP DATA'!A:B,2,0))*Table2[[#This Row],[Oper. Qty]],"")</f>
        <v>2208.9599999999991</v>
      </c>
      <c r="Q124" s="17" t="str">
        <f t="shared" si="26"/>
        <v>CW14</v>
      </c>
      <c r="R124" s="17" t="str">
        <f t="shared" si="27"/>
        <v>CW14</v>
      </c>
      <c r="S124" s="18" t="e">
        <f>VLOOKUP(Table2[[#This Row],[Resource]],'TPM2'!B:C,2,0)</f>
        <v>#N/A</v>
      </c>
      <c r="T124" s="18" t="e">
        <f>+VLOOKUP(Table2[[#This Row],[Resource]],'TPM2'!B:D,3,0)</f>
        <v>#N/A</v>
      </c>
      <c r="U124" s="18" t="e">
        <f>+VLOOKUP(Table2[[#This Row],[Resource]],'TPM2'!B:E,4,0)</f>
        <v>#N/A</v>
      </c>
      <c r="V124" s="14" t="str">
        <f>IFERROR(100%-((Table2[[#This Row],[Next activity by]]-Table2[[#This Row],[Cycles recorded so far]]))/Table2[[#This Row],[Interval]],"")</f>
        <v/>
      </c>
      <c r="W124" s="19" t="str">
        <f>IF(Table2[[#This Row],[TPM Level ]]="","",IF(Table2[[#This Row],[TPM Level ]]&lt;70%,"Green",IF(AND(Table2[[#This Row],[TPM Level ]]&gt;=70%,Table2[[#This Row],[TPM Level ]]&lt;90%),"Bleu",IF(AND(Table2[[#This Row],[TPM Level ]]&gt;=90%,Table2[[#This Row],[TPM Level ]]&lt;100%),"Yellow",IF(Table2[[#This Row],[TPM Level ]]&gt;=100%,"Red")))))</f>
        <v/>
      </c>
      <c r="X124" s="8">
        <f>IFERROR(VLOOKUP(Table2[[#This Row],[Product]],'Cavity &amp; CT'!B:E,4,0),0)</f>
        <v>5.58</v>
      </c>
      <c r="Y124" s="18" t="str">
        <f>IFERROR(VLOOKUP(D124,'Cavity &amp; CT'!B:F,5,0),"")</f>
        <v/>
      </c>
      <c r="Z124" s="20" t="str">
        <f t="shared" si="28"/>
        <v/>
      </c>
      <c r="AA124" s="14" t="e">
        <f>+VLOOKUP(Table2[[#This Row],[Resource]],'TPM2'!B:F,6,0)</f>
        <v>#N/A</v>
      </c>
    </row>
    <row r="125" spans="1:27" s="41" customFormat="1" x14ac:dyDescent="0.25">
      <c r="A125" s="15" t="s">
        <v>479</v>
      </c>
      <c r="B125" s="56" t="s">
        <v>193</v>
      </c>
      <c r="C125" s="56" t="s">
        <v>1029</v>
      </c>
      <c r="D125" s="56" t="s">
        <v>298</v>
      </c>
      <c r="E125" s="56" t="s">
        <v>1450</v>
      </c>
      <c r="F125" s="56" t="s">
        <v>27</v>
      </c>
      <c r="G125" s="16"/>
      <c r="H125" s="53">
        <v>45025</v>
      </c>
      <c r="I125" s="53">
        <v>45029</v>
      </c>
      <c r="J125" s="46" t="str">
        <f ca="1">IF(OR(Table2[[#This Row],[Produced Qty ]]=Table2[[#This Row],[Origin.Qty]],Table2[[#This Row],[OrdEndDate]]&gt;TODAY()),"On Time","Late")</f>
        <v>On Time</v>
      </c>
      <c r="K125" s="54">
        <v>858000</v>
      </c>
      <c r="L125" s="54">
        <v>858000</v>
      </c>
      <c r="M125" s="55" t="s">
        <v>1587</v>
      </c>
      <c r="N125" s="15">
        <f t="shared" si="25"/>
        <v>0</v>
      </c>
      <c r="O125" s="15">
        <f>VLOOKUP(Table2[[#This Row],[Product]],[1]FG!$A:$L,12,0)</f>
        <v>448500</v>
      </c>
      <c r="P125" s="24">
        <f>IFERROR((VLOOKUP(Table2[[#This Row],[Product]],'SCCOP DATA'!A:B,2,0))*Table2[[#This Row],[Oper. Qty]],"")</f>
        <v>2024.8799999999994</v>
      </c>
      <c r="Q125" s="17" t="str">
        <f t="shared" si="26"/>
        <v>CW14</v>
      </c>
      <c r="R125" s="17" t="str">
        <f t="shared" si="27"/>
        <v>CW15</v>
      </c>
      <c r="S125" s="18" t="e">
        <f>VLOOKUP(Table2[[#This Row],[Resource]],'TPM2'!B:C,2,0)</f>
        <v>#N/A</v>
      </c>
      <c r="T125" s="18" t="e">
        <f>+VLOOKUP(Table2[[#This Row],[Resource]],'TPM2'!B:D,3,0)</f>
        <v>#N/A</v>
      </c>
      <c r="U125" s="18" t="e">
        <f>+VLOOKUP(Table2[[#This Row],[Resource]],'TPM2'!B:E,4,0)</f>
        <v>#N/A</v>
      </c>
      <c r="V125" s="14" t="str">
        <f>IFERROR(100%-((Table2[[#This Row],[Next activity by]]-Table2[[#This Row],[Cycles recorded so far]]))/Table2[[#This Row],[Interval]],"")</f>
        <v/>
      </c>
      <c r="W125" s="19" t="str">
        <f>IF(Table2[[#This Row],[TPM Level ]]="","",IF(Table2[[#This Row],[TPM Level ]]&lt;70%,"Green",IF(AND(Table2[[#This Row],[TPM Level ]]&gt;=70%,Table2[[#This Row],[TPM Level ]]&lt;90%),"Bleu",IF(AND(Table2[[#This Row],[TPM Level ]]&gt;=90%,Table2[[#This Row],[TPM Level ]]&lt;100%),"Yellow",IF(Table2[[#This Row],[TPM Level ]]&gt;=100%,"Red")))))</f>
        <v/>
      </c>
      <c r="X125" s="8">
        <f>IFERROR(VLOOKUP(Table2[[#This Row],[Product]],'Cavity &amp; CT'!B:E,4,0),0)</f>
        <v>5.58</v>
      </c>
      <c r="Y125" s="18" t="str">
        <f>IFERROR(VLOOKUP(D125,'Cavity &amp; CT'!B:F,5,0),"")</f>
        <v/>
      </c>
      <c r="Z125" s="20" t="str">
        <f t="shared" si="28"/>
        <v/>
      </c>
      <c r="AA125" s="14" t="e">
        <f>+VLOOKUP(Table2[[#This Row],[Resource]],'TPM2'!B:F,6,0)</f>
        <v>#N/A</v>
      </c>
    </row>
    <row r="126" spans="1:27" s="41" customFormat="1" x14ac:dyDescent="0.25">
      <c r="A126" s="15" t="s">
        <v>479</v>
      </c>
      <c r="B126" s="56" t="s">
        <v>124</v>
      </c>
      <c r="C126" s="56" t="s">
        <v>1030</v>
      </c>
      <c r="D126" s="56" t="s">
        <v>470</v>
      </c>
      <c r="E126" s="56" t="s">
        <v>1160</v>
      </c>
      <c r="F126" s="56" t="s">
        <v>27</v>
      </c>
      <c r="G126" s="16"/>
      <c r="H126" s="53">
        <v>44994</v>
      </c>
      <c r="I126" s="53">
        <v>44994</v>
      </c>
      <c r="J126" s="46" t="str">
        <f ca="1">IF(OR(Table2[[#This Row],[Produced Qty ]]=Table2[[#This Row],[Origin.Qty]],Table2[[#This Row],[OrdEndDate]]&gt;TODAY()),"On Time","Late")</f>
        <v>Late</v>
      </c>
      <c r="K126" s="54">
        <v>1056</v>
      </c>
      <c r="L126" s="54">
        <v>45400</v>
      </c>
      <c r="M126" s="55" t="s">
        <v>1198</v>
      </c>
      <c r="N126" s="15">
        <f t="shared" si="25"/>
        <v>44344</v>
      </c>
      <c r="O126" s="15">
        <f>VLOOKUP(Table2[[#This Row],[Product]],[1]FG!$A:$L,12,0)</f>
        <v>100400</v>
      </c>
      <c r="P126" s="24">
        <f>IFERROR((VLOOKUP(Table2[[#This Row],[Product]],'SCCOP DATA'!A:B,2,0))*Table2[[#This Row],[Oper. Qty]],"")</f>
        <v>43.021439999999984</v>
      </c>
      <c r="Q126" s="17" t="str">
        <f t="shared" si="26"/>
        <v>CW10</v>
      </c>
      <c r="R126" s="17" t="str">
        <f t="shared" si="27"/>
        <v>CW10</v>
      </c>
      <c r="S126" s="18" t="e">
        <f>VLOOKUP(Table2[[#This Row],[Resource]],'TPM2'!B:C,2,0)</f>
        <v>#N/A</v>
      </c>
      <c r="T126" s="18" t="e">
        <f>+VLOOKUP(Table2[[#This Row],[Resource]],'TPM2'!B:D,3,0)</f>
        <v>#N/A</v>
      </c>
      <c r="U126" s="18" t="e">
        <f>+VLOOKUP(Table2[[#This Row],[Resource]],'TPM2'!B:E,4,0)</f>
        <v>#N/A</v>
      </c>
      <c r="V126" s="14" t="str">
        <f>IFERROR(100%-((Table2[[#This Row],[Next activity by]]-Table2[[#This Row],[Cycles recorded so far]]))/Table2[[#This Row],[Interval]],"")</f>
        <v/>
      </c>
      <c r="W126" s="19" t="str">
        <f>IF(Table2[[#This Row],[TPM Level ]]="","",IF(Table2[[#This Row],[TPM Level ]]&lt;70%,"Green",IF(AND(Table2[[#This Row],[TPM Level ]]&gt;=70%,Table2[[#This Row],[TPM Level ]]&lt;90%),"Bleu",IF(AND(Table2[[#This Row],[TPM Level ]]&gt;=90%,Table2[[#This Row],[TPM Level ]]&lt;100%),"Yellow",IF(Table2[[#This Row],[TPM Level ]]&gt;=100%,"Red")))))</f>
        <v/>
      </c>
      <c r="X126" s="8">
        <f>IFERROR(VLOOKUP(Table2[[#This Row],[Product]],'Cavity &amp; CT'!B:E,4,0),0)</f>
        <v>108.07299999999999</v>
      </c>
      <c r="Y126" s="18" t="str">
        <f>IFERROR(VLOOKUP(D126,'Cavity &amp; CT'!B:F,5,0),"")</f>
        <v/>
      </c>
      <c r="Z126" s="20" t="str">
        <f t="shared" si="28"/>
        <v/>
      </c>
      <c r="AA126" s="14" t="e">
        <f>+VLOOKUP(Table2[[#This Row],[Resource]],'TPM2'!B:F,6,0)</f>
        <v>#N/A</v>
      </c>
    </row>
    <row r="127" spans="1:27" s="41" customFormat="1" x14ac:dyDescent="0.25">
      <c r="A127" s="15" t="s">
        <v>479</v>
      </c>
      <c r="B127" s="56" t="s">
        <v>139</v>
      </c>
      <c r="C127" s="56" t="s">
        <v>1030</v>
      </c>
      <c r="D127" s="56" t="s">
        <v>471</v>
      </c>
      <c r="E127" s="56" t="s">
        <v>1212</v>
      </c>
      <c r="F127" s="56" t="s">
        <v>27</v>
      </c>
      <c r="G127" s="16"/>
      <c r="H127" s="53">
        <v>45015</v>
      </c>
      <c r="I127" s="53">
        <v>45020</v>
      </c>
      <c r="J127" s="46" t="str">
        <f ca="1">IF(OR(Table2[[#This Row],[Produced Qty ]]=Table2[[#This Row],[Origin.Qty]],Table2[[#This Row],[OrdEndDate]]&gt;TODAY()),"On Time","Late")</f>
        <v>On Time</v>
      </c>
      <c r="K127" s="54">
        <v>53600</v>
      </c>
      <c r="L127" s="54">
        <v>53600</v>
      </c>
      <c r="M127" s="55" t="s">
        <v>1588</v>
      </c>
      <c r="N127" s="15">
        <f t="shared" si="25"/>
        <v>0</v>
      </c>
      <c r="O127" s="15">
        <f>VLOOKUP(Table2[[#This Row],[Product]],[1]FG!$A:$L,12,0)</f>
        <v>61200</v>
      </c>
      <c r="P127" s="24">
        <f>IFERROR((VLOOKUP(Table2[[#This Row],[Product]],'SCCOP DATA'!A:B,2,0))*Table2[[#This Row],[Oper. Qty]],"")</f>
        <v>1972.4800000000002</v>
      </c>
      <c r="Q127" s="17" t="str">
        <f t="shared" si="26"/>
        <v>CW13</v>
      </c>
      <c r="R127" s="17" t="str">
        <f t="shared" si="27"/>
        <v>CW14</v>
      </c>
      <c r="S127" s="18" t="e">
        <f>VLOOKUP(Table2[[#This Row],[Resource]],'TPM2'!B:C,2,0)</f>
        <v>#N/A</v>
      </c>
      <c r="T127" s="18" t="e">
        <f>+VLOOKUP(Table2[[#This Row],[Resource]],'TPM2'!B:D,3,0)</f>
        <v>#N/A</v>
      </c>
      <c r="U127" s="18" t="e">
        <f>+VLOOKUP(Table2[[#This Row],[Resource]],'TPM2'!B:E,4,0)</f>
        <v>#N/A</v>
      </c>
      <c r="V127" s="14" t="str">
        <f>IFERROR(100%-((Table2[[#This Row],[Next activity by]]-Table2[[#This Row],[Cycles recorded so far]]))/Table2[[#This Row],[Interval]],"")</f>
        <v/>
      </c>
      <c r="W127" s="19" t="str">
        <f>IF(Table2[[#This Row],[TPM Level ]]="","",IF(Table2[[#This Row],[TPM Level ]]&lt;70%,"Green",IF(AND(Table2[[#This Row],[TPM Level ]]&gt;=70%,Table2[[#This Row],[TPM Level ]]&lt;90%),"Bleu",IF(AND(Table2[[#This Row],[TPM Level ]]&gt;=90%,Table2[[#This Row],[TPM Level ]]&lt;100%),"Yellow",IF(Table2[[#This Row],[TPM Level ]]&gt;=100%,"Red")))))</f>
        <v/>
      </c>
      <c r="X127" s="8">
        <f>IFERROR(VLOOKUP(Table2[[#This Row],[Product]],'Cavity &amp; CT'!B:E,4,0),0)</f>
        <v>110.24299999999999</v>
      </c>
      <c r="Y127" s="18" t="str">
        <f>IFERROR(VLOOKUP(D127,'Cavity &amp; CT'!B:F,5,0),"")</f>
        <v/>
      </c>
      <c r="Z127" s="20" t="str">
        <f t="shared" si="28"/>
        <v/>
      </c>
      <c r="AA127" s="14" t="e">
        <f>+VLOOKUP(Table2[[#This Row],[Resource]],'TPM2'!B:F,6,0)</f>
        <v>#N/A</v>
      </c>
    </row>
    <row r="128" spans="1:27" s="41" customFormat="1" x14ac:dyDescent="0.25">
      <c r="A128" s="15" t="s">
        <v>479</v>
      </c>
      <c r="B128" s="56" t="s">
        <v>1018</v>
      </c>
      <c r="C128" s="56" t="s">
        <v>1030</v>
      </c>
      <c r="D128" s="56" t="s">
        <v>1348</v>
      </c>
      <c r="E128" s="56" t="s">
        <v>1349</v>
      </c>
      <c r="F128" s="56" t="s">
        <v>27</v>
      </c>
      <c r="G128" s="16"/>
      <c r="H128" s="53">
        <v>45020</v>
      </c>
      <c r="I128" s="53">
        <v>45021</v>
      </c>
      <c r="J128" s="46" t="str">
        <f ca="1">IF(OR(Table2[[#This Row],[Produced Qty ]]=Table2[[#This Row],[Origin.Qty]],Table2[[#This Row],[OrdEndDate]]&gt;TODAY()),"On Time","Late")</f>
        <v>On Time</v>
      </c>
      <c r="K128" s="54">
        <v>36800</v>
      </c>
      <c r="L128" s="54">
        <v>36800</v>
      </c>
      <c r="M128" s="55" t="s">
        <v>1393</v>
      </c>
      <c r="N128" s="15">
        <f t="shared" si="25"/>
        <v>0</v>
      </c>
      <c r="O128" s="15" t="e">
        <f>VLOOKUP(Table2[[#This Row],[Product]],[1]FG!$A:$L,12,0)</f>
        <v>#N/A</v>
      </c>
      <c r="P128" s="24">
        <f>IFERROR((VLOOKUP(Table2[[#This Row],[Product]],'SCCOP DATA'!A:B,2,0))*Table2[[#This Row],[Oper. Qty]],"")</f>
        <v>0</v>
      </c>
      <c r="Q128" s="17" t="str">
        <f t="shared" si="26"/>
        <v>CW14</v>
      </c>
      <c r="R128" s="17" t="str">
        <f t="shared" si="27"/>
        <v>CW14</v>
      </c>
      <c r="S128" s="18" t="e">
        <f>VLOOKUP(Table2[[#This Row],[Resource]],'TPM2'!B:C,2,0)</f>
        <v>#N/A</v>
      </c>
      <c r="T128" s="18" t="e">
        <f>+VLOOKUP(Table2[[#This Row],[Resource]],'TPM2'!B:D,3,0)</f>
        <v>#N/A</v>
      </c>
      <c r="U128" s="18" t="e">
        <f>+VLOOKUP(Table2[[#This Row],[Resource]],'TPM2'!B:E,4,0)</f>
        <v>#N/A</v>
      </c>
      <c r="V128" s="14" t="str">
        <f>IFERROR(100%-((Table2[[#This Row],[Next activity by]]-Table2[[#This Row],[Cycles recorded so far]]))/Table2[[#This Row],[Interval]],"")</f>
        <v/>
      </c>
      <c r="W128" s="19" t="str">
        <f>IF(Table2[[#This Row],[TPM Level ]]="","",IF(Table2[[#This Row],[TPM Level ]]&lt;70%,"Green",IF(AND(Table2[[#This Row],[TPM Level ]]&gt;=70%,Table2[[#This Row],[TPM Level ]]&lt;90%),"Bleu",IF(AND(Table2[[#This Row],[TPM Level ]]&gt;=90%,Table2[[#This Row],[TPM Level ]]&lt;100%),"Yellow",IF(Table2[[#This Row],[TPM Level ]]&gt;=100%,"Red")))))</f>
        <v/>
      </c>
      <c r="X128" s="8">
        <f>IFERROR(VLOOKUP(Table2[[#This Row],[Product]],'Cavity &amp; CT'!B:E,4,0),0)</f>
        <v>0</v>
      </c>
      <c r="Y128" s="18" t="str">
        <f>IFERROR(VLOOKUP(D128,'Cavity &amp; CT'!B:F,5,0),"")</f>
        <v/>
      </c>
      <c r="Z128" s="20" t="str">
        <f t="shared" si="28"/>
        <v/>
      </c>
      <c r="AA128" s="14" t="e">
        <f>+VLOOKUP(Table2[[#This Row],[Resource]],'TPM2'!B:F,6,0)</f>
        <v>#N/A</v>
      </c>
    </row>
    <row r="129" spans="1:27" s="41" customFormat="1" x14ac:dyDescent="0.25">
      <c r="A129" s="15" t="s">
        <v>479</v>
      </c>
      <c r="B129" s="56" t="s">
        <v>90</v>
      </c>
      <c r="C129" s="56" t="s">
        <v>1030</v>
      </c>
      <c r="D129" s="56" t="s">
        <v>21</v>
      </c>
      <c r="E129" s="56" t="s">
        <v>1451</v>
      </c>
      <c r="F129" s="56" t="s">
        <v>27</v>
      </c>
      <c r="G129" s="16"/>
      <c r="H129" s="53">
        <v>45021</v>
      </c>
      <c r="I129" s="53">
        <v>45023</v>
      </c>
      <c r="J129" s="46" t="str">
        <f ca="1">IF(OR(Table2[[#This Row],[Produced Qty ]]=Table2[[#This Row],[Origin.Qty]],Table2[[#This Row],[OrdEndDate]]&gt;TODAY()),"On Time","Late")</f>
        <v>On Time</v>
      </c>
      <c r="K129" s="54">
        <v>21000</v>
      </c>
      <c r="L129" s="54">
        <v>21000</v>
      </c>
      <c r="M129" s="55" t="s">
        <v>1589</v>
      </c>
      <c r="N129" s="15">
        <f t="shared" si="25"/>
        <v>0</v>
      </c>
      <c r="O129" s="15" t="e">
        <f>VLOOKUP(Table2[[#This Row],[Product]],[1]FG!$A:$L,12,0)</f>
        <v>#N/A</v>
      </c>
      <c r="P129" s="24">
        <f>IFERROR((VLOOKUP(Table2[[#This Row],[Product]],'SCCOP DATA'!A:B,2,0))*Table2[[#This Row],[Oper. Qty]],"")</f>
        <v>665.9100000000002</v>
      </c>
      <c r="Q129" s="17" t="str">
        <f t="shared" si="26"/>
        <v>CW14</v>
      </c>
      <c r="R129" s="17" t="str">
        <f t="shared" si="27"/>
        <v>CW14</v>
      </c>
      <c r="S129" s="18" t="e">
        <f>VLOOKUP(Table2[[#This Row],[Resource]],'TPM2'!B:C,2,0)</f>
        <v>#N/A</v>
      </c>
      <c r="T129" s="18" t="e">
        <f>+VLOOKUP(Table2[[#This Row],[Resource]],'TPM2'!B:D,3,0)</f>
        <v>#N/A</v>
      </c>
      <c r="U129" s="18" t="e">
        <f>+VLOOKUP(Table2[[#This Row],[Resource]],'TPM2'!B:E,4,0)</f>
        <v>#N/A</v>
      </c>
      <c r="V129" s="14" t="str">
        <f>IFERROR(100%-((Table2[[#This Row],[Next activity by]]-Table2[[#This Row],[Cycles recorded so far]]))/Table2[[#This Row],[Interval]],"")</f>
        <v/>
      </c>
      <c r="W129" s="19" t="str">
        <f>IF(Table2[[#This Row],[TPM Level ]]="","",IF(Table2[[#This Row],[TPM Level ]]&lt;70%,"Green",IF(AND(Table2[[#This Row],[TPM Level ]]&gt;=70%,Table2[[#This Row],[TPM Level ]]&lt;90%),"Bleu",IF(AND(Table2[[#This Row],[TPM Level ]]&gt;=90%,Table2[[#This Row],[TPM Level ]]&lt;100%),"Yellow",IF(Table2[[#This Row],[TPM Level ]]&gt;=100%,"Red")))))</f>
        <v/>
      </c>
      <c r="X129" s="8">
        <f>IFERROR(VLOOKUP(Table2[[#This Row],[Product]],'Cavity &amp; CT'!B:E,4,0),0)</f>
        <v>86.81</v>
      </c>
      <c r="Y129" s="18" t="str">
        <f>IFERROR(VLOOKUP(D129,'Cavity &amp; CT'!B:F,5,0),"")</f>
        <v/>
      </c>
      <c r="Z129" s="20" t="str">
        <f t="shared" si="28"/>
        <v/>
      </c>
      <c r="AA129" s="14" t="e">
        <f>+VLOOKUP(Table2[[#This Row],[Resource]],'TPM2'!B:F,6,0)</f>
        <v>#N/A</v>
      </c>
    </row>
    <row r="130" spans="1:27" s="41" customFormat="1" x14ac:dyDescent="0.25">
      <c r="A130" s="15" t="s">
        <v>479</v>
      </c>
      <c r="B130" s="56" t="s">
        <v>89</v>
      </c>
      <c r="C130" s="56" t="s">
        <v>1030</v>
      </c>
      <c r="D130" s="56" t="s">
        <v>21</v>
      </c>
      <c r="E130" s="56" t="s">
        <v>1452</v>
      </c>
      <c r="F130" s="56" t="s">
        <v>27</v>
      </c>
      <c r="G130" s="16"/>
      <c r="H130" s="53">
        <v>45024</v>
      </c>
      <c r="I130" s="53">
        <v>45027</v>
      </c>
      <c r="J130" s="46" t="str">
        <f ca="1">IF(OR(Table2[[#This Row],[Produced Qty ]]=Table2[[#This Row],[Origin.Qty]],Table2[[#This Row],[OrdEndDate]]&gt;TODAY()),"On Time","Late")</f>
        <v>On Time</v>
      </c>
      <c r="K130" s="54">
        <v>30000</v>
      </c>
      <c r="L130" s="54">
        <v>30000</v>
      </c>
      <c r="M130" s="55" t="s">
        <v>1590</v>
      </c>
      <c r="N130" s="15">
        <f t="shared" si="25"/>
        <v>0</v>
      </c>
      <c r="O130" s="15" t="e">
        <f>VLOOKUP(Table2[[#This Row],[Product]],[1]FG!$A:$L,12,0)</f>
        <v>#N/A</v>
      </c>
      <c r="P130" s="24">
        <f>IFERROR((VLOOKUP(Table2[[#This Row],[Product]],'SCCOP DATA'!A:B,2,0))*Table2[[#This Row],[Oper. Qty]],"")</f>
        <v>931.50000000000011</v>
      </c>
      <c r="Q130" s="17" t="str">
        <f t="shared" si="26"/>
        <v>CW14</v>
      </c>
      <c r="R130" s="17" t="str">
        <f t="shared" si="27"/>
        <v>CW15</v>
      </c>
      <c r="S130" s="18" t="e">
        <f>VLOOKUP(Table2[[#This Row],[Resource]],'TPM2'!B:C,2,0)</f>
        <v>#N/A</v>
      </c>
      <c r="T130" s="18" t="e">
        <f>+VLOOKUP(Table2[[#This Row],[Resource]],'TPM2'!B:D,3,0)</f>
        <v>#N/A</v>
      </c>
      <c r="U130" s="18" t="e">
        <f>+VLOOKUP(Table2[[#This Row],[Resource]],'TPM2'!B:E,4,0)</f>
        <v>#N/A</v>
      </c>
      <c r="V130" s="14" t="str">
        <f>IFERROR(100%-((Table2[[#This Row],[Next activity by]]-Table2[[#This Row],[Cycles recorded so far]]))/Table2[[#This Row],[Interval]],"")</f>
        <v/>
      </c>
      <c r="W130" s="19" t="str">
        <f>IF(Table2[[#This Row],[TPM Level ]]="","",IF(Table2[[#This Row],[TPM Level ]]&lt;70%,"Green",IF(AND(Table2[[#This Row],[TPM Level ]]&gt;=70%,Table2[[#This Row],[TPM Level ]]&lt;90%),"Bleu",IF(AND(Table2[[#This Row],[TPM Level ]]&gt;=90%,Table2[[#This Row],[TPM Level ]]&lt;100%),"Yellow",IF(Table2[[#This Row],[TPM Level ]]&gt;=100%,"Red")))))</f>
        <v/>
      </c>
      <c r="X130" s="8">
        <f>IFERROR(VLOOKUP(Table2[[#This Row],[Product]],'Cavity &amp; CT'!B:E,4,0),0)</f>
        <v>86.81</v>
      </c>
      <c r="Y130" s="18" t="str">
        <f>IFERROR(VLOOKUP(D130,'Cavity &amp; CT'!B:F,5,0),"")</f>
        <v/>
      </c>
      <c r="Z130" s="20" t="str">
        <f t="shared" si="28"/>
        <v/>
      </c>
      <c r="AA130" s="14" t="e">
        <f>+VLOOKUP(Table2[[#This Row],[Resource]],'TPM2'!B:F,6,0)</f>
        <v>#N/A</v>
      </c>
    </row>
    <row r="131" spans="1:27" s="41" customFormat="1" x14ac:dyDescent="0.25">
      <c r="A131" s="15" t="s">
        <v>479</v>
      </c>
      <c r="B131" s="56" t="s">
        <v>237</v>
      </c>
      <c r="C131" s="56" t="s">
        <v>1030</v>
      </c>
      <c r="D131" s="56" t="s">
        <v>759</v>
      </c>
      <c r="E131" s="56" t="s">
        <v>1453</v>
      </c>
      <c r="F131" s="56" t="s">
        <v>27</v>
      </c>
      <c r="G131" s="16"/>
      <c r="H131" s="53">
        <v>45023</v>
      </c>
      <c r="I131" s="53">
        <v>45024</v>
      </c>
      <c r="J131" s="46" t="str">
        <f ca="1">IF(OR(Table2[[#This Row],[Produced Qty ]]=Table2[[#This Row],[Origin.Qty]],Table2[[#This Row],[OrdEndDate]]&gt;TODAY()),"On Time","Late")</f>
        <v>On Time</v>
      </c>
      <c r="K131" s="54">
        <v>8000</v>
      </c>
      <c r="L131" s="54">
        <v>8000</v>
      </c>
      <c r="M131" s="55" t="s">
        <v>1591</v>
      </c>
      <c r="N131" s="15">
        <f t="shared" si="25"/>
        <v>0</v>
      </c>
      <c r="O131" s="15">
        <f>VLOOKUP(Table2[[#This Row],[Product]],[1]FG!$A:$L,12,0)</f>
        <v>51600</v>
      </c>
      <c r="P131" s="24">
        <f>IFERROR((VLOOKUP(Table2[[#This Row],[Product]],'SCCOP DATA'!A:B,2,0))*Table2[[#This Row],[Oper. Qty]],"")</f>
        <v>688.31999999999994</v>
      </c>
      <c r="Q131" s="17" t="str">
        <f t="shared" si="26"/>
        <v>CW14</v>
      </c>
      <c r="R131" s="17" t="str">
        <f t="shared" si="27"/>
        <v>CW14</v>
      </c>
      <c r="S131" s="18" t="e">
        <f>VLOOKUP(Table2[[#This Row],[Resource]],'TPM2'!B:C,2,0)</f>
        <v>#N/A</v>
      </c>
      <c r="T131" s="18" t="e">
        <f>+VLOOKUP(Table2[[#This Row],[Resource]],'TPM2'!B:D,3,0)</f>
        <v>#N/A</v>
      </c>
      <c r="U131" s="18" t="e">
        <f>+VLOOKUP(Table2[[#This Row],[Resource]],'TPM2'!B:E,4,0)</f>
        <v>#N/A</v>
      </c>
      <c r="V131" s="14" t="str">
        <f>IFERROR(100%-((Table2[[#This Row],[Next activity by]]-Table2[[#This Row],[Cycles recorded so far]]))/Table2[[#This Row],[Interval]],"")</f>
        <v/>
      </c>
      <c r="W131" s="19" t="str">
        <f>IF(Table2[[#This Row],[TPM Level ]]="","",IF(Table2[[#This Row],[TPM Level ]]&lt;70%,"Green",IF(AND(Table2[[#This Row],[TPM Level ]]&gt;=70%,Table2[[#This Row],[TPM Level ]]&lt;90%),"Bleu",IF(AND(Table2[[#This Row],[TPM Level ]]&gt;=90%,Table2[[#This Row],[TPM Level ]]&lt;100%),"Yellow",IF(Table2[[#This Row],[TPM Level ]]&gt;=100%,"Red")))))</f>
        <v/>
      </c>
      <c r="X131" s="8">
        <f>IFERROR(VLOOKUP(Table2[[#This Row],[Product]],'Cavity &amp; CT'!B:E,4,0),0)</f>
        <v>239.583</v>
      </c>
      <c r="Y131" s="18" t="str">
        <f>IFERROR(VLOOKUP(D131,'Cavity &amp; CT'!B:F,5,0),"")</f>
        <v/>
      </c>
      <c r="Z131" s="20" t="str">
        <f t="shared" si="28"/>
        <v/>
      </c>
      <c r="AA131" s="14" t="e">
        <f>+VLOOKUP(Table2[[#This Row],[Resource]],'TPM2'!B:F,6,0)</f>
        <v>#N/A</v>
      </c>
    </row>
    <row r="132" spans="1:27" s="41" customFormat="1" x14ac:dyDescent="0.25">
      <c r="A132" s="15" t="s">
        <v>479</v>
      </c>
      <c r="B132" s="56" t="s">
        <v>141</v>
      </c>
      <c r="C132" s="56" t="s">
        <v>1048</v>
      </c>
      <c r="D132" s="56" t="s">
        <v>487</v>
      </c>
      <c r="E132" s="56" t="s">
        <v>1219</v>
      </c>
      <c r="F132" s="56" t="s">
        <v>27</v>
      </c>
      <c r="G132" s="16"/>
      <c r="H132" s="53">
        <v>45015</v>
      </c>
      <c r="I132" s="53">
        <v>45015</v>
      </c>
      <c r="J132" s="46" t="str">
        <f ca="1">IF(OR(Table2[[#This Row],[Produced Qty ]]=Table2[[#This Row],[Origin.Qty]],Table2[[#This Row],[OrdEndDate]]&gt;TODAY()),"On Time","Late")</f>
        <v>Late</v>
      </c>
      <c r="K132" s="54">
        <v>3180</v>
      </c>
      <c r="L132" s="54">
        <v>84500</v>
      </c>
      <c r="M132" s="55" t="s">
        <v>1592</v>
      </c>
      <c r="N132" s="15">
        <f t="shared" si="25"/>
        <v>81320</v>
      </c>
      <c r="O132" s="15">
        <f>VLOOKUP(Table2[[#This Row],[Product]],[1]FG!$A:$L,12,0)</f>
        <v>21450</v>
      </c>
      <c r="P132" s="24">
        <f>IFERROR((VLOOKUP(Table2[[#This Row],[Product]],'SCCOP DATA'!A:B,2,0))*Table2[[#This Row],[Oper. Qty]],"")</f>
        <v>81.789600000000007</v>
      </c>
      <c r="Q132" s="17" t="str">
        <f t="shared" si="26"/>
        <v>CW13</v>
      </c>
      <c r="R132" s="17" t="str">
        <f t="shared" si="27"/>
        <v>CW13</v>
      </c>
      <c r="S132" s="18" t="e">
        <f>VLOOKUP(Table2[[#This Row],[Resource]],'TPM2'!B:C,2,0)</f>
        <v>#N/A</v>
      </c>
      <c r="T132" s="18" t="e">
        <f>+VLOOKUP(Table2[[#This Row],[Resource]],'TPM2'!B:D,3,0)</f>
        <v>#N/A</v>
      </c>
      <c r="U132" s="18" t="e">
        <f>+VLOOKUP(Table2[[#This Row],[Resource]],'TPM2'!B:E,4,0)</f>
        <v>#N/A</v>
      </c>
      <c r="V132" s="14" t="str">
        <f>IFERROR(100%-((Table2[[#This Row],[Next activity by]]-Table2[[#This Row],[Cycles recorded so far]]))/Table2[[#This Row],[Interval]],"")</f>
        <v/>
      </c>
      <c r="W132" s="19" t="str">
        <f>IF(Table2[[#This Row],[TPM Level ]]="","",IF(Table2[[#This Row],[TPM Level ]]&lt;70%,"Green",IF(AND(Table2[[#This Row],[TPM Level ]]&gt;=70%,Table2[[#This Row],[TPM Level ]]&lt;90%),"Bleu",IF(AND(Table2[[#This Row],[TPM Level ]]&gt;=90%,Table2[[#This Row],[TPM Level ]]&lt;100%),"Yellow",IF(Table2[[#This Row],[TPM Level ]]&gt;=100%,"Red")))))</f>
        <v/>
      </c>
      <c r="X132" s="8">
        <f>IFERROR(VLOOKUP(Table2[[#This Row],[Product]],'Cavity &amp; CT'!B:E,4,0),0)</f>
        <v>68.03</v>
      </c>
      <c r="Y132" s="18" t="str">
        <f>IFERROR(VLOOKUP(D132,'Cavity &amp; CT'!B:F,5,0),"")</f>
        <v/>
      </c>
      <c r="Z132" s="20" t="str">
        <f t="shared" si="28"/>
        <v/>
      </c>
      <c r="AA132" s="14" t="e">
        <f>+VLOOKUP(Table2[[#This Row],[Resource]],'TPM2'!B:F,6,0)</f>
        <v>#N/A</v>
      </c>
    </row>
    <row r="133" spans="1:27" s="41" customFormat="1" x14ac:dyDescent="0.25">
      <c r="A133" s="15" t="s">
        <v>479</v>
      </c>
      <c r="B133" s="56" t="s">
        <v>211</v>
      </c>
      <c r="C133" s="56" t="s">
        <v>1048</v>
      </c>
      <c r="D133" s="56" t="s">
        <v>443</v>
      </c>
      <c r="E133" s="56" t="s">
        <v>1307</v>
      </c>
      <c r="F133" s="56" t="s">
        <v>27</v>
      </c>
      <c r="G133" s="16"/>
      <c r="H133" s="53">
        <v>45018</v>
      </c>
      <c r="I133" s="53">
        <v>45024</v>
      </c>
      <c r="J133" s="46" t="str">
        <f ca="1">IF(OR(Table2[[#This Row],[Produced Qty ]]=Table2[[#This Row],[Origin.Qty]],Table2[[#This Row],[OrdEndDate]]&gt;TODAY()),"On Time","Late")</f>
        <v>On Time</v>
      </c>
      <c r="K133" s="54">
        <v>552000</v>
      </c>
      <c r="L133" s="54">
        <v>552000</v>
      </c>
      <c r="M133" s="55" t="s">
        <v>1379</v>
      </c>
      <c r="N133" s="15">
        <f t="shared" si="25"/>
        <v>0</v>
      </c>
      <c r="O133" s="15" t="e">
        <f>VLOOKUP(Table2[[#This Row],[Product]],[1]FG!$A:$L,12,0)</f>
        <v>#N/A</v>
      </c>
      <c r="P133" s="24">
        <f>IFERROR((VLOOKUP(Table2[[#This Row],[Product]],'SCCOP DATA'!A:B,2,0))*Table2[[#This Row],[Oper. Qty]],"")</f>
        <v>4404.9600000000009</v>
      </c>
      <c r="Q133" s="17" t="str">
        <f t="shared" si="26"/>
        <v>CW13</v>
      </c>
      <c r="R133" s="17" t="str">
        <f t="shared" si="27"/>
        <v>CW14</v>
      </c>
      <c r="S133" s="18" t="e">
        <f>VLOOKUP(Table2[[#This Row],[Resource]],'TPM2'!B:C,2,0)</f>
        <v>#N/A</v>
      </c>
      <c r="T133" s="18" t="e">
        <f>+VLOOKUP(Table2[[#This Row],[Resource]],'TPM2'!B:D,3,0)</f>
        <v>#N/A</v>
      </c>
      <c r="U133" s="18" t="e">
        <f>+VLOOKUP(Table2[[#This Row],[Resource]],'TPM2'!B:E,4,0)</f>
        <v>#N/A</v>
      </c>
      <c r="V133" s="14" t="str">
        <f>IFERROR(100%-((Table2[[#This Row],[Next activity by]]-Table2[[#This Row],[Cycles recorded so far]]))/Table2[[#This Row],[Interval]],"")</f>
        <v/>
      </c>
      <c r="W133" s="19" t="str">
        <f>IF(Table2[[#This Row],[TPM Level ]]="","",IF(Table2[[#This Row],[TPM Level ]]&lt;70%,"Green",IF(AND(Table2[[#This Row],[TPM Level ]]&gt;=70%,Table2[[#This Row],[TPM Level ]]&lt;90%),"Bleu",IF(AND(Table2[[#This Row],[TPM Level ]]&gt;=90%,Table2[[#This Row],[TPM Level ]]&lt;100%),"Yellow",IF(Table2[[#This Row],[TPM Level ]]&gt;=100%,"Red")))))</f>
        <v/>
      </c>
      <c r="X133" s="8">
        <f>IFERROR(VLOOKUP(Table2[[#This Row],[Product]],'Cavity &amp; CT'!B:E,4,0),0)</f>
        <v>14.987</v>
      </c>
      <c r="Y133" s="18" t="str">
        <f>IFERROR(VLOOKUP(D133,'Cavity &amp; CT'!B:F,5,0),"")</f>
        <v/>
      </c>
      <c r="Z133" s="20" t="str">
        <f t="shared" si="28"/>
        <v/>
      </c>
      <c r="AA133" s="14" t="e">
        <f>+VLOOKUP(Table2[[#This Row],[Resource]],'TPM2'!B:F,6,0)</f>
        <v>#N/A</v>
      </c>
    </row>
    <row r="134" spans="1:27" s="41" customFormat="1" x14ac:dyDescent="0.25">
      <c r="A134" s="15" t="s">
        <v>479</v>
      </c>
      <c r="B134" s="56" t="s">
        <v>201</v>
      </c>
      <c r="C134" s="56" t="s">
        <v>1048</v>
      </c>
      <c r="D134" s="56" t="s">
        <v>443</v>
      </c>
      <c r="E134" s="56" t="s">
        <v>1308</v>
      </c>
      <c r="F134" s="56" t="s">
        <v>27</v>
      </c>
      <c r="G134" s="16"/>
      <c r="H134" s="53">
        <v>45017</v>
      </c>
      <c r="I134" s="53">
        <v>45018</v>
      </c>
      <c r="J134" s="46" t="str">
        <f ca="1">IF(OR(Table2[[#This Row],[Produced Qty ]]=Table2[[#This Row],[Origin.Qty]],Table2[[#This Row],[OrdEndDate]]&gt;TODAY()),"On Time","Late")</f>
        <v>On Time</v>
      </c>
      <c r="K134" s="54">
        <v>144000</v>
      </c>
      <c r="L134" s="54">
        <v>144000</v>
      </c>
      <c r="M134" s="55" t="s">
        <v>1127</v>
      </c>
      <c r="N134" s="15">
        <f t="shared" si="25"/>
        <v>0</v>
      </c>
      <c r="O134" s="15" t="e">
        <f>VLOOKUP(Table2[[#This Row],[Product]],[1]FG!$A:$L,12,0)</f>
        <v>#N/A</v>
      </c>
      <c r="P134" s="24">
        <f>IFERROR((VLOOKUP(Table2[[#This Row],[Product]],'SCCOP DATA'!A:B,2,0))*Table2[[#This Row],[Oper. Qty]],"")</f>
        <v>1173.5999999999999</v>
      </c>
      <c r="Q134" s="17" t="str">
        <f t="shared" si="26"/>
        <v>CW13</v>
      </c>
      <c r="R134" s="17" t="str">
        <f t="shared" si="27"/>
        <v>CW13</v>
      </c>
      <c r="S134" s="18" t="e">
        <f>VLOOKUP(Table2[[#This Row],[Resource]],'TPM2'!B:C,2,0)</f>
        <v>#N/A</v>
      </c>
      <c r="T134" s="18" t="e">
        <f>+VLOOKUP(Table2[[#This Row],[Resource]],'TPM2'!B:D,3,0)</f>
        <v>#N/A</v>
      </c>
      <c r="U134" s="18" t="e">
        <f>+VLOOKUP(Table2[[#This Row],[Resource]],'TPM2'!B:E,4,0)</f>
        <v>#N/A</v>
      </c>
      <c r="V134" s="14" t="str">
        <f>IFERROR(100%-((Table2[[#This Row],[Next activity by]]-Table2[[#This Row],[Cycles recorded so far]]))/Table2[[#This Row],[Interval]],"")</f>
        <v/>
      </c>
      <c r="W134" s="19" t="str">
        <f>IF(Table2[[#This Row],[TPM Level ]]="","",IF(Table2[[#This Row],[TPM Level ]]&lt;70%,"Green",IF(AND(Table2[[#This Row],[TPM Level ]]&gt;=70%,Table2[[#This Row],[TPM Level ]]&lt;90%),"Bleu",IF(AND(Table2[[#This Row],[TPM Level ]]&gt;=90%,Table2[[#This Row],[TPM Level ]]&lt;100%),"Yellow",IF(Table2[[#This Row],[TPM Level ]]&gt;=100%,"Red")))))</f>
        <v/>
      </c>
      <c r="X134" s="8">
        <f>IFERROR(VLOOKUP(Table2[[#This Row],[Product]],'Cavity &amp; CT'!B:E,4,0),0)</f>
        <v>0</v>
      </c>
      <c r="Y134" s="18" t="str">
        <f>IFERROR(VLOOKUP(D134,'Cavity &amp; CT'!B:F,5,0),"")</f>
        <v/>
      </c>
      <c r="Z134" s="20" t="str">
        <f t="shared" si="28"/>
        <v/>
      </c>
      <c r="AA134" s="14" t="e">
        <f>+VLOOKUP(Table2[[#This Row],[Resource]],'TPM2'!B:F,6,0)</f>
        <v>#N/A</v>
      </c>
    </row>
    <row r="135" spans="1:27" s="41" customFormat="1" x14ac:dyDescent="0.25">
      <c r="A135" s="15" t="s">
        <v>479</v>
      </c>
      <c r="B135" s="56" t="s">
        <v>213</v>
      </c>
      <c r="C135" s="56" t="s">
        <v>1048</v>
      </c>
      <c r="D135" s="56" t="s">
        <v>443</v>
      </c>
      <c r="E135" s="56" t="s">
        <v>1309</v>
      </c>
      <c r="F135" s="56" t="s">
        <v>27</v>
      </c>
      <c r="G135" s="16"/>
      <c r="H135" s="53">
        <v>45016</v>
      </c>
      <c r="I135" s="53">
        <v>45017</v>
      </c>
      <c r="J135" s="46" t="str">
        <f ca="1">IF(OR(Table2[[#This Row],[Produced Qty ]]=Table2[[#This Row],[Origin.Qty]],Table2[[#This Row],[OrdEndDate]]&gt;TODAY()),"On Time","Late")</f>
        <v>On Time</v>
      </c>
      <c r="K135" s="54">
        <v>108000</v>
      </c>
      <c r="L135" s="54">
        <v>108000</v>
      </c>
      <c r="M135" s="55" t="s">
        <v>1125</v>
      </c>
      <c r="N135" s="15">
        <f t="shared" si="25"/>
        <v>0</v>
      </c>
      <c r="O135" s="15" t="e">
        <f>VLOOKUP(Table2[[#This Row],[Product]],[1]FG!$A:$L,12,0)</f>
        <v>#N/A</v>
      </c>
      <c r="P135" s="24">
        <f>IFERROR((VLOOKUP(Table2[[#This Row],[Product]],'SCCOP DATA'!A:B,2,0))*Table2[[#This Row],[Oper. Qty]],"")</f>
        <v>912.59999999999991</v>
      </c>
      <c r="Q135" s="17" t="str">
        <f t="shared" si="26"/>
        <v>CW13</v>
      </c>
      <c r="R135" s="17" t="str">
        <f t="shared" si="27"/>
        <v>CW13</v>
      </c>
      <c r="S135" s="18" t="e">
        <f>VLOOKUP(Table2[[#This Row],[Resource]],'TPM2'!B:C,2,0)</f>
        <v>#N/A</v>
      </c>
      <c r="T135" s="18" t="e">
        <f>+VLOOKUP(Table2[[#This Row],[Resource]],'TPM2'!B:D,3,0)</f>
        <v>#N/A</v>
      </c>
      <c r="U135" s="18" t="e">
        <f>+VLOOKUP(Table2[[#This Row],[Resource]],'TPM2'!B:E,4,0)</f>
        <v>#N/A</v>
      </c>
      <c r="V135" s="14" t="str">
        <f>IFERROR(100%-((Table2[[#This Row],[Next activity by]]-Table2[[#This Row],[Cycles recorded so far]]))/Table2[[#This Row],[Interval]],"")</f>
        <v/>
      </c>
      <c r="W135" s="19" t="str">
        <f>IF(Table2[[#This Row],[TPM Level ]]="","",IF(Table2[[#This Row],[TPM Level ]]&lt;70%,"Green",IF(AND(Table2[[#This Row],[TPM Level ]]&gt;=70%,Table2[[#This Row],[TPM Level ]]&lt;90%),"Bleu",IF(AND(Table2[[#This Row],[TPM Level ]]&gt;=90%,Table2[[#This Row],[TPM Level ]]&lt;100%),"Yellow",IF(Table2[[#This Row],[TPM Level ]]&gt;=100%,"Red")))))</f>
        <v/>
      </c>
      <c r="X135" s="8">
        <f>IFERROR(VLOOKUP(Table2[[#This Row],[Product]],'Cavity &amp; CT'!B:E,4,0),0)</f>
        <v>14.987</v>
      </c>
      <c r="Y135" s="18" t="str">
        <f>IFERROR(VLOOKUP(D135,'Cavity &amp; CT'!B:F,5,0),"")</f>
        <v/>
      </c>
      <c r="Z135" s="20" t="str">
        <f t="shared" si="28"/>
        <v/>
      </c>
      <c r="AA135" s="14" t="e">
        <f>+VLOOKUP(Table2[[#This Row],[Resource]],'TPM2'!B:F,6,0)</f>
        <v>#N/A</v>
      </c>
    </row>
    <row r="136" spans="1:27" s="41" customFormat="1" x14ac:dyDescent="0.25">
      <c r="A136" s="15" t="s">
        <v>479</v>
      </c>
      <c r="B136" s="56" t="s">
        <v>211</v>
      </c>
      <c r="C136" s="56" t="s">
        <v>1048</v>
      </c>
      <c r="D136" s="56" t="s">
        <v>443</v>
      </c>
      <c r="E136" s="56" t="s">
        <v>1454</v>
      </c>
      <c r="F136" s="56" t="s">
        <v>27</v>
      </c>
      <c r="G136" s="16"/>
      <c r="H136" s="53">
        <v>45024</v>
      </c>
      <c r="I136" s="53">
        <v>45029</v>
      </c>
      <c r="J136" s="46" t="str">
        <f ca="1">IF(OR(Table2[[#This Row],[Produced Qty ]]=Table2[[#This Row],[Origin.Qty]],Table2[[#This Row],[OrdEndDate]]&gt;TODAY()),"On Time","Late")</f>
        <v>On Time</v>
      </c>
      <c r="K136" s="54">
        <v>396000</v>
      </c>
      <c r="L136" s="54">
        <v>396000</v>
      </c>
      <c r="M136" s="55" t="s">
        <v>1593</v>
      </c>
      <c r="N136" s="15">
        <f t="shared" si="25"/>
        <v>0</v>
      </c>
      <c r="O136" s="15" t="e">
        <f>VLOOKUP(Table2[[#This Row],[Product]],[1]FG!$A:$L,12,0)</f>
        <v>#N/A</v>
      </c>
      <c r="P136" s="24">
        <f>IFERROR((VLOOKUP(Table2[[#This Row],[Product]],'SCCOP DATA'!A:B,2,0))*Table2[[#This Row],[Oper. Qty]],"")</f>
        <v>3160.0800000000004</v>
      </c>
      <c r="Q136" s="17" t="str">
        <f t="shared" si="26"/>
        <v>CW14</v>
      </c>
      <c r="R136" s="17" t="str">
        <f t="shared" si="27"/>
        <v>CW15</v>
      </c>
      <c r="S136" s="18" t="e">
        <f>VLOOKUP(Table2[[#This Row],[Resource]],'TPM2'!B:C,2,0)</f>
        <v>#N/A</v>
      </c>
      <c r="T136" s="18" t="e">
        <f>+VLOOKUP(Table2[[#This Row],[Resource]],'TPM2'!B:D,3,0)</f>
        <v>#N/A</v>
      </c>
      <c r="U136" s="18" t="e">
        <f>+VLOOKUP(Table2[[#This Row],[Resource]],'TPM2'!B:E,4,0)</f>
        <v>#N/A</v>
      </c>
      <c r="V136" s="14" t="str">
        <f>IFERROR(100%-((Table2[[#This Row],[Next activity by]]-Table2[[#This Row],[Cycles recorded so far]]))/Table2[[#This Row],[Interval]],"")</f>
        <v/>
      </c>
      <c r="W136" s="19" t="str">
        <f>IF(Table2[[#This Row],[TPM Level ]]="","",IF(Table2[[#This Row],[TPM Level ]]&lt;70%,"Green",IF(AND(Table2[[#This Row],[TPM Level ]]&gt;=70%,Table2[[#This Row],[TPM Level ]]&lt;90%),"Bleu",IF(AND(Table2[[#This Row],[TPM Level ]]&gt;=90%,Table2[[#This Row],[TPM Level ]]&lt;100%),"Yellow",IF(Table2[[#This Row],[TPM Level ]]&gt;=100%,"Red")))))</f>
        <v/>
      </c>
      <c r="X136" s="8">
        <f>IFERROR(VLOOKUP(Table2[[#This Row],[Product]],'Cavity &amp; CT'!B:E,4,0),0)</f>
        <v>14.987</v>
      </c>
      <c r="Y136" s="18" t="str">
        <f>IFERROR(VLOOKUP(D136,'Cavity &amp; CT'!B:F,5,0),"")</f>
        <v/>
      </c>
      <c r="Z136" s="20" t="str">
        <f t="shared" si="28"/>
        <v/>
      </c>
      <c r="AA136" s="14" t="e">
        <f>+VLOOKUP(Table2[[#This Row],[Resource]],'TPM2'!B:F,6,0)</f>
        <v>#N/A</v>
      </c>
    </row>
    <row r="137" spans="1:27" s="41" customFormat="1" x14ac:dyDescent="0.25">
      <c r="A137" s="15" t="s">
        <v>479</v>
      </c>
      <c r="B137" s="56" t="s">
        <v>175</v>
      </c>
      <c r="C137" s="56" t="s">
        <v>308</v>
      </c>
      <c r="D137" s="56" t="s">
        <v>482</v>
      </c>
      <c r="E137" s="56" t="s">
        <v>1220</v>
      </c>
      <c r="F137" s="56" t="s">
        <v>27</v>
      </c>
      <c r="G137" s="16"/>
      <c r="H137" s="53">
        <v>45015</v>
      </c>
      <c r="I137" s="53">
        <v>45015</v>
      </c>
      <c r="J137" s="46" t="str">
        <f ca="1">IF(OR(Table2[[#This Row],[Produced Qty ]]=Table2[[#This Row],[Origin.Qty]],Table2[[#This Row],[OrdEndDate]]&gt;TODAY()),"On Time","Late")</f>
        <v>Late</v>
      </c>
      <c r="K137" s="54">
        <v>8336</v>
      </c>
      <c r="L137" s="54">
        <v>220000</v>
      </c>
      <c r="M137" s="55" t="s">
        <v>1594</v>
      </c>
      <c r="N137" s="15">
        <f t="shared" si="25"/>
        <v>211664</v>
      </c>
      <c r="O137" s="15">
        <f>VLOOKUP(Table2[[#This Row],[Product]],[1]FG!$A:$L,12,0)</f>
        <v>69000</v>
      </c>
      <c r="P137" s="24">
        <f>IFERROR((VLOOKUP(Table2[[#This Row],[Product]],'SCCOP DATA'!A:B,2,0))*Table2[[#This Row],[Oper. Qty]],"")</f>
        <v>525.08464000000004</v>
      </c>
      <c r="Q137" s="17" t="str">
        <f t="shared" si="26"/>
        <v>CW13</v>
      </c>
      <c r="R137" s="17" t="str">
        <f t="shared" si="27"/>
        <v>CW13</v>
      </c>
      <c r="S137" s="18" t="e">
        <f>VLOOKUP(Table2[[#This Row],[Resource]],'TPM2'!B:C,2,0)</f>
        <v>#N/A</v>
      </c>
      <c r="T137" s="18" t="e">
        <f>+VLOOKUP(Table2[[#This Row],[Resource]],'TPM2'!B:D,3,0)</f>
        <v>#N/A</v>
      </c>
      <c r="U137" s="18" t="e">
        <f>+VLOOKUP(Table2[[#This Row],[Resource]],'TPM2'!B:E,4,0)</f>
        <v>#N/A</v>
      </c>
      <c r="V137" s="14" t="str">
        <f>IFERROR(100%-((Table2[[#This Row],[Next activity by]]-Table2[[#This Row],[Cycles recorded so far]]))/Table2[[#This Row],[Interval]],"")</f>
        <v/>
      </c>
      <c r="W137" s="19" t="str">
        <f>IF(Table2[[#This Row],[TPM Level ]]="","",IF(Table2[[#This Row],[TPM Level ]]&lt;70%,"Green",IF(AND(Table2[[#This Row],[TPM Level ]]&gt;=70%,Table2[[#This Row],[TPM Level ]]&lt;90%),"Bleu",IF(AND(Table2[[#This Row],[TPM Level ]]&gt;=90%,Table2[[#This Row],[TPM Level ]]&lt;100%),"Yellow",IF(Table2[[#This Row],[TPM Level ]]&gt;=100%,"Red")))))</f>
        <v/>
      </c>
      <c r="X137" s="8">
        <f>IFERROR(VLOOKUP(Table2[[#This Row],[Product]],'Cavity &amp; CT'!B:E,4,0),0)</f>
        <v>0</v>
      </c>
      <c r="Y137" s="18" t="str">
        <f>IFERROR(VLOOKUP(D137,'Cavity &amp; CT'!B:F,5,0),"")</f>
        <v/>
      </c>
      <c r="Z137" s="20" t="str">
        <f t="shared" si="28"/>
        <v/>
      </c>
      <c r="AA137" s="14" t="e">
        <f>+VLOOKUP(Table2[[#This Row],[Resource]],'TPM2'!B:F,6,0)</f>
        <v>#N/A</v>
      </c>
    </row>
    <row r="138" spans="1:27" s="41" customFormat="1" x14ac:dyDescent="0.25">
      <c r="A138" s="15" t="s">
        <v>479</v>
      </c>
      <c r="B138" s="56" t="s">
        <v>185</v>
      </c>
      <c r="C138" s="56" t="s">
        <v>308</v>
      </c>
      <c r="D138" s="56" t="s">
        <v>482</v>
      </c>
      <c r="E138" s="56" t="s">
        <v>1221</v>
      </c>
      <c r="F138" s="56" t="s">
        <v>27</v>
      </c>
      <c r="G138" s="16"/>
      <c r="H138" s="53">
        <v>45022</v>
      </c>
      <c r="I138" s="53">
        <v>45024</v>
      </c>
      <c r="J138" s="46" t="str">
        <f ca="1">IF(OR(Table2[[#This Row],[Produced Qty ]]=Table2[[#This Row],[Origin.Qty]],Table2[[#This Row],[OrdEndDate]]&gt;TODAY()),"On Time","Late")</f>
        <v>On Time</v>
      </c>
      <c r="K138" s="54">
        <v>108000</v>
      </c>
      <c r="L138" s="54">
        <v>108000</v>
      </c>
      <c r="M138" s="55" t="s">
        <v>1595</v>
      </c>
      <c r="N138" s="15">
        <f t="shared" si="25"/>
        <v>0</v>
      </c>
      <c r="O138" s="15">
        <f>VLOOKUP(Table2[[#This Row],[Product]],[1]FG!$A:$L,12,0)</f>
        <v>69000</v>
      </c>
      <c r="P138" s="24">
        <f>IFERROR((VLOOKUP(Table2[[#This Row],[Product]],'SCCOP DATA'!A:B,2,0))*Table2[[#This Row],[Oper. Qty]],"")</f>
        <v>1516.32</v>
      </c>
      <c r="Q138" s="17" t="str">
        <f t="shared" si="26"/>
        <v>CW14</v>
      </c>
      <c r="R138" s="17" t="str">
        <f t="shared" si="27"/>
        <v>CW14</v>
      </c>
      <c r="S138" s="18" t="e">
        <f>VLOOKUP(Table2[[#This Row],[Resource]],'TPM2'!B:C,2,0)</f>
        <v>#N/A</v>
      </c>
      <c r="T138" s="18" t="e">
        <f>+VLOOKUP(Table2[[#This Row],[Resource]],'TPM2'!B:D,3,0)</f>
        <v>#N/A</v>
      </c>
      <c r="U138" s="18" t="e">
        <f>+VLOOKUP(Table2[[#This Row],[Resource]],'TPM2'!B:E,4,0)</f>
        <v>#N/A</v>
      </c>
      <c r="V138" s="14" t="str">
        <f>IFERROR(100%-((Table2[[#This Row],[Next activity by]]-Table2[[#This Row],[Cycles recorded so far]]))/Table2[[#This Row],[Interval]],"")</f>
        <v/>
      </c>
      <c r="W138" s="19" t="str">
        <f>IF(Table2[[#This Row],[TPM Level ]]="","",IF(Table2[[#This Row],[TPM Level ]]&lt;70%,"Green",IF(AND(Table2[[#This Row],[TPM Level ]]&gt;=70%,Table2[[#This Row],[TPM Level ]]&lt;90%),"Bleu",IF(AND(Table2[[#This Row],[TPM Level ]]&gt;=90%,Table2[[#This Row],[TPM Level ]]&lt;100%),"Yellow",IF(Table2[[#This Row],[TPM Level ]]&gt;=100%,"Red")))))</f>
        <v/>
      </c>
      <c r="X138" s="8">
        <f>IFERROR(VLOOKUP(Table2[[#This Row],[Product]],'Cavity &amp; CT'!B:E,4,0),0)</f>
        <v>76.531000000000006</v>
      </c>
      <c r="Y138" s="18" t="str">
        <f>IFERROR(VLOOKUP(D138,'Cavity &amp; CT'!B:F,5,0),"")</f>
        <v/>
      </c>
      <c r="Z138" s="20" t="str">
        <f t="shared" si="28"/>
        <v/>
      </c>
      <c r="AA138" s="14" t="e">
        <f>+VLOOKUP(Table2[[#This Row],[Resource]],'TPM2'!B:F,6,0)</f>
        <v>#N/A</v>
      </c>
    </row>
    <row r="139" spans="1:27" s="41" customFormat="1" x14ac:dyDescent="0.25">
      <c r="A139" s="15" t="s">
        <v>479</v>
      </c>
      <c r="B139" s="56" t="s">
        <v>175</v>
      </c>
      <c r="C139" s="56" t="s">
        <v>308</v>
      </c>
      <c r="D139" s="56" t="s">
        <v>482</v>
      </c>
      <c r="E139" s="56" t="s">
        <v>1310</v>
      </c>
      <c r="F139" s="56" t="s">
        <v>27</v>
      </c>
      <c r="G139" s="16"/>
      <c r="H139" s="53">
        <v>45015</v>
      </c>
      <c r="I139" s="53">
        <v>45020</v>
      </c>
      <c r="J139" s="46" t="str">
        <f ca="1">IF(OR(Table2[[#This Row],[Produced Qty ]]=Table2[[#This Row],[Origin.Qty]],Table2[[#This Row],[OrdEndDate]]&gt;TODAY()),"On Time","Late")</f>
        <v>On Time</v>
      </c>
      <c r="K139" s="54">
        <v>210000</v>
      </c>
      <c r="L139" s="54">
        <v>210000</v>
      </c>
      <c r="M139" s="55" t="s">
        <v>1380</v>
      </c>
      <c r="N139" s="15">
        <f t="shared" si="25"/>
        <v>0</v>
      </c>
      <c r="O139" s="15">
        <f>VLOOKUP(Table2[[#This Row],[Product]],[1]FG!$A:$L,12,0)</f>
        <v>69000</v>
      </c>
      <c r="P139" s="24">
        <f>IFERROR((VLOOKUP(Table2[[#This Row],[Product]],'SCCOP DATA'!A:B,2,0))*Table2[[#This Row],[Oper. Qty]],"")</f>
        <v>13227.900000000001</v>
      </c>
      <c r="Q139" s="17" t="str">
        <f t="shared" si="26"/>
        <v>CW13</v>
      </c>
      <c r="R139" s="17" t="str">
        <f t="shared" si="27"/>
        <v>CW14</v>
      </c>
      <c r="S139" s="18" t="e">
        <f>VLOOKUP(Table2[[#This Row],[Resource]],'TPM2'!B:C,2,0)</f>
        <v>#N/A</v>
      </c>
      <c r="T139" s="18" t="e">
        <f>+VLOOKUP(Table2[[#This Row],[Resource]],'TPM2'!B:D,3,0)</f>
        <v>#N/A</v>
      </c>
      <c r="U139" s="18" t="e">
        <f>+VLOOKUP(Table2[[#This Row],[Resource]],'TPM2'!B:E,4,0)</f>
        <v>#N/A</v>
      </c>
      <c r="V139" s="14" t="str">
        <f>IFERROR(100%-((Table2[[#This Row],[Next activity by]]-Table2[[#This Row],[Cycles recorded so far]]))/Table2[[#This Row],[Interval]],"")</f>
        <v/>
      </c>
      <c r="W139" s="19" t="str">
        <f>IF(Table2[[#This Row],[TPM Level ]]="","",IF(Table2[[#This Row],[TPM Level ]]&lt;70%,"Green",IF(AND(Table2[[#This Row],[TPM Level ]]&gt;=70%,Table2[[#This Row],[TPM Level ]]&lt;90%),"Bleu",IF(AND(Table2[[#This Row],[TPM Level ]]&gt;=90%,Table2[[#This Row],[TPM Level ]]&lt;100%),"Yellow",IF(Table2[[#This Row],[TPM Level ]]&gt;=100%,"Red")))))</f>
        <v/>
      </c>
      <c r="X139" s="8">
        <f>IFERROR(VLOOKUP(Table2[[#This Row],[Product]],'Cavity &amp; CT'!B:E,4,0),0)</f>
        <v>0</v>
      </c>
      <c r="Y139" s="18" t="str">
        <f>IFERROR(VLOOKUP(D139,'Cavity &amp; CT'!B:F,5,0),"")</f>
        <v/>
      </c>
      <c r="Z139" s="20" t="str">
        <f t="shared" si="28"/>
        <v/>
      </c>
      <c r="AA139" s="14" t="e">
        <f>+VLOOKUP(Table2[[#This Row],[Resource]],'TPM2'!B:F,6,0)</f>
        <v>#N/A</v>
      </c>
    </row>
    <row r="140" spans="1:27" s="41" customFormat="1" x14ac:dyDescent="0.25">
      <c r="A140" s="15" t="s">
        <v>479</v>
      </c>
      <c r="B140" s="56" t="s">
        <v>175</v>
      </c>
      <c r="C140" s="56" t="s">
        <v>308</v>
      </c>
      <c r="D140" s="56" t="s">
        <v>482</v>
      </c>
      <c r="E140" s="56" t="s">
        <v>1455</v>
      </c>
      <c r="F140" s="56" t="s">
        <v>27</v>
      </c>
      <c r="G140" s="16"/>
      <c r="H140" s="53">
        <v>45020</v>
      </c>
      <c r="I140" s="53">
        <v>45022</v>
      </c>
      <c r="J140" s="46" t="str">
        <f ca="1">IF(OR(Table2[[#This Row],[Produced Qty ]]=Table2[[#This Row],[Origin.Qty]],Table2[[#This Row],[OrdEndDate]]&gt;TODAY()),"On Time","Late")</f>
        <v>On Time</v>
      </c>
      <c r="K140" s="54">
        <v>63000</v>
      </c>
      <c r="L140" s="54">
        <v>63000</v>
      </c>
      <c r="M140" s="55" t="s">
        <v>1129</v>
      </c>
      <c r="N140" s="15">
        <f t="shared" ref="N140:N171" si="29">L140-K140</f>
        <v>0</v>
      </c>
      <c r="O140" s="15">
        <f>VLOOKUP(Table2[[#This Row],[Product]],[1]FG!$A:$L,12,0)</f>
        <v>69000</v>
      </c>
      <c r="P140" s="24">
        <f>IFERROR((VLOOKUP(Table2[[#This Row],[Product]],'SCCOP DATA'!A:B,2,0))*Table2[[#This Row],[Oper. Qty]],"")</f>
        <v>3968.3700000000003</v>
      </c>
      <c r="Q140" s="17" t="str">
        <f t="shared" ref="Q140:Q171" si="30">"CW"&amp;_xlfn.ISOWEEKNUM(H140)</f>
        <v>CW14</v>
      </c>
      <c r="R140" s="17" t="str">
        <f t="shared" ref="R140:R171" si="31">"CW"&amp;_xlfn.ISOWEEKNUM(I140)</f>
        <v>CW14</v>
      </c>
      <c r="S140" s="18" t="e">
        <f>VLOOKUP(Table2[[#This Row],[Resource]],'TPM2'!B:C,2,0)</f>
        <v>#N/A</v>
      </c>
      <c r="T140" s="18" t="e">
        <f>+VLOOKUP(Table2[[#This Row],[Resource]],'TPM2'!B:D,3,0)</f>
        <v>#N/A</v>
      </c>
      <c r="U140" s="18" t="e">
        <f>+VLOOKUP(Table2[[#This Row],[Resource]],'TPM2'!B:E,4,0)</f>
        <v>#N/A</v>
      </c>
      <c r="V140" s="14" t="str">
        <f>IFERROR(100%-((Table2[[#This Row],[Next activity by]]-Table2[[#This Row],[Cycles recorded so far]]))/Table2[[#This Row],[Interval]],"")</f>
        <v/>
      </c>
      <c r="W140" s="19" t="str">
        <f>IF(Table2[[#This Row],[TPM Level ]]="","",IF(Table2[[#This Row],[TPM Level ]]&lt;70%,"Green",IF(AND(Table2[[#This Row],[TPM Level ]]&gt;=70%,Table2[[#This Row],[TPM Level ]]&lt;90%),"Bleu",IF(AND(Table2[[#This Row],[TPM Level ]]&gt;=90%,Table2[[#This Row],[TPM Level ]]&lt;100%),"Yellow",IF(Table2[[#This Row],[TPM Level ]]&gt;=100%,"Red")))))</f>
        <v/>
      </c>
      <c r="X140" s="8">
        <f>IFERROR(VLOOKUP(Table2[[#This Row],[Product]],'Cavity &amp; CT'!B:E,4,0),0)</f>
        <v>0</v>
      </c>
      <c r="Y140" s="18" t="str">
        <f>IFERROR(VLOOKUP(D140,'Cavity &amp; CT'!B:F,5,0),"")</f>
        <v/>
      </c>
      <c r="Z140" s="20" t="str">
        <f t="shared" ref="Z140:Z171" si="32">IFERROR(((U140-T140))*(X140/3600),"")</f>
        <v/>
      </c>
      <c r="AA140" s="14" t="e">
        <f>+VLOOKUP(Table2[[#This Row],[Resource]],'TPM2'!B:F,6,0)</f>
        <v>#N/A</v>
      </c>
    </row>
    <row r="141" spans="1:27" s="41" customFormat="1" x14ac:dyDescent="0.25">
      <c r="A141" s="15" t="s">
        <v>479</v>
      </c>
      <c r="B141" s="56" t="s">
        <v>336</v>
      </c>
      <c r="C141" s="56" t="s">
        <v>1031</v>
      </c>
      <c r="D141" s="56" t="s">
        <v>1068</v>
      </c>
      <c r="E141" s="56" t="s">
        <v>1222</v>
      </c>
      <c r="F141" s="56" t="s">
        <v>27</v>
      </c>
      <c r="G141" s="16"/>
      <c r="H141" s="53">
        <v>45015</v>
      </c>
      <c r="I141" s="53">
        <v>45016</v>
      </c>
      <c r="J141" s="46" t="str">
        <f ca="1">IF(OR(Table2[[#This Row],[Produced Qty ]]=Table2[[#This Row],[Origin.Qty]],Table2[[#This Row],[OrdEndDate]]&gt;TODAY()),"On Time","Late")</f>
        <v>On Time</v>
      </c>
      <c r="K141" s="54">
        <v>18096</v>
      </c>
      <c r="L141" s="54">
        <v>141000</v>
      </c>
      <c r="M141" s="55" t="s">
        <v>1596</v>
      </c>
      <c r="N141" s="15">
        <f t="shared" si="29"/>
        <v>122904</v>
      </c>
      <c r="O141" s="15" t="e">
        <f>VLOOKUP(Table2[[#This Row],[Product]],[1]FG!$A:$L,12,0)</f>
        <v>#N/A</v>
      </c>
      <c r="P141" s="24">
        <f>IFERROR((VLOOKUP(Table2[[#This Row],[Product]],'SCCOP DATA'!A:B,2,0))*Table2[[#This Row],[Oper. Qty]],"")</f>
        <v>203.83731349946385</v>
      </c>
      <c r="Q141" s="17" t="str">
        <f t="shared" si="30"/>
        <v>CW13</v>
      </c>
      <c r="R141" s="17" t="str">
        <f t="shared" si="31"/>
        <v>CW13</v>
      </c>
      <c r="S141" s="18" t="e">
        <f>VLOOKUP(Table2[[#This Row],[Resource]],'TPM2'!B:C,2,0)</f>
        <v>#N/A</v>
      </c>
      <c r="T141" s="18" t="e">
        <f>+VLOOKUP(Table2[[#This Row],[Resource]],'TPM2'!B:D,3,0)</f>
        <v>#N/A</v>
      </c>
      <c r="U141" s="18" t="e">
        <f>+VLOOKUP(Table2[[#This Row],[Resource]],'TPM2'!B:E,4,0)</f>
        <v>#N/A</v>
      </c>
      <c r="V141" s="14" t="str">
        <f>IFERROR(100%-((Table2[[#This Row],[Next activity by]]-Table2[[#This Row],[Cycles recorded so far]]))/Table2[[#This Row],[Interval]],"")</f>
        <v/>
      </c>
      <c r="W141" s="19" t="str">
        <f>IF(Table2[[#This Row],[TPM Level ]]="","",IF(Table2[[#This Row],[TPM Level ]]&lt;70%,"Green",IF(AND(Table2[[#This Row],[TPM Level ]]&gt;=70%,Table2[[#This Row],[TPM Level ]]&lt;90%),"Bleu",IF(AND(Table2[[#This Row],[TPM Level ]]&gt;=90%,Table2[[#This Row],[TPM Level ]]&lt;100%),"Yellow",IF(Table2[[#This Row],[TPM Level ]]&gt;=100%,"Red")))))</f>
        <v/>
      </c>
      <c r="X141" s="8">
        <f>IFERROR(VLOOKUP(Table2[[#This Row],[Product]],'Cavity &amp; CT'!B:E,4,0),0)</f>
        <v>0</v>
      </c>
      <c r="Y141" s="18" t="str">
        <f>IFERROR(VLOOKUP(D141,'Cavity &amp; CT'!B:F,5,0),"")</f>
        <v/>
      </c>
      <c r="Z141" s="20" t="str">
        <f t="shared" si="32"/>
        <v/>
      </c>
      <c r="AA141" s="14" t="e">
        <f>+VLOOKUP(Table2[[#This Row],[Resource]],'TPM2'!B:F,6,0)</f>
        <v>#N/A</v>
      </c>
    </row>
    <row r="142" spans="1:27" s="41" customFormat="1" x14ac:dyDescent="0.25">
      <c r="A142" s="15" t="s">
        <v>479</v>
      </c>
      <c r="B142" s="56" t="s">
        <v>176</v>
      </c>
      <c r="C142" s="56" t="s">
        <v>1031</v>
      </c>
      <c r="D142" s="56" t="s">
        <v>527</v>
      </c>
      <c r="E142" s="56" t="s">
        <v>1300</v>
      </c>
      <c r="F142" s="56" t="s">
        <v>27</v>
      </c>
      <c r="G142" s="16"/>
      <c r="H142" s="53">
        <v>45020</v>
      </c>
      <c r="I142" s="53">
        <v>45021</v>
      </c>
      <c r="J142" s="46" t="str">
        <f ca="1">IF(OR(Table2[[#This Row],[Produced Qty ]]=Table2[[#This Row],[Origin.Qty]],Table2[[#This Row],[OrdEndDate]]&gt;TODAY()),"On Time","Late")</f>
        <v>On Time</v>
      </c>
      <c r="K142" s="54">
        <v>48000</v>
      </c>
      <c r="L142" s="54">
        <v>48000</v>
      </c>
      <c r="M142" s="55" t="s">
        <v>1597</v>
      </c>
      <c r="N142" s="15">
        <f t="shared" si="29"/>
        <v>0</v>
      </c>
      <c r="O142" s="15" t="e">
        <f>VLOOKUP(Table2[[#This Row],[Product]],[1]FG!$A:$L,12,0)</f>
        <v>#N/A</v>
      </c>
      <c r="P142" s="24">
        <f>IFERROR((VLOOKUP(Table2[[#This Row],[Product]],'SCCOP DATA'!A:B,2,0))*Table2[[#This Row],[Oper. Qty]],"")</f>
        <v>588</v>
      </c>
      <c r="Q142" s="17" t="str">
        <f t="shared" si="30"/>
        <v>CW14</v>
      </c>
      <c r="R142" s="17" t="str">
        <f t="shared" si="31"/>
        <v>CW14</v>
      </c>
      <c r="S142" s="18" t="e">
        <f>VLOOKUP(Table2[[#This Row],[Resource]],'TPM2'!B:C,2,0)</f>
        <v>#N/A</v>
      </c>
      <c r="T142" s="18" t="e">
        <f>+VLOOKUP(Table2[[#This Row],[Resource]],'TPM2'!B:D,3,0)</f>
        <v>#N/A</v>
      </c>
      <c r="U142" s="18" t="e">
        <f>+VLOOKUP(Table2[[#This Row],[Resource]],'TPM2'!B:E,4,0)</f>
        <v>#N/A</v>
      </c>
      <c r="V142" s="14" t="str">
        <f>IFERROR(100%-((Table2[[#This Row],[Next activity by]]-Table2[[#This Row],[Cycles recorded so far]]))/Table2[[#This Row],[Interval]],"")</f>
        <v/>
      </c>
      <c r="W142" s="19" t="str">
        <f>IF(Table2[[#This Row],[TPM Level ]]="","",IF(Table2[[#This Row],[TPM Level ]]&lt;70%,"Green",IF(AND(Table2[[#This Row],[TPM Level ]]&gt;=70%,Table2[[#This Row],[TPM Level ]]&lt;90%),"Bleu",IF(AND(Table2[[#This Row],[TPM Level ]]&gt;=90%,Table2[[#This Row],[TPM Level ]]&lt;100%),"Yellow",IF(Table2[[#This Row],[TPM Level ]]&gt;=100%,"Red")))))</f>
        <v/>
      </c>
      <c r="X142" s="8">
        <f>IFERROR(VLOOKUP(Table2[[#This Row],[Product]],'Cavity &amp; CT'!B:E,4,0),0)</f>
        <v>13.393000000000001</v>
      </c>
      <c r="Y142" s="18" t="str">
        <f>IFERROR(VLOOKUP(D142,'Cavity &amp; CT'!B:F,5,0),"")</f>
        <v/>
      </c>
      <c r="Z142" s="20" t="str">
        <f t="shared" si="32"/>
        <v/>
      </c>
      <c r="AA142" s="14" t="e">
        <f>+VLOOKUP(Table2[[#This Row],[Resource]],'TPM2'!B:F,6,0)</f>
        <v>#N/A</v>
      </c>
    </row>
    <row r="143" spans="1:27" s="41" customFormat="1" x14ac:dyDescent="0.25">
      <c r="A143" s="15" t="s">
        <v>479</v>
      </c>
      <c r="B143" s="56" t="s">
        <v>342</v>
      </c>
      <c r="C143" s="56" t="s">
        <v>1031</v>
      </c>
      <c r="D143" s="56" t="s">
        <v>465</v>
      </c>
      <c r="E143" s="56" t="s">
        <v>1311</v>
      </c>
      <c r="F143" s="56" t="s">
        <v>27</v>
      </c>
      <c r="G143" s="16"/>
      <c r="H143" s="53">
        <v>45016</v>
      </c>
      <c r="I143" s="53">
        <v>45017</v>
      </c>
      <c r="J143" s="46" t="str">
        <f ca="1">IF(OR(Table2[[#This Row],[Produced Qty ]]=Table2[[#This Row],[Origin.Qty]],Table2[[#This Row],[OrdEndDate]]&gt;TODAY()),"On Time","Late")</f>
        <v>On Time</v>
      </c>
      <c r="K143" s="54">
        <v>156000</v>
      </c>
      <c r="L143" s="54">
        <v>156000</v>
      </c>
      <c r="M143" s="55" t="s">
        <v>1381</v>
      </c>
      <c r="N143" s="15">
        <f t="shared" si="29"/>
        <v>0</v>
      </c>
      <c r="O143" s="15" t="e">
        <f>VLOOKUP(Table2[[#This Row],[Product]],[1]FG!$A:$L,12,0)</f>
        <v>#N/A</v>
      </c>
      <c r="P143" s="24">
        <f>IFERROR((VLOOKUP(Table2[[#This Row],[Product]],'SCCOP DATA'!A:B,2,0))*Table2[[#This Row],[Oper. Qty]],"")</f>
        <v>892.6936323523372</v>
      </c>
      <c r="Q143" s="17" t="str">
        <f t="shared" si="30"/>
        <v>CW13</v>
      </c>
      <c r="R143" s="17" t="str">
        <f t="shared" si="31"/>
        <v>CW13</v>
      </c>
      <c r="S143" s="18" t="e">
        <f>VLOOKUP(Table2[[#This Row],[Resource]],'TPM2'!B:C,2,0)</f>
        <v>#N/A</v>
      </c>
      <c r="T143" s="18" t="e">
        <f>+VLOOKUP(Table2[[#This Row],[Resource]],'TPM2'!B:D,3,0)</f>
        <v>#N/A</v>
      </c>
      <c r="U143" s="18" t="e">
        <f>+VLOOKUP(Table2[[#This Row],[Resource]],'TPM2'!B:E,4,0)</f>
        <v>#N/A</v>
      </c>
      <c r="V143" s="14" t="str">
        <f>IFERROR(100%-((Table2[[#This Row],[Next activity by]]-Table2[[#This Row],[Cycles recorded so far]]))/Table2[[#This Row],[Interval]],"")</f>
        <v/>
      </c>
      <c r="W143" s="19" t="str">
        <f>IF(Table2[[#This Row],[TPM Level ]]="","",IF(Table2[[#This Row],[TPM Level ]]&lt;70%,"Green",IF(AND(Table2[[#This Row],[TPM Level ]]&gt;=70%,Table2[[#This Row],[TPM Level ]]&lt;90%),"Bleu",IF(AND(Table2[[#This Row],[TPM Level ]]&gt;=90%,Table2[[#This Row],[TPM Level ]]&lt;100%),"Yellow",IF(Table2[[#This Row],[TPM Level ]]&gt;=100%,"Red")))))</f>
        <v/>
      </c>
      <c r="X143" s="8">
        <f>IFERROR(VLOOKUP(Table2[[#This Row],[Product]],'Cavity &amp; CT'!B:E,4,0),0)</f>
        <v>0</v>
      </c>
      <c r="Y143" s="18" t="str">
        <f>IFERROR(VLOOKUP(D143,'Cavity &amp; CT'!B:F,5,0),"")</f>
        <v/>
      </c>
      <c r="Z143" s="20" t="str">
        <f t="shared" si="32"/>
        <v/>
      </c>
      <c r="AA143" s="14" t="e">
        <f>+VLOOKUP(Table2[[#This Row],[Resource]],'TPM2'!B:F,6,0)</f>
        <v>#N/A</v>
      </c>
    </row>
    <row r="144" spans="1:27" s="41" customFormat="1" x14ac:dyDescent="0.25">
      <c r="A144" s="15" t="s">
        <v>479</v>
      </c>
      <c r="B144" s="56" t="s">
        <v>177</v>
      </c>
      <c r="C144" s="56" t="s">
        <v>1031</v>
      </c>
      <c r="D144" s="56" t="s">
        <v>527</v>
      </c>
      <c r="E144" s="56" t="s">
        <v>1312</v>
      </c>
      <c r="F144" s="56" t="s">
        <v>27</v>
      </c>
      <c r="G144" s="16"/>
      <c r="H144" s="53">
        <v>45017</v>
      </c>
      <c r="I144" s="53">
        <v>45019</v>
      </c>
      <c r="J144" s="46" t="str">
        <f ca="1">IF(OR(Table2[[#This Row],[Produced Qty ]]=Table2[[#This Row],[Origin.Qty]],Table2[[#This Row],[OrdEndDate]]&gt;TODAY()),"On Time","Late")</f>
        <v>On Time</v>
      </c>
      <c r="K144" s="54">
        <v>144000</v>
      </c>
      <c r="L144" s="54">
        <v>144000</v>
      </c>
      <c r="M144" s="55" t="s">
        <v>1096</v>
      </c>
      <c r="N144" s="15">
        <f t="shared" si="29"/>
        <v>0</v>
      </c>
      <c r="O144" s="15" t="e">
        <f>VLOOKUP(Table2[[#This Row],[Product]],[1]FG!$A:$L,12,0)</f>
        <v>#N/A</v>
      </c>
      <c r="P144" s="24">
        <f>IFERROR((VLOOKUP(Table2[[#This Row],[Product]],'SCCOP DATA'!A:B,2,0))*Table2[[#This Row],[Oper. Qty]],"")</f>
        <v>1706.4</v>
      </c>
      <c r="Q144" s="17" t="str">
        <f t="shared" si="30"/>
        <v>CW13</v>
      </c>
      <c r="R144" s="17" t="str">
        <f t="shared" si="31"/>
        <v>CW14</v>
      </c>
      <c r="S144" s="18" t="e">
        <f>VLOOKUP(Table2[[#This Row],[Resource]],'TPM2'!B:C,2,0)</f>
        <v>#N/A</v>
      </c>
      <c r="T144" s="18" t="e">
        <f>+VLOOKUP(Table2[[#This Row],[Resource]],'TPM2'!B:D,3,0)</f>
        <v>#N/A</v>
      </c>
      <c r="U144" s="18" t="e">
        <f>+VLOOKUP(Table2[[#This Row],[Resource]],'TPM2'!B:E,4,0)</f>
        <v>#N/A</v>
      </c>
      <c r="V144" s="14" t="str">
        <f>IFERROR(100%-((Table2[[#This Row],[Next activity by]]-Table2[[#This Row],[Cycles recorded so far]]))/Table2[[#This Row],[Interval]],"")</f>
        <v/>
      </c>
      <c r="W144" s="19" t="str">
        <f>IF(Table2[[#This Row],[TPM Level ]]="","",IF(Table2[[#This Row],[TPM Level ]]&lt;70%,"Green",IF(AND(Table2[[#This Row],[TPM Level ]]&gt;=70%,Table2[[#This Row],[TPM Level ]]&lt;90%),"Bleu",IF(AND(Table2[[#This Row],[TPM Level ]]&gt;=90%,Table2[[#This Row],[TPM Level ]]&lt;100%),"Yellow",IF(Table2[[#This Row],[TPM Level ]]&gt;=100%,"Red")))))</f>
        <v/>
      </c>
      <c r="X144" s="8">
        <f>IFERROR(VLOOKUP(Table2[[#This Row],[Product]],'Cavity &amp; CT'!B:E,4,0),0)</f>
        <v>13.393000000000001</v>
      </c>
      <c r="Y144" s="18" t="str">
        <f>IFERROR(VLOOKUP(D144,'Cavity &amp; CT'!B:F,5,0),"")</f>
        <v/>
      </c>
      <c r="Z144" s="20" t="str">
        <f t="shared" si="32"/>
        <v/>
      </c>
      <c r="AA144" s="14" t="e">
        <f>+VLOOKUP(Table2[[#This Row],[Resource]],'TPM2'!B:F,6,0)</f>
        <v>#N/A</v>
      </c>
    </row>
    <row r="145" spans="1:27" s="41" customFormat="1" x14ac:dyDescent="0.25">
      <c r="A145" s="15" t="s">
        <v>479</v>
      </c>
      <c r="B145" s="56" t="s">
        <v>141</v>
      </c>
      <c r="C145" s="56" t="s">
        <v>1031</v>
      </c>
      <c r="D145" s="56" t="s">
        <v>487</v>
      </c>
      <c r="E145" s="56" t="s">
        <v>1456</v>
      </c>
      <c r="F145" s="56" t="s">
        <v>27</v>
      </c>
      <c r="G145" s="16"/>
      <c r="H145" s="53">
        <v>45019</v>
      </c>
      <c r="I145" s="53">
        <v>45020</v>
      </c>
      <c r="J145" s="46" t="str">
        <f ca="1">IF(OR(Table2[[#This Row],[Produced Qty ]]=Table2[[#This Row],[Origin.Qty]],Table2[[#This Row],[OrdEndDate]]&gt;TODAY()),"On Time","Late")</f>
        <v>On Time</v>
      </c>
      <c r="K145" s="54">
        <v>28600</v>
      </c>
      <c r="L145" s="54">
        <v>28600</v>
      </c>
      <c r="M145" s="55" t="s">
        <v>1598</v>
      </c>
      <c r="N145" s="15">
        <f t="shared" si="29"/>
        <v>0</v>
      </c>
      <c r="O145" s="15">
        <f>VLOOKUP(Table2[[#This Row],[Product]],[1]FG!$A:$L,12,0)</f>
        <v>21450</v>
      </c>
      <c r="P145" s="24">
        <f>IFERROR((VLOOKUP(Table2[[#This Row],[Product]],'SCCOP DATA'!A:B,2,0))*Table2[[#This Row],[Oper. Qty]],"")</f>
        <v>735.5920000000001</v>
      </c>
      <c r="Q145" s="17" t="str">
        <f t="shared" si="30"/>
        <v>CW14</v>
      </c>
      <c r="R145" s="17" t="str">
        <f t="shared" si="31"/>
        <v>CW14</v>
      </c>
      <c r="S145" s="18" t="e">
        <f>VLOOKUP(Table2[[#This Row],[Resource]],'TPM2'!B:C,2,0)</f>
        <v>#N/A</v>
      </c>
      <c r="T145" s="18" t="e">
        <f>+VLOOKUP(Table2[[#This Row],[Resource]],'TPM2'!B:D,3,0)</f>
        <v>#N/A</v>
      </c>
      <c r="U145" s="18" t="e">
        <f>+VLOOKUP(Table2[[#This Row],[Resource]],'TPM2'!B:E,4,0)</f>
        <v>#N/A</v>
      </c>
      <c r="V145" s="14" t="str">
        <f>IFERROR(100%-((Table2[[#This Row],[Next activity by]]-Table2[[#This Row],[Cycles recorded so far]]))/Table2[[#This Row],[Interval]],"")</f>
        <v/>
      </c>
      <c r="W145" s="19" t="str">
        <f>IF(Table2[[#This Row],[TPM Level ]]="","",IF(Table2[[#This Row],[TPM Level ]]&lt;70%,"Green",IF(AND(Table2[[#This Row],[TPM Level ]]&gt;=70%,Table2[[#This Row],[TPM Level ]]&lt;90%),"Bleu",IF(AND(Table2[[#This Row],[TPM Level ]]&gt;=90%,Table2[[#This Row],[TPM Level ]]&lt;100%),"Yellow",IF(Table2[[#This Row],[TPM Level ]]&gt;=100%,"Red")))))</f>
        <v/>
      </c>
      <c r="X145" s="8">
        <f>IFERROR(VLOOKUP(Table2[[#This Row],[Product]],'Cavity &amp; CT'!B:E,4,0),0)</f>
        <v>68.03</v>
      </c>
      <c r="Y145" s="18" t="str">
        <f>IFERROR(VLOOKUP(D145,'Cavity &amp; CT'!B:F,5,0),"")</f>
        <v/>
      </c>
      <c r="Z145" s="20" t="str">
        <f t="shared" si="32"/>
        <v/>
      </c>
      <c r="AA145" s="14" t="e">
        <f>+VLOOKUP(Table2[[#This Row],[Resource]],'TPM2'!B:F,6,0)</f>
        <v>#N/A</v>
      </c>
    </row>
    <row r="146" spans="1:27" s="41" customFormat="1" x14ac:dyDescent="0.25">
      <c r="A146" s="15" t="s">
        <v>479</v>
      </c>
      <c r="B146" s="56" t="s">
        <v>339</v>
      </c>
      <c r="C146" s="56" t="s">
        <v>1031</v>
      </c>
      <c r="D146" s="56" t="s">
        <v>465</v>
      </c>
      <c r="E146" s="56" t="s">
        <v>1457</v>
      </c>
      <c r="F146" s="56" t="s">
        <v>27</v>
      </c>
      <c r="G146" s="16"/>
      <c r="H146" s="53">
        <v>45021</v>
      </c>
      <c r="I146" s="53">
        <v>45021</v>
      </c>
      <c r="J146" s="46" t="str">
        <f ca="1">IF(OR(Table2[[#This Row],[Produced Qty ]]=Table2[[#This Row],[Origin.Qty]],Table2[[#This Row],[OrdEndDate]]&gt;TODAY()),"On Time","Late")</f>
        <v>On Time</v>
      </c>
      <c r="K146" s="54">
        <v>60000</v>
      </c>
      <c r="L146" s="54">
        <v>60000</v>
      </c>
      <c r="M146" s="55" t="s">
        <v>1599</v>
      </c>
      <c r="N146" s="15">
        <f t="shared" si="29"/>
        <v>0</v>
      </c>
      <c r="O146" s="15" t="e">
        <f>VLOOKUP(Table2[[#This Row],[Product]],[1]FG!$A:$L,12,0)</f>
        <v>#N/A</v>
      </c>
      <c r="P146" s="24">
        <f>IFERROR((VLOOKUP(Table2[[#This Row],[Product]],'SCCOP DATA'!A:B,2,0))*Table2[[#This Row],[Oper. Qty]],"")</f>
        <v>350.90634141942093</v>
      </c>
      <c r="Q146" s="17" t="str">
        <f t="shared" si="30"/>
        <v>CW14</v>
      </c>
      <c r="R146" s="17" t="str">
        <f t="shared" si="31"/>
        <v>CW14</v>
      </c>
      <c r="S146" s="18" t="e">
        <f>VLOOKUP(Table2[[#This Row],[Resource]],'TPM2'!B:C,2,0)</f>
        <v>#N/A</v>
      </c>
      <c r="T146" s="18" t="e">
        <f>+VLOOKUP(Table2[[#This Row],[Resource]],'TPM2'!B:D,3,0)</f>
        <v>#N/A</v>
      </c>
      <c r="U146" s="18" t="e">
        <f>+VLOOKUP(Table2[[#This Row],[Resource]],'TPM2'!B:E,4,0)</f>
        <v>#N/A</v>
      </c>
      <c r="V146" s="14" t="str">
        <f>IFERROR(100%-((Table2[[#This Row],[Next activity by]]-Table2[[#This Row],[Cycles recorded so far]]))/Table2[[#This Row],[Interval]],"")</f>
        <v/>
      </c>
      <c r="W146" s="19" t="str">
        <f>IF(Table2[[#This Row],[TPM Level ]]="","",IF(Table2[[#This Row],[TPM Level ]]&lt;70%,"Green",IF(AND(Table2[[#This Row],[TPM Level ]]&gt;=70%,Table2[[#This Row],[TPM Level ]]&lt;90%),"Bleu",IF(AND(Table2[[#This Row],[TPM Level ]]&gt;=90%,Table2[[#This Row],[TPM Level ]]&lt;100%),"Yellow",IF(Table2[[#This Row],[TPM Level ]]&gt;=100%,"Red")))))</f>
        <v/>
      </c>
      <c r="X146" s="8">
        <f>IFERROR(VLOOKUP(Table2[[#This Row],[Product]],'Cavity &amp; CT'!B:E,4,0),0)</f>
        <v>0</v>
      </c>
      <c r="Y146" s="18" t="str">
        <f>IFERROR(VLOOKUP(D146,'Cavity &amp; CT'!B:F,5,0),"")</f>
        <v/>
      </c>
      <c r="Z146" s="20" t="str">
        <f t="shared" si="32"/>
        <v/>
      </c>
      <c r="AA146" s="14" t="e">
        <f>+VLOOKUP(Table2[[#This Row],[Resource]],'TPM2'!B:F,6,0)</f>
        <v>#N/A</v>
      </c>
    </row>
    <row r="147" spans="1:27" s="41" customFormat="1" x14ac:dyDescent="0.25">
      <c r="A147" s="15" t="s">
        <v>479</v>
      </c>
      <c r="B147" s="56" t="s">
        <v>207</v>
      </c>
      <c r="C147" s="56" t="s">
        <v>1031</v>
      </c>
      <c r="D147" s="56" t="s">
        <v>527</v>
      </c>
      <c r="E147" s="56" t="s">
        <v>1458</v>
      </c>
      <c r="F147" s="56" t="s">
        <v>27</v>
      </c>
      <c r="G147" s="16"/>
      <c r="H147" s="53">
        <v>45022</v>
      </c>
      <c r="I147" s="53">
        <v>45023</v>
      </c>
      <c r="J147" s="46" t="str">
        <f ca="1">IF(OR(Table2[[#This Row],[Produced Qty ]]=Table2[[#This Row],[Origin.Qty]],Table2[[#This Row],[OrdEndDate]]&gt;TODAY()),"On Time","Late")</f>
        <v>On Time</v>
      </c>
      <c r="K147" s="54">
        <v>129000</v>
      </c>
      <c r="L147" s="54">
        <v>129000</v>
      </c>
      <c r="M147" s="55" t="s">
        <v>1600</v>
      </c>
      <c r="N147" s="15">
        <f t="shared" si="29"/>
        <v>0</v>
      </c>
      <c r="O147" s="15" t="e">
        <f>VLOOKUP(Table2[[#This Row],[Product]],[1]FG!$A:$L,12,0)</f>
        <v>#N/A</v>
      </c>
      <c r="P147" s="24">
        <f>IFERROR((VLOOKUP(Table2[[#This Row],[Product]],'SCCOP DATA'!A:B,2,0))*Table2[[#This Row],[Oper. Qty]],"")</f>
        <v>1528.65</v>
      </c>
      <c r="Q147" s="17" t="str">
        <f t="shared" si="30"/>
        <v>CW14</v>
      </c>
      <c r="R147" s="17" t="str">
        <f t="shared" si="31"/>
        <v>CW14</v>
      </c>
      <c r="S147" s="18" t="e">
        <f>VLOOKUP(Table2[[#This Row],[Resource]],'TPM2'!B:C,2,0)</f>
        <v>#N/A</v>
      </c>
      <c r="T147" s="18" t="e">
        <f>+VLOOKUP(Table2[[#This Row],[Resource]],'TPM2'!B:D,3,0)</f>
        <v>#N/A</v>
      </c>
      <c r="U147" s="18" t="e">
        <f>+VLOOKUP(Table2[[#This Row],[Resource]],'TPM2'!B:E,4,0)</f>
        <v>#N/A</v>
      </c>
      <c r="V147" s="14" t="str">
        <f>IFERROR(100%-((Table2[[#This Row],[Next activity by]]-Table2[[#This Row],[Cycles recorded so far]]))/Table2[[#This Row],[Interval]],"")</f>
        <v/>
      </c>
      <c r="W147" s="19" t="str">
        <f>IF(Table2[[#This Row],[TPM Level ]]="","",IF(Table2[[#This Row],[TPM Level ]]&lt;70%,"Green",IF(AND(Table2[[#This Row],[TPM Level ]]&gt;=70%,Table2[[#This Row],[TPM Level ]]&lt;90%),"Bleu",IF(AND(Table2[[#This Row],[TPM Level ]]&gt;=90%,Table2[[#This Row],[TPM Level ]]&lt;100%),"Yellow",IF(Table2[[#This Row],[TPM Level ]]&gt;=100%,"Red")))))</f>
        <v/>
      </c>
      <c r="X147" s="8">
        <f>IFERROR(VLOOKUP(Table2[[#This Row],[Product]],'Cavity &amp; CT'!B:E,4,0),0)</f>
        <v>13.393000000000001</v>
      </c>
      <c r="Y147" s="18" t="str">
        <f>IFERROR(VLOOKUP(D147,'Cavity &amp; CT'!B:F,5,0),"")</f>
        <v/>
      </c>
      <c r="Z147" s="20" t="str">
        <f t="shared" si="32"/>
        <v/>
      </c>
      <c r="AA147" s="14" t="e">
        <f>+VLOOKUP(Table2[[#This Row],[Resource]],'TPM2'!B:F,6,0)</f>
        <v>#N/A</v>
      </c>
    </row>
    <row r="148" spans="1:27" s="41" customFormat="1" x14ac:dyDescent="0.25">
      <c r="A148" s="15" t="s">
        <v>479</v>
      </c>
      <c r="B148" s="56" t="s">
        <v>190</v>
      </c>
      <c r="C148" s="56" t="s">
        <v>1021</v>
      </c>
      <c r="D148" s="56" t="s">
        <v>452</v>
      </c>
      <c r="E148" s="56" t="s">
        <v>1188</v>
      </c>
      <c r="F148" s="56" t="s">
        <v>27</v>
      </c>
      <c r="G148" s="16"/>
      <c r="H148" s="53">
        <v>44995</v>
      </c>
      <c r="I148" s="53">
        <v>44995</v>
      </c>
      <c r="J148" s="46" t="str">
        <f ca="1">IF(OR(Table2[[#This Row],[Produced Qty ]]=Table2[[#This Row],[Origin.Qty]],Table2[[#This Row],[OrdEndDate]]&gt;TODAY()),"On Time","Late")</f>
        <v>Late</v>
      </c>
      <c r="K148" s="54">
        <v>980</v>
      </c>
      <c r="L148" s="54">
        <v>72000</v>
      </c>
      <c r="M148" s="55" t="s">
        <v>1199</v>
      </c>
      <c r="N148" s="15">
        <f>L148-K148</f>
        <v>71020</v>
      </c>
      <c r="O148" s="15" t="e">
        <f>VLOOKUP(Table2[[#This Row],[Product]],[1]FG!$A:$L,12,0)</f>
        <v>#N/A</v>
      </c>
      <c r="P148" s="24">
        <f>IFERROR((VLOOKUP(Table2[[#This Row],[Product]],'SCCOP DATA'!A:B,2,0))*Table2[[#This Row],[Oper. Qty]],"")</f>
        <v>26.352200000000003</v>
      </c>
      <c r="Q148" s="17" t="str">
        <f t="shared" ref="Q148:R152" si="33">"CW"&amp;_xlfn.ISOWEEKNUM(H148)</f>
        <v>CW10</v>
      </c>
      <c r="R148" s="17" t="str">
        <f t="shared" si="33"/>
        <v>CW10</v>
      </c>
      <c r="S148" s="18" t="e">
        <f>VLOOKUP(Table2[[#This Row],[Resource]],'TPM2'!B:C,2,0)</f>
        <v>#N/A</v>
      </c>
      <c r="T148" s="18" t="e">
        <f>+VLOOKUP(Table2[[#This Row],[Resource]],'TPM2'!B:D,3,0)</f>
        <v>#N/A</v>
      </c>
      <c r="U148" s="18" t="e">
        <f>+VLOOKUP(Table2[[#This Row],[Resource]],'TPM2'!B:E,4,0)</f>
        <v>#N/A</v>
      </c>
      <c r="V148" s="14" t="str">
        <f>IFERROR(100%-((Table2[[#This Row],[Next activity by]]-Table2[[#This Row],[Cycles recorded so far]]))/Table2[[#This Row],[Interval]],"")</f>
        <v/>
      </c>
      <c r="W148" s="19" t="str">
        <f>IF(Table2[[#This Row],[TPM Level ]]="","",IF(Table2[[#This Row],[TPM Level ]]&lt;70%,"Green",IF(AND(Table2[[#This Row],[TPM Level ]]&gt;=70%,Table2[[#This Row],[TPM Level ]]&lt;90%),"Bleu",IF(AND(Table2[[#This Row],[TPM Level ]]&gt;=90%,Table2[[#This Row],[TPM Level ]]&lt;100%),"Yellow",IF(Table2[[#This Row],[TPM Level ]]&gt;=100%,"Red")))))</f>
        <v/>
      </c>
      <c r="X148" s="8">
        <f>IFERROR(VLOOKUP(Table2[[#This Row],[Product]],'Cavity &amp; CT'!B:E,4,0),0)</f>
        <v>72.278999999999996</v>
      </c>
      <c r="Y148" s="18" t="str">
        <f>IFERROR(VLOOKUP(D148,'Cavity &amp; CT'!B:F,5,0),"")</f>
        <v/>
      </c>
      <c r="Z148" s="20" t="str">
        <f>IFERROR(((U148-T148))*(X148/3600),"")</f>
        <v/>
      </c>
      <c r="AA148" s="14" t="e">
        <f>+VLOOKUP(Table2[[#This Row],[Resource]],'TPM2'!B:F,6,0)</f>
        <v>#N/A</v>
      </c>
    </row>
    <row r="149" spans="1:27" s="41" customFormat="1" x14ac:dyDescent="0.25">
      <c r="A149" s="15" t="s">
        <v>479</v>
      </c>
      <c r="B149" s="56" t="s">
        <v>190</v>
      </c>
      <c r="C149" s="56" t="s">
        <v>1021</v>
      </c>
      <c r="D149" s="56" t="s">
        <v>452</v>
      </c>
      <c r="E149" s="56" t="s">
        <v>1159</v>
      </c>
      <c r="F149" s="56" t="s">
        <v>27</v>
      </c>
      <c r="G149" s="16"/>
      <c r="H149" s="53">
        <v>44997</v>
      </c>
      <c r="I149" s="53">
        <v>44997</v>
      </c>
      <c r="J149" s="46" t="str">
        <f ca="1">IF(OR(Table2[[#This Row],[Produced Qty ]]=Table2[[#This Row],[Origin.Qty]],Table2[[#This Row],[OrdEndDate]]&gt;TODAY()),"On Time","Late")</f>
        <v>Late</v>
      </c>
      <c r="K149" s="54">
        <v>1268</v>
      </c>
      <c r="L149" s="54">
        <v>122400</v>
      </c>
      <c r="M149" s="55" t="s">
        <v>1255</v>
      </c>
      <c r="N149" s="15">
        <f>L149-K149</f>
        <v>121132</v>
      </c>
      <c r="O149" s="15" t="e">
        <f>VLOOKUP(Table2[[#This Row],[Product]],[1]FG!$A:$L,12,0)</f>
        <v>#N/A</v>
      </c>
      <c r="P149" s="24">
        <f>IFERROR((VLOOKUP(Table2[[#This Row],[Product]],'SCCOP DATA'!A:B,2,0))*Table2[[#This Row],[Oper. Qty]],"")</f>
        <v>34.096520000000005</v>
      </c>
      <c r="Q149" s="17" t="str">
        <f t="shared" si="33"/>
        <v>CW10</v>
      </c>
      <c r="R149" s="17" t="str">
        <f t="shared" si="33"/>
        <v>CW10</v>
      </c>
      <c r="S149" s="18" t="e">
        <f>VLOOKUP(Table2[[#This Row],[Resource]],'TPM2'!B:C,2,0)</f>
        <v>#N/A</v>
      </c>
      <c r="T149" s="18" t="e">
        <f>+VLOOKUP(Table2[[#This Row],[Resource]],'TPM2'!B:D,3,0)</f>
        <v>#N/A</v>
      </c>
      <c r="U149" s="18" t="e">
        <f>+VLOOKUP(Table2[[#This Row],[Resource]],'TPM2'!B:E,4,0)</f>
        <v>#N/A</v>
      </c>
      <c r="V149" s="14" t="str">
        <f>IFERROR(100%-((Table2[[#This Row],[Next activity by]]-Table2[[#This Row],[Cycles recorded so far]]))/Table2[[#This Row],[Interval]],"")</f>
        <v/>
      </c>
      <c r="W149" s="19" t="str">
        <f>IF(Table2[[#This Row],[TPM Level ]]="","",IF(Table2[[#This Row],[TPM Level ]]&lt;70%,"Green",IF(AND(Table2[[#This Row],[TPM Level ]]&gt;=70%,Table2[[#This Row],[TPM Level ]]&lt;90%),"Bleu",IF(AND(Table2[[#This Row],[TPM Level ]]&gt;=90%,Table2[[#This Row],[TPM Level ]]&lt;100%),"Yellow",IF(Table2[[#This Row],[TPM Level ]]&gt;=100%,"Red")))))</f>
        <v/>
      </c>
      <c r="X149" s="8">
        <f>IFERROR(VLOOKUP(Table2[[#This Row],[Product]],'Cavity &amp; CT'!B:E,4,0),0)</f>
        <v>72.278999999999996</v>
      </c>
      <c r="Y149" s="18" t="str">
        <f>IFERROR(VLOOKUP(D149,'Cavity &amp; CT'!B:F,5,0),"")</f>
        <v/>
      </c>
      <c r="Z149" s="20" t="str">
        <f>IFERROR(((U149-T149))*(X149/3600),"")</f>
        <v/>
      </c>
      <c r="AA149" s="14" t="e">
        <f>+VLOOKUP(Table2[[#This Row],[Resource]],'TPM2'!B:F,6,0)</f>
        <v>#N/A</v>
      </c>
    </row>
    <row r="150" spans="1:27" s="41" customFormat="1" x14ac:dyDescent="0.25">
      <c r="A150" s="15" t="s">
        <v>479</v>
      </c>
      <c r="B150" s="56" t="s">
        <v>190</v>
      </c>
      <c r="C150" s="56" t="s">
        <v>1021</v>
      </c>
      <c r="D150" s="56" t="s">
        <v>452</v>
      </c>
      <c r="E150" s="56" t="s">
        <v>1131</v>
      </c>
      <c r="F150" s="56" t="s">
        <v>27</v>
      </c>
      <c r="G150" s="16"/>
      <c r="H150" s="53">
        <v>44997</v>
      </c>
      <c r="I150" s="53">
        <v>44997</v>
      </c>
      <c r="J150" s="46" t="str">
        <f ca="1">IF(OR(Table2[[#This Row],[Produced Qty ]]=Table2[[#This Row],[Origin.Qty]],Table2[[#This Row],[OrdEndDate]]&gt;TODAY()),"On Time","Late")</f>
        <v>Late</v>
      </c>
      <c r="K150" s="54">
        <v>2300</v>
      </c>
      <c r="L150" s="54">
        <v>104428</v>
      </c>
      <c r="M150" s="55" t="s">
        <v>1256</v>
      </c>
      <c r="N150" s="15">
        <f>L150-K150</f>
        <v>102128</v>
      </c>
      <c r="O150" s="15" t="e">
        <f>VLOOKUP(Table2[[#This Row],[Product]],[1]FG!$A:$L,12,0)</f>
        <v>#N/A</v>
      </c>
      <c r="P150" s="24">
        <f>IFERROR((VLOOKUP(Table2[[#This Row],[Product]],'SCCOP DATA'!A:B,2,0))*Table2[[#This Row],[Oper. Qty]],"")</f>
        <v>61.847000000000008</v>
      </c>
      <c r="Q150" s="17" t="str">
        <f t="shared" si="33"/>
        <v>CW10</v>
      </c>
      <c r="R150" s="17" t="str">
        <f t="shared" si="33"/>
        <v>CW10</v>
      </c>
      <c r="S150" s="18" t="e">
        <f>VLOOKUP(Table2[[#This Row],[Resource]],'TPM2'!B:C,2,0)</f>
        <v>#N/A</v>
      </c>
      <c r="T150" s="18" t="e">
        <f>+VLOOKUP(Table2[[#This Row],[Resource]],'TPM2'!B:D,3,0)</f>
        <v>#N/A</v>
      </c>
      <c r="U150" s="18" t="e">
        <f>+VLOOKUP(Table2[[#This Row],[Resource]],'TPM2'!B:E,4,0)</f>
        <v>#N/A</v>
      </c>
      <c r="V150" s="14" t="str">
        <f>IFERROR(100%-((Table2[[#This Row],[Next activity by]]-Table2[[#This Row],[Cycles recorded so far]]))/Table2[[#This Row],[Interval]],"")</f>
        <v/>
      </c>
      <c r="W150" s="19" t="str">
        <f>IF(Table2[[#This Row],[TPM Level ]]="","",IF(Table2[[#This Row],[TPM Level ]]&lt;70%,"Green",IF(AND(Table2[[#This Row],[TPM Level ]]&gt;=70%,Table2[[#This Row],[TPM Level ]]&lt;90%),"Bleu",IF(AND(Table2[[#This Row],[TPM Level ]]&gt;=90%,Table2[[#This Row],[TPM Level ]]&lt;100%),"Yellow",IF(Table2[[#This Row],[TPM Level ]]&gt;=100%,"Red")))))</f>
        <v/>
      </c>
      <c r="X150" s="8">
        <f>IFERROR(VLOOKUP(Table2[[#This Row],[Product]],'Cavity &amp; CT'!B:E,4,0),0)</f>
        <v>72.278999999999996</v>
      </c>
      <c r="Y150" s="18" t="str">
        <f>IFERROR(VLOOKUP(D150,'Cavity &amp; CT'!B:F,5,0),"")</f>
        <v/>
      </c>
      <c r="Z150" s="20" t="str">
        <f>IFERROR(((U150-T150))*(X150/3600),"")</f>
        <v/>
      </c>
      <c r="AA150" s="14" t="e">
        <f>+VLOOKUP(Table2[[#This Row],[Resource]],'TPM2'!B:F,6,0)</f>
        <v>#N/A</v>
      </c>
    </row>
    <row r="151" spans="1:27" s="41" customFormat="1" x14ac:dyDescent="0.25">
      <c r="A151" s="15" t="s">
        <v>479</v>
      </c>
      <c r="B151" s="56" t="s">
        <v>124</v>
      </c>
      <c r="C151" s="56" t="s">
        <v>1021</v>
      </c>
      <c r="D151" s="56" t="s">
        <v>470</v>
      </c>
      <c r="E151" s="56" t="s">
        <v>1313</v>
      </c>
      <c r="F151" s="56" t="s">
        <v>27</v>
      </c>
      <c r="G151" s="16"/>
      <c r="H151" s="53">
        <v>45016</v>
      </c>
      <c r="I151" s="53">
        <v>45021</v>
      </c>
      <c r="J151" s="46" t="str">
        <f ca="1">IF(OR(Table2[[#This Row],[Produced Qty ]]=Table2[[#This Row],[Origin.Qty]],Table2[[#This Row],[OrdEndDate]]&gt;TODAY()),"On Time","Late")</f>
        <v>On Time</v>
      </c>
      <c r="K151" s="54">
        <v>61600</v>
      </c>
      <c r="L151" s="54">
        <v>61600</v>
      </c>
      <c r="M151" s="55" t="s">
        <v>1601</v>
      </c>
      <c r="N151" s="15">
        <f>L151-K151</f>
        <v>0</v>
      </c>
      <c r="O151" s="15">
        <f>VLOOKUP(Table2[[#This Row],[Product]],[1]FG!$A:$L,12,0)</f>
        <v>100400</v>
      </c>
      <c r="P151" s="24">
        <f>IFERROR((VLOOKUP(Table2[[#This Row],[Product]],'SCCOP DATA'!A:B,2,0))*Table2[[#This Row],[Oper. Qty]],"")</f>
        <v>2509.5839999999989</v>
      </c>
      <c r="Q151" s="17" t="str">
        <f t="shared" si="33"/>
        <v>CW13</v>
      </c>
      <c r="R151" s="17" t="str">
        <f t="shared" si="33"/>
        <v>CW14</v>
      </c>
      <c r="S151" s="18" t="e">
        <f>VLOOKUP(Table2[[#This Row],[Resource]],'TPM2'!B:C,2,0)</f>
        <v>#N/A</v>
      </c>
      <c r="T151" s="18" t="e">
        <f>+VLOOKUP(Table2[[#This Row],[Resource]],'TPM2'!B:D,3,0)</f>
        <v>#N/A</v>
      </c>
      <c r="U151" s="18" t="e">
        <f>+VLOOKUP(Table2[[#This Row],[Resource]],'TPM2'!B:E,4,0)</f>
        <v>#N/A</v>
      </c>
      <c r="V151" s="14" t="str">
        <f>IFERROR(100%-((Table2[[#This Row],[Next activity by]]-Table2[[#This Row],[Cycles recorded so far]]))/Table2[[#This Row],[Interval]],"")</f>
        <v/>
      </c>
      <c r="W151" s="19" t="str">
        <f>IF(Table2[[#This Row],[TPM Level ]]="","",IF(Table2[[#This Row],[TPM Level ]]&lt;70%,"Green",IF(AND(Table2[[#This Row],[TPM Level ]]&gt;=70%,Table2[[#This Row],[TPM Level ]]&lt;90%),"Bleu",IF(AND(Table2[[#This Row],[TPM Level ]]&gt;=90%,Table2[[#This Row],[TPM Level ]]&lt;100%),"Yellow",IF(Table2[[#This Row],[TPM Level ]]&gt;=100%,"Red")))))</f>
        <v/>
      </c>
      <c r="X151" s="8">
        <f>IFERROR(VLOOKUP(Table2[[#This Row],[Product]],'Cavity &amp; CT'!B:E,4,0),0)</f>
        <v>108.07299999999999</v>
      </c>
      <c r="Y151" s="18" t="str">
        <f>IFERROR(VLOOKUP(D151,'Cavity &amp; CT'!B:F,5,0),"")</f>
        <v/>
      </c>
      <c r="Z151" s="20" t="str">
        <f>IFERROR(((U151-T151))*(X151/3600),"")</f>
        <v/>
      </c>
      <c r="AA151" s="14" t="e">
        <f>+VLOOKUP(Table2[[#This Row],[Resource]],'TPM2'!B:F,6,0)</f>
        <v>#N/A</v>
      </c>
    </row>
    <row r="152" spans="1:27" s="41" customFormat="1" x14ac:dyDescent="0.25">
      <c r="A152" s="15" t="s">
        <v>479</v>
      </c>
      <c r="B152" s="56" t="s">
        <v>179</v>
      </c>
      <c r="C152" s="56" t="s">
        <v>1032</v>
      </c>
      <c r="D152" s="56" t="s">
        <v>725</v>
      </c>
      <c r="E152" s="56" t="s">
        <v>1314</v>
      </c>
      <c r="F152" s="56" t="s">
        <v>27</v>
      </c>
      <c r="G152" s="16"/>
      <c r="H152" s="53">
        <v>45015</v>
      </c>
      <c r="I152" s="53">
        <v>45022</v>
      </c>
      <c r="J152" s="46" t="str">
        <f ca="1">IF(OR(Table2[[#This Row],[Produced Qty ]]=Table2[[#This Row],[Origin.Qty]],Table2[[#This Row],[OrdEndDate]]&gt;TODAY()),"On Time","Late")</f>
        <v>On Time</v>
      </c>
      <c r="K152" s="54">
        <v>256624</v>
      </c>
      <c r="L152" s="54">
        <v>385000</v>
      </c>
      <c r="M152" s="55" t="s">
        <v>1602</v>
      </c>
      <c r="N152" s="15">
        <f>L152-K152</f>
        <v>128376</v>
      </c>
      <c r="O152" s="15" t="e">
        <f>VLOOKUP(Table2[[#This Row],[Product]],[1]FG!$A:$L,12,0)</f>
        <v>#N/A</v>
      </c>
      <c r="P152" s="24">
        <f>IFERROR((VLOOKUP(Table2[[#This Row],[Product]],'SCCOP DATA'!A:B,2,0))*Table2[[#This Row],[Oper. Qty]],"")</f>
        <v>3818.5651200000002</v>
      </c>
      <c r="Q152" s="17" t="str">
        <f t="shared" si="33"/>
        <v>CW13</v>
      </c>
      <c r="R152" s="17" t="str">
        <f t="shared" si="33"/>
        <v>CW14</v>
      </c>
      <c r="S152" s="18" t="e">
        <f>VLOOKUP(Table2[[#This Row],[Resource]],'TPM2'!B:C,2,0)</f>
        <v>#N/A</v>
      </c>
      <c r="T152" s="18" t="e">
        <f>+VLOOKUP(Table2[[#This Row],[Resource]],'TPM2'!B:D,3,0)</f>
        <v>#N/A</v>
      </c>
      <c r="U152" s="18" t="e">
        <f>+VLOOKUP(Table2[[#This Row],[Resource]],'TPM2'!B:E,4,0)</f>
        <v>#N/A</v>
      </c>
      <c r="V152" s="14" t="str">
        <f>IFERROR(100%-((Table2[[#This Row],[Next activity by]]-Table2[[#This Row],[Cycles recorded so far]]))/Table2[[#This Row],[Interval]],"")</f>
        <v/>
      </c>
      <c r="W152" s="19" t="str">
        <f>IF(Table2[[#This Row],[TPM Level ]]="","",IF(Table2[[#This Row],[TPM Level ]]&lt;70%,"Green",IF(AND(Table2[[#This Row],[TPM Level ]]&gt;=70%,Table2[[#This Row],[TPM Level ]]&lt;90%),"Bleu",IF(AND(Table2[[#This Row],[TPM Level ]]&gt;=90%,Table2[[#This Row],[TPM Level ]]&lt;100%),"Yellow",IF(Table2[[#This Row],[TPM Level ]]&gt;=100%,"Red")))))</f>
        <v/>
      </c>
      <c r="X152" s="8">
        <f>IFERROR(VLOOKUP(Table2[[#This Row],[Product]],'Cavity &amp; CT'!B:E,4,0),0)</f>
        <v>36.56</v>
      </c>
      <c r="Y152" s="18" t="str">
        <f>IFERROR(VLOOKUP(D152,'Cavity &amp; CT'!B:F,5,0),"")</f>
        <v/>
      </c>
      <c r="Z152" s="20" t="str">
        <f>IFERROR(((U152-T152))*(X152/3600),"")</f>
        <v/>
      </c>
      <c r="AA152" s="14" t="e">
        <f>+VLOOKUP(Table2[[#This Row],[Resource]],'TPM2'!B:F,6,0)</f>
        <v>#N/A</v>
      </c>
    </row>
    <row r="153" spans="1:27" s="41" customFormat="1" x14ac:dyDescent="0.25">
      <c r="A153" s="15" t="s">
        <v>479</v>
      </c>
      <c r="B153" s="56" t="s">
        <v>567</v>
      </c>
      <c r="C153" s="56" t="s">
        <v>1032</v>
      </c>
      <c r="D153" s="56" t="s">
        <v>305</v>
      </c>
      <c r="E153" s="56" t="s">
        <v>1459</v>
      </c>
      <c r="F153" s="56" t="s">
        <v>27</v>
      </c>
      <c r="G153" s="16"/>
      <c r="H153" s="53">
        <v>45022</v>
      </c>
      <c r="I153" s="53">
        <v>45024</v>
      </c>
      <c r="J153" s="46" t="str">
        <f ca="1">IF(OR(Table2[[#This Row],[Produced Qty ]]=Table2[[#This Row],[Origin.Qty]],Table2[[#This Row],[OrdEndDate]]&gt;TODAY()),"On Time","Late")</f>
        <v>On Time</v>
      </c>
      <c r="K153" s="54">
        <v>70000</v>
      </c>
      <c r="L153" s="54">
        <v>70000</v>
      </c>
      <c r="M153" s="55" t="s">
        <v>1603</v>
      </c>
      <c r="N153" s="15">
        <f t="shared" si="29"/>
        <v>0</v>
      </c>
      <c r="O153" s="15" t="e">
        <f>VLOOKUP(Table2[[#This Row],[Product]],[1]FG!$A:$L,12,0)</f>
        <v>#N/A</v>
      </c>
      <c r="P153" s="24" t="str">
        <f>IFERROR((VLOOKUP(Table2[[#This Row],[Product]],'SCCOP DATA'!A:B,2,0))*Table2[[#This Row],[Oper. Qty]],"")</f>
        <v/>
      </c>
      <c r="Q153" s="17" t="str">
        <f t="shared" si="30"/>
        <v>CW14</v>
      </c>
      <c r="R153" s="17" t="str">
        <f t="shared" si="31"/>
        <v>CW14</v>
      </c>
      <c r="S153" s="18" t="e">
        <f>VLOOKUP(Table2[[#This Row],[Resource]],'TPM2'!B:C,2,0)</f>
        <v>#N/A</v>
      </c>
      <c r="T153" s="18" t="e">
        <f>+VLOOKUP(Table2[[#This Row],[Resource]],'TPM2'!B:D,3,0)</f>
        <v>#N/A</v>
      </c>
      <c r="U153" s="18" t="e">
        <f>+VLOOKUP(Table2[[#This Row],[Resource]],'TPM2'!B:E,4,0)</f>
        <v>#N/A</v>
      </c>
      <c r="V153" s="14" t="str">
        <f>IFERROR(100%-((Table2[[#This Row],[Next activity by]]-Table2[[#This Row],[Cycles recorded so far]]))/Table2[[#This Row],[Interval]],"")</f>
        <v/>
      </c>
      <c r="W153" s="19" t="str">
        <f>IF(Table2[[#This Row],[TPM Level ]]="","",IF(Table2[[#This Row],[TPM Level ]]&lt;70%,"Green",IF(AND(Table2[[#This Row],[TPM Level ]]&gt;=70%,Table2[[#This Row],[TPM Level ]]&lt;90%),"Bleu",IF(AND(Table2[[#This Row],[TPM Level ]]&gt;=90%,Table2[[#This Row],[TPM Level ]]&lt;100%),"Yellow",IF(Table2[[#This Row],[TPM Level ]]&gt;=100%,"Red")))))</f>
        <v/>
      </c>
      <c r="X153" s="8">
        <f>IFERROR(VLOOKUP(Table2[[#This Row],[Product]],'Cavity &amp; CT'!B:E,4,0),0)</f>
        <v>35.71</v>
      </c>
      <c r="Y153" s="18" t="str">
        <f>IFERROR(VLOOKUP(D153,'Cavity &amp; CT'!B:F,5,0),"")</f>
        <v/>
      </c>
      <c r="Z153" s="20" t="str">
        <f t="shared" si="32"/>
        <v/>
      </c>
      <c r="AA153" s="14" t="e">
        <f>+VLOOKUP(Table2[[#This Row],[Resource]],'TPM2'!B:F,6,0)</f>
        <v>#N/A</v>
      </c>
    </row>
    <row r="154" spans="1:27" s="41" customFormat="1" x14ac:dyDescent="0.25">
      <c r="A154" s="15" t="s">
        <v>479</v>
      </c>
      <c r="B154" s="56" t="s">
        <v>299</v>
      </c>
      <c r="C154" s="56" t="s">
        <v>1033</v>
      </c>
      <c r="D154" s="56" t="s">
        <v>466</v>
      </c>
      <c r="E154" s="56" t="s">
        <v>1315</v>
      </c>
      <c r="F154" s="56" t="s">
        <v>27</v>
      </c>
      <c r="G154" s="16"/>
      <c r="H154" s="53">
        <v>45008</v>
      </c>
      <c r="I154" s="53">
        <v>45008</v>
      </c>
      <c r="J154" s="46" t="str">
        <f ca="1">IF(OR(Table2[[#This Row],[Produced Qty ]]=Table2[[#This Row],[Origin.Qty]],Table2[[#This Row],[OrdEndDate]]&gt;TODAY()),"On Time","Late")</f>
        <v>Late</v>
      </c>
      <c r="K154" s="54">
        <v>783</v>
      </c>
      <c r="L154" s="54">
        <v>189000</v>
      </c>
      <c r="M154" s="55" t="s">
        <v>1382</v>
      </c>
      <c r="N154" s="15">
        <f t="shared" si="29"/>
        <v>188217</v>
      </c>
      <c r="O154" s="15">
        <f>VLOOKUP(Table2[[#This Row],[Product]],[1]FG!$A:$L,12,0)</f>
        <v>72000</v>
      </c>
      <c r="P154" s="24">
        <f>IFERROR((VLOOKUP(Table2[[#This Row],[Product]],'SCCOP DATA'!A:B,2,0))*Table2[[#This Row],[Oper. Qty]],"")</f>
        <v>7.8926399999999992</v>
      </c>
      <c r="Q154" s="17" t="str">
        <f t="shared" si="30"/>
        <v>CW12</v>
      </c>
      <c r="R154" s="17" t="str">
        <f t="shared" si="31"/>
        <v>CW12</v>
      </c>
      <c r="S154" s="18" t="e">
        <f>VLOOKUP(Table2[[#This Row],[Resource]],'TPM2'!B:C,2,0)</f>
        <v>#N/A</v>
      </c>
      <c r="T154" s="18" t="e">
        <f>+VLOOKUP(Table2[[#This Row],[Resource]],'TPM2'!B:D,3,0)</f>
        <v>#N/A</v>
      </c>
      <c r="U154" s="18" t="e">
        <f>+VLOOKUP(Table2[[#This Row],[Resource]],'TPM2'!B:E,4,0)</f>
        <v>#N/A</v>
      </c>
      <c r="V154" s="14" t="str">
        <f>IFERROR(100%-((Table2[[#This Row],[Next activity by]]-Table2[[#This Row],[Cycles recorded so far]]))/Table2[[#This Row],[Interval]],"")</f>
        <v/>
      </c>
      <c r="W154" s="19" t="str">
        <f>IF(Table2[[#This Row],[TPM Level ]]="","",IF(Table2[[#This Row],[TPM Level ]]&lt;70%,"Green",IF(AND(Table2[[#This Row],[TPM Level ]]&gt;=70%,Table2[[#This Row],[TPM Level ]]&lt;90%),"Bleu",IF(AND(Table2[[#This Row],[TPM Level ]]&gt;=90%,Table2[[#This Row],[TPM Level ]]&lt;100%),"Yellow",IF(Table2[[#This Row],[TPM Level ]]&gt;=100%,"Red")))))</f>
        <v/>
      </c>
      <c r="X154" s="8">
        <f>IFERROR(VLOOKUP(Table2[[#This Row],[Product]],'Cavity &amp; CT'!B:E,4,0),0)</f>
        <v>22.14</v>
      </c>
      <c r="Y154" s="18" t="str">
        <f>IFERROR(VLOOKUP(D154,'Cavity &amp; CT'!B:F,5,0),"")</f>
        <v/>
      </c>
      <c r="Z154" s="20" t="str">
        <f t="shared" si="32"/>
        <v/>
      </c>
      <c r="AA154" s="14" t="e">
        <f>+VLOOKUP(Table2[[#This Row],[Resource]],'TPM2'!B:F,6,0)</f>
        <v>#N/A</v>
      </c>
    </row>
    <row r="155" spans="1:27" s="48" customFormat="1" x14ac:dyDescent="0.25">
      <c r="A155" s="15" t="s">
        <v>479</v>
      </c>
      <c r="B155" s="56" t="s">
        <v>299</v>
      </c>
      <c r="C155" s="56" t="s">
        <v>1033</v>
      </c>
      <c r="D155" s="56" t="s">
        <v>466</v>
      </c>
      <c r="E155" s="56" t="s">
        <v>1316</v>
      </c>
      <c r="F155" s="56" t="s">
        <v>27</v>
      </c>
      <c r="G155" s="16"/>
      <c r="H155" s="53">
        <v>45015</v>
      </c>
      <c r="I155" s="53">
        <v>45019</v>
      </c>
      <c r="J155" s="49" t="str">
        <f ca="1">IF(OR(Table2[[#This Row],[Produced Qty ]]=Table2[[#This Row],[Origin.Qty]],Table2[[#This Row],[OrdEndDate]]&gt;TODAY()),"On Time","Late")</f>
        <v>On Time</v>
      </c>
      <c r="K155" s="54">
        <v>158200</v>
      </c>
      <c r="L155" s="54">
        <v>336000</v>
      </c>
      <c r="M155" s="55" t="s">
        <v>1604</v>
      </c>
      <c r="N155" s="15">
        <f t="shared" si="29"/>
        <v>177800</v>
      </c>
      <c r="O155" s="15">
        <f>VLOOKUP(Table2[[#This Row],[Product]],[1]FG!$A:$L,12,0)</f>
        <v>72000</v>
      </c>
      <c r="P155" s="24">
        <f>IFERROR((VLOOKUP(Table2[[#This Row],[Product]],'SCCOP DATA'!A:B,2,0))*Table2[[#This Row],[Oper. Qty]],"")</f>
        <v>1594.6559999999997</v>
      </c>
      <c r="Q155" s="17" t="str">
        <f t="shared" si="30"/>
        <v>CW13</v>
      </c>
      <c r="R155" s="17" t="str">
        <f t="shared" si="31"/>
        <v>CW14</v>
      </c>
      <c r="S155" s="18" t="e">
        <f>VLOOKUP(Table2[[#This Row],[Resource]],'TPM2'!B:C,2,0)</f>
        <v>#N/A</v>
      </c>
      <c r="T155" s="18" t="e">
        <f>+VLOOKUP(Table2[[#This Row],[Resource]],'TPM2'!B:D,3,0)</f>
        <v>#N/A</v>
      </c>
      <c r="U155" s="18" t="e">
        <f>+VLOOKUP(Table2[[#This Row],[Resource]],'TPM2'!B:E,4,0)</f>
        <v>#N/A</v>
      </c>
      <c r="V155" s="14" t="str">
        <f>IFERROR(100%-((Table2[[#This Row],[Next activity by]]-Table2[[#This Row],[Cycles recorded so far]]))/Table2[[#This Row],[Interval]],"")</f>
        <v/>
      </c>
      <c r="W155" s="19" t="str">
        <f>IF(Table2[[#This Row],[TPM Level ]]="","",IF(Table2[[#This Row],[TPM Level ]]&lt;70%,"Green",IF(AND(Table2[[#This Row],[TPM Level ]]&gt;=70%,Table2[[#This Row],[TPM Level ]]&lt;90%),"Bleu",IF(AND(Table2[[#This Row],[TPM Level ]]&gt;=90%,Table2[[#This Row],[TPM Level ]]&lt;100%),"Yellow",IF(Table2[[#This Row],[TPM Level ]]&gt;=100%,"Red")))))</f>
        <v/>
      </c>
      <c r="X155" s="8">
        <f>IFERROR(VLOOKUP(Table2[[#This Row],[Product]],'Cavity &amp; CT'!B:E,4,0),0)</f>
        <v>22.14</v>
      </c>
      <c r="Y155" s="18" t="str">
        <f>IFERROR(VLOOKUP(D155,'Cavity &amp; CT'!B:F,5,0),"")</f>
        <v/>
      </c>
      <c r="Z155" s="20" t="str">
        <f t="shared" si="32"/>
        <v/>
      </c>
      <c r="AA155" s="14" t="e">
        <f>+VLOOKUP(Table2[[#This Row],[Resource]],'TPM2'!B:F,6,0)</f>
        <v>#N/A</v>
      </c>
    </row>
    <row r="156" spans="1:27" s="48" customFormat="1" x14ac:dyDescent="0.25">
      <c r="A156" s="15" t="s">
        <v>479</v>
      </c>
      <c r="B156" s="56" t="s">
        <v>362</v>
      </c>
      <c r="C156" s="56" t="s">
        <v>1033</v>
      </c>
      <c r="D156" s="56" t="s">
        <v>658</v>
      </c>
      <c r="E156" s="56" t="s">
        <v>1320</v>
      </c>
      <c r="F156" s="56" t="s">
        <v>27</v>
      </c>
      <c r="G156" s="16"/>
      <c r="H156" s="53">
        <v>45019</v>
      </c>
      <c r="I156" s="53">
        <v>45021</v>
      </c>
      <c r="J156" s="49" t="str">
        <f ca="1">IF(OR(Table2[[#This Row],[Produced Qty ]]=Table2[[#This Row],[Origin.Qty]],Table2[[#This Row],[OrdEndDate]]&gt;TODAY()),"On Time","Late")</f>
        <v>On Time</v>
      </c>
      <c r="K156" s="54">
        <v>138600</v>
      </c>
      <c r="L156" s="54">
        <v>138600</v>
      </c>
      <c r="M156" s="55" t="s">
        <v>1384</v>
      </c>
      <c r="N156" s="15">
        <f t="shared" si="29"/>
        <v>0</v>
      </c>
      <c r="O156" s="15">
        <f>VLOOKUP(Table2[[#This Row],[Product]],[1]FG!$A:$L,12,0)</f>
        <v>79800</v>
      </c>
      <c r="P156" s="24">
        <f>IFERROR((VLOOKUP(Table2[[#This Row],[Product]],'SCCOP DATA'!A:B,2,0))*Table2[[#This Row],[Oper. Qty]],"")</f>
        <v>2018.2490011477103</v>
      </c>
      <c r="Q156" s="17" t="str">
        <f t="shared" si="30"/>
        <v>CW14</v>
      </c>
      <c r="R156" s="17" t="str">
        <f t="shared" si="31"/>
        <v>CW14</v>
      </c>
      <c r="S156" s="18" t="e">
        <f>VLOOKUP(Table2[[#This Row],[Resource]],'TPM2'!B:C,2,0)</f>
        <v>#N/A</v>
      </c>
      <c r="T156" s="18" t="e">
        <f>+VLOOKUP(Table2[[#This Row],[Resource]],'TPM2'!B:D,3,0)</f>
        <v>#N/A</v>
      </c>
      <c r="U156" s="18" t="e">
        <f>+VLOOKUP(Table2[[#This Row],[Resource]],'TPM2'!B:E,4,0)</f>
        <v>#N/A</v>
      </c>
      <c r="V156" s="14" t="str">
        <f>IFERROR(100%-((Table2[[#This Row],[Next activity by]]-Table2[[#This Row],[Cycles recorded so far]]))/Table2[[#This Row],[Interval]],"")</f>
        <v/>
      </c>
      <c r="W156" s="19" t="str">
        <f>IF(Table2[[#This Row],[TPM Level ]]="","",IF(Table2[[#This Row],[TPM Level ]]&lt;70%,"Green",IF(AND(Table2[[#This Row],[TPM Level ]]&gt;=70%,Table2[[#This Row],[TPM Level ]]&lt;90%),"Bleu",IF(AND(Table2[[#This Row],[TPM Level ]]&gt;=90%,Table2[[#This Row],[TPM Level ]]&lt;100%),"Yellow",IF(Table2[[#This Row],[TPM Level ]]&gt;=100%,"Red")))))</f>
        <v/>
      </c>
      <c r="X156" s="8">
        <f>IFERROR(VLOOKUP(Table2[[#This Row],[Product]],'Cavity &amp; CT'!B:E,4,0),0)</f>
        <v>28.277000000000001</v>
      </c>
      <c r="Y156" s="18" t="str">
        <f>IFERROR(VLOOKUP(D156,'Cavity &amp; CT'!B:F,5,0),"")</f>
        <v/>
      </c>
      <c r="Z156" s="20" t="str">
        <f t="shared" si="32"/>
        <v/>
      </c>
      <c r="AA156" s="14" t="e">
        <f>+VLOOKUP(Table2[[#This Row],[Resource]],'TPM2'!B:F,6,0)</f>
        <v>#N/A</v>
      </c>
    </row>
    <row r="157" spans="1:27" s="48" customFormat="1" x14ac:dyDescent="0.25">
      <c r="A157" s="15" t="s">
        <v>479</v>
      </c>
      <c r="B157" s="56" t="s">
        <v>362</v>
      </c>
      <c r="C157" s="56" t="s">
        <v>1033</v>
      </c>
      <c r="D157" s="56" t="s">
        <v>658</v>
      </c>
      <c r="E157" s="56" t="s">
        <v>1321</v>
      </c>
      <c r="F157" s="56" t="s">
        <v>27</v>
      </c>
      <c r="G157" s="16"/>
      <c r="H157" s="53">
        <v>45022</v>
      </c>
      <c r="I157" s="53">
        <v>45028</v>
      </c>
      <c r="J157" s="49" t="str">
        <f ca="1">IF(OR(Table2[[#This Row],[Produced Qty ]]=Table2[[#This Row],[Origin.Qty]],Table2[[#This Row],[OrdEndDate]]&gt;TODAY()),"On Time","Late")</f>
        <v>On Time</v>
      </c>
      <c r="K157" s="54">
        <v>260400</v>
      </c>
      <c r="L157" s="54">
        <v>260400</v>
      </c>
      <c r="M157" s="55" t="s">
        <v>1605</v>
      </c>
      <c r="N157" s="15">
        <f t="shared" si="29"/>
        <v>0</v>
      </c>
      <c r="O157" s="15">
        <f>VLOOKUP(Table2[[#This Row],[Product]],[1]FG!$A:$L,12,0)</f>
        <v>79800</v>
      </c>
      <c r="P157" s="24">
        <f>IFERROR((VLOOKUP(Table2[[#This Row],[Product]],'SCCOP DATA'!A:B,2,0))*Table2[[#This Row],[Oper. Qty]],"")</f>
        <v>3791.8617597320617</v>
      </c>
      <c r="Q157" s="17" t="str">
        <f t="shared" si="30"/>
        <v>CW14</v>
      </c>
      <c r="R157" s="17" t="str">
        <f t="shared" si="31"/>
        <v>CW15</v>
      </c>
      <c r="S157" s="18" t="e">
        <f>VLOOKUP(Table2[[#This Row],[Resource]],'TPM2'!B:C,2,0)</f>
        <v>#N/A</v>
      </c>
      <c r="T157" s="18" t="e">
        <f>+VLOOKUP(Table2[[#This Row],[Resource]],'TPM2'!B:D,3,0)</f>
        <v>#N/A</v>
      </c>
      <c r="U157" s="18" t="e">
        <f>+VLOOKUP(Table2[[#This Row],[Resource]],'TPM2'!B:E,4,0)</f>
        <v>#N/A</v>
      </c>
      <c r="V157" s="14" t="str">
        <f>IFERROR(100%-((Table2[[#This Row],[Next activity by]]-Table2[[#This Row],[Cycles recorded so far]]))/Table2[[#This Row],[Interval]],"")</f>
        <v/>
      </c>
      <c r="W157" s="19" t="str">
        <f>IF(Table2[[#This Row],[TPM Level ]]="","",IF(Table2[[#This Row],[TPM Level ]]&lt;70%,"Green",IF(AND(Table2[[#This Row],[TPM Level ]]&gt;=70%,Table2[[#This Row],[TPM Level ]]&lt;90%),"Bleu",IF(AND(Table2[[#This Row],[TPM Level ]]&gt;=90%,Table2[[#This Row],[TPM Level ]]&lt;100%),"Yellow",IF(Table2[[#This Row],[TPM Level ]]&gt;=100%,"Red")))))</f>
        <v/>
      </c>
      <c r="X157" s="8">
        <f>IFERROR(VLOOKUP(Table2[[#This Row],[Product]],'Cavity &amp; CT'!B:E,4,0),0)</f>
        <v>28.277000000000001</v>
      </c>
      <c r="Y157" s="18" t="str">
        <f>IFERROR(VLOOKUP(D157,'Cavity &amp; CT'!B:F,5,0),"")</f>
        <v/>
      </c>
      <c r="Z157" s="20" t="str">
        <f t="shared" si="32"/>
        <v/>
      </c>
      <c r="AA157" s="14" t="e">
        <f>+VLOOKUP(Table2[[#This Row],[Resource]],'TPM2'!B:F,6,0)</f>
        <v>#N/A</v>
      </c>
    </row>
    <row r="158" spans="1:27" s="48" customFormat="1" x14ac:dyDescent="0.25">
      <c r="A158" s="15" t="s">
        <v>479</v>
      </c>
      <c r="B158" s="56" t="s">
        <v>363</v>
      </c>
      <c r="C158" s="56" t="s">
        <v>300</v>
      </c>
      <c r="D158" s="56" t="s">
        <v>1172</v>
      </c>
      <c r="E158" s="56" t="s">
        <v>1173</v>
      </c>
      <c r="F158" s="56" t="s">
        <v>27</v>
      </c>
      <c r="G158" s="16"/>
      <c r="H158" s="53">
        <v>45015</v>
      </c>
      <c r="I158" s="53">
        <v>45018</v>
      </c>
      <c r="J158" s="49" t="str">
        <f ca="1">IF(OR(Table2[[#This Row],[Produced Qty ]]=Table2[[#This Row],[Origin.Qty]],Table2[[#This Row],[OrdEndDate]]&gt;TODAY()),"On Time","Late")</f>
        <v>On Time</v>
      </c>
      <c r="K158" s="54">
        <v>153000</v>
      </c>
      <c r="L158" s="54">
        <v>153000</v>
      </c>
      <c r="M158" s="55" t="s">
        <v>1606</v>
      </c>
      <c r="N158" s="15">
        <f t="shared" si="29"/>
        <v>0</v>
      </c>
      <c r="O158" s="15">
        <f>VLOOKUP(Table2[[#This Row],[Product]],[1]FG!$A:$L,12,0)</f>
        <v>-108000</v>
      </c>
      <c r="P158" s="24">
        <f>IFERROR((VLOOKUP(Table2[[#This Row],[Product]],'SCCOP DATA'!A:B,2,0))*Table2[[#This Row],[Oper. Qty]],"")</f>
        <v>2362.3786293295602</v>
      </c>
      <c r="Q158" s="17" t="str">
        <f t="shared" si="30"/>
        <v>CW13</v>
      </c>
      <c r="R158" s="17" t="str">
        <f t="shared" si="31"/>
        <v>CW13</v>
      </c>
      <c r="S158" s="18" t="e">
        <f>VLOOKUP(Table2[[#This Row],[Resource]],'TPM2'!B:C,2,0)</f>
        <v>#N/A</v>
      </c>
      <c r="T158" s="18" t="e">
        <f>+VLOOKUP(Table2[[#This Row],[Resource]],'TPM2'!B:D,3,0)</f>
        <v>#N/A</v>
      </c>
      <c r="U158" s="18" t="e">
        <f>+VLOOKUP(Table2[[#This Row],[Resource]],'TPM2'!B:E,4,0)</f>
        <v>#N/A</v>
      </c>
      <c r="V158" s="14" t="str">
        <f>IFERROR(100%-((Table2[[#This Row],[Next activity by]]-Table2[[#This Row],[Cycles recorded so far]]))/Table2[[#This Row],[Interval]],"")</f>
        <v/>
      </c>
      <c r="W158" s="19" t="str">
        <f>IF(Table2[[#This Row],[TPM Level ]]="","",IF(Table2[[#This Row],[TPM Level ]]&lt;70%,"Green",IF(AND(Table2[[#This Row],[TPM Level ]]&gt;=70%,Table2[[#This Row],[TPM Level ]]&lt;90%),"Bleu",IF(AND(Table2[[#This Row],[TPM Level ]]&gt;=90%,Table2[[#This Row],[TPM Level ]]&lt;100%),"Yellow",IF(Table2[[#This Row],[TPM Level ]]&gt;=100%,"Red")))))</f>
        <v/>
      </c>
      <c r="X158" s="8">
        <f>IFERROR(VLOOKUP(Table2[[#This Row],[Product]],'Cavity &amp; CT'!B:E,4,0),0)</f>
        <v>0</v>
      </c>
      <c r="Y158" s="18" t="str">
        <f>IFERROR(VLOOKUP(D158,'Cavity &amp; CT'!B:F,5,0),"")</f>
        <v/>
      </c>
      <c r="Z158" s="20" t="str">
        <f t="shared" si="32"/>
        <v/>
      </c>
      <c r="AA158" s="14" t="e">
        <f>+VLOOKUP(Table2[[#This Row],[Resource]],'TPM2'!B:F,6,0)</f>
        <v>#N/A</v>
      </c>
    </row>
    <row r="159" spans="1:27" s="48" customFormat="1" x14ac:dyDescent="0.25">
      <c r="A159" s="15" t="s">
        <v>479</v>
      </c>
      <c r="B159" s="56" t="s">
        <v>240</v>
      </c>
      <c r="C159" s="56" t="s">
        <v>300</v>
      </c>
      <c r="D159" s="56" t="s">
        <v>457</v>
      </c>
      <c r="E159" s="56" t="s">
        <v>1317</v>
      </c>
      <c r="F159" s="56" t="s">
        <v>27</v>
      </c>
      <c r="G159" s="16"/>
      <c r="H159" s="53">
        <v>45018</v>
      </c>
      <c r="I159" s="53">
        <v>45021</v>
      </c>
      <c r="J159" s="49" t="str">
        <f ca="1">IF(OR(Table2[[#This Row],[Produced Qty ]]=Table2[[#This Row],[Origin.Qty]],Table2[[#This Row],[OrdEndDate]]&gt;TODAY()),"On Time","Late")</f>
        <v>On Time</v>
      </c>
      <c r="K159" s="54">
        <v>252000</v>
      </c>
      <c r="L159" s="54">
        <v>252000</v>
      </c>
      <c r="M159" s="55" t="s">
        <v>1607</v>
      </c>
      <c r="N159" s="15">
        <f t="shared" si="29"/>
        <v>0</v>
      </c>
      <c r="O159" s="15" t="e">
        <f>VLOOKUP(Table2[[#This Row],[Product]],[1]FG!$A:$L,12,0)</f>
        <v>#N/A</v>
      </c>
      <c r="P159" s="24">
        <f>IFERROR((VLOOKUP(Table2[[#This Row],[Product]],'SCCOP DATA'!A:B,2,0))*Table2[[#This Row],[Oper. Qty]],"")</f>
        <v>2701.44</v>
      </c>
      <c r="Q159" s="17" t="str">
        <f t="shared" si="30"/>
        <v>CW13</v>
      </c>
      <c r="R159" s="17" t="str">
        <f t="shared" si="31"/>
        <v>CW14</v>
      </c>
      <c r="S159" s="18" t="e">
        <f>VLOOKUP(Table2[[#This Row],[Resource]],'TPM2'!B:C,2,0)</f>
        <v>#N/A</v>
      </c>
      <c r="T159" s="18" t="e">
        <f>+VLOOKUP(Table2[[#This Row],[Resource]],'TPM2'!B:D,3,0)</f>
        <v>#N/A</v>
      </c>
      <c r="U159" s="18" t="e">
        <f>+VLOOKUP(Table2[[#This Row],[Resource]],'TPM2'!B:E,4,0)</f>
        <v>#N/A</v>
      </c>
      <c r="V159" s="14" t="str">
        <f>IFERROR(100%-((Table2[[#This Row],[Next activity by]]-Table2[[#This Row],[Cycles recorded so far]]))/Table2[[#This Row],[Interval]],"")</f>
        <v/>
      </c>
      <c r="W159" s="19" t="str">
        <f>IF(Table2[[#This Row],[TPM Level ]]="","",IF(Table2[[#This Row],[TPM Level ]]&lt;70%,"Green",IF(AND(Table2[[#This Row],[TPM Level ]]&gt;=70%,Table2[[#This Row],[TPM Level ]]&lt;90%),"Bleu",IF(AND(Table2[[#This Row],[TPM Level ]]&gt;=90%,Table2[[#This Row],[TPM Level ]]&lt;100%),"Yellow",IF(Table2[[#This Row],[TPM Level ]]&gt;=100%,"Red")))))</f>
        <v/>
      </c>
      <c r="X159" s="8">
        <f>IFERROR(VLOOKUP(Table2[[#This Row],[Product]],'Cavity &amp; CT'!B:E,4,0),0)</f>
        <v>11.542999999999999</v>
      </c>
      <c r="Y159" s="18" t="str">
        <f>IFERROR(VLOOKUP(D159,'Cavity &amp; CT'!B:F,5,0),"")</f>
        <v/>
      </c>
      <c r="Z159" s="20" t="str">
        <f t="shared" si="32"/>
        <v/>
      </c>
      <c r="AA159" s="14" t="e">
        <f>+VLOOKUP(Table2[[#This Row],[Resource]],'TPM2'!B:F,6,0)</f>
        <v>#N/A</v>
      </c>
    </row>
    <row r="160" spans="1:27" s="48" customFormat="1" x14ac:dyDescent="0.25">
      <c r="A160" s="15" t="s">
        <v>479</v>
      </c>
      <c r="B160" s="56" t="s">
        <v>271</v>
      </c>
      <c r="C160" s="56" t="s">
        <v>300</v>
      </c>
      <c r="D160" s="56" t="s">
        <v>458</v>
      </c>
      <c r="E160" s="56" t="s">
        <v>1318</v>
      </c>
      <c r="F160" s="56" t="s">
        <v>27</v>
      </c>
      <c r="G160" s="16"/>
      <c r="H160" s="53">
        <v>45022</v>
      </c>
      <c r="I160" s="53">
        <v>45023</v>
      </c>
      <c r="J160" s="49" t="str">
        <f ca="1">IF(OR(Table2[[#This Row],[Produced Qty ]]=Table2[[#This Row],[Origin.Qty]],Table2[[#This Row],[OrdEndDate]]&gt;TODAY()),"On Time","Late")</f>
        <v>On Time</v>
      </c>
      <c r="K160" s="54">
        <v>96000</v>
      </c>
      <c r="L160" s="54">
        <v>96000</v>
      </c>
      <c r="M160" s="55" t="s">
        <v>1383</v>
      </c>
      <c r="N160" s="15">
        <f t="shared" si="29"/>
        <v>0</v>
      </c>
      <c r="O160" s="15" t="e">
        <f>VLOOKUP(Table2[[#This Row],[Product]],[1]FG!$A:$L,12,0)</f>
        <v>#N/A</v>
      </c>
      <c r="P160" s="24">
        <f>IFERROR((VLOOKUP(Table2[[#This Row],[Product]],'SCCOP DATA'!A:B,2,0))*Table2[[#This Row],[Oper. Qty]],"")</f>
        <v>500.94905292289735</v>
      </c>
      <c r="Q160" s="17" t="str">
        <f t="shared" si="30"/>
        <v>CW14</v>
      </c>
      <c r="R160" s="17" t="str">
        <f t="shared" si="31"/>
        <v>CW14</v>
      </c>
      <c r="S160" s="18" t="e">
        <f>VLOOKUP(Table2[[#This Row],[Resource]],'TPM2'!B:C,2,0)</f>
        <v>#N/A</v>
      </c>
      <c r="T160" s="18" t="e">
        <f>+VLOOKUP(Table2[[#This Row],[Resource]],'TPM2'!B:D,3,0)</f>
        <v>#N/A</v>
      </c>
      <c r="U160" s="18" t="e">
        <f>+VLOOKUP(Table2[[#This Row],[Resource]],'TPM2'!B:E,4,0)</f>
        <v>#N/A</v>
      </c>
      <c r="V160" s="14" t="str">
        <f>IFERROR(100%-((Table2[[#This Row],[Next activity by]]-Table2[[#This Row],[Cycles recorded so far]]))/Table2[[#This Row],[Interval]],"")</f>
        <v/>
      </c>
      <c r="W160" s="19" t="str">
        <f>IF(Table2[[#This Row],[TPM Level ]]="","",IF(Table2[[#This Row],[TPM Level ]]&lt;70%,"Green",IF(AND(Table2[[#This Row],[TPM Level ]]&gt;=70%,Table2[[#This Row],[TPM Level ]]&lt;90%),"Bleu",IF(AND(Table2[[#This Row],[TPM Level ]]&gt;=90%,Table2[[#This Row],[TPM Level ]]&lt;100%),"Yellow",IF(Table2[[#This Row],[TPM Level ]]&gt;=100%,"Red")))))</f>
        <v/>
      </c>
      <c r="X160" s="8">
        <f>IFERROR(VLOOKUP(Table2[[#This Row],[Product]],'Cavity &amp; CT'!B:E,4,0),0)</f>
        <v>11.542999999999999</v>
      </c>
      <c r="Y160" s="18" t="str">
        <f>IFERROR(VLOOKUP(D160,'Cavity &amp; CT'!B:F,5,0),"")</f>
        <v/>
      </c>
      <c r="Z160" s="20" t="str">
        <f t="shared" si="32"/>
        <v/>
      </c>
      <c r="AA160" s="14" t="e">
        <f>+VLOOKUP(Table2[[#This Row],[Resource]],'TPM2'!B:F,6,0)</f>
        <v>#N/A</v>
      </c>
    </row>
    <row r="161" spans="1:27" s="48" customFormat="1" x14ac:dyDescent="0.25">
      <c r="A161" s="15" t="s">
        <v>479</v>
      </c>
      <c r="B161" s="56" t="s">
        <v>270</v>
      </c>
      <c r="C161" s="56" t="s">
        <v>300</v>
      </c>
      <c r="D161" s="56" t="s">
        <v>458</v>
      </c>
      <c r="E161" s="56" t="s">
        <v>1319</v>
      </c>
      <c r="F161" s="56" t="s">
        <v>27</v>
      </c>
      <c r="G161" s="16"/>
      <c r="H161" s="53">
        <v>45021</v>
      </c>
      <c r="I161" s="53">
        <v>45022</v>
      </c>
      <c r="J161" s="49" t="str">
        <f ca="1">IF(OR(Table2[[#This Row],[Produced Qty ]]=Table2[[#This Row],[Origin.Qty]],Table2[[#This Row],[OrdEndDate]]&gt;TODAY()),"On Time","Late")</f>
        <v>On Time</v>
      </c>
      <c r="K161" s="54">
        <v>108000</v>
      </c>
      <c r="L161" s="54">
        <v>108000</v>
      </c>
      <c r="M161" s="55" t="s">
        <v>1608</v>
      </c>
      <c r="N161" s="15">
        <f t="shared" si="29"/>
        <v>0</v>
      </c>
      <c r="O161" s="15" t="e">
        <f>VLOOKUP(Table2[[#This Row],[Product]],[1]FG!$A:$L,12,0)</f>
        <v>#N/A</v>
      </c>
      <c r="P161" s="24">
        <f>IFERROR((VLOOKUP(Table2[[#This Row],[Product]],'SCCOP DATA'!A:B,2,0))*Table2[[#This Row],[Oper. Qty]],"")</f>
        <v>1110.24</v>
      </c>
      <c r="Q161" s="17" t="str">
        <f t="shared" si="30"/>
        <v>CW14</v>
      </c>
      <c r="R161" s="17" t="str">
        <f t="shared" si="31"/>
        <v>CW14</v>
      </c>
      <c r="S161" s="18" t="e">
        <f>VLOOKUP(Table2[[#This Row],[Resource]],'TPM2'!B:C,2,0)</f>
        <v>#N/A</v>
      </c>
      <c r="T161" s="18" t="e">
        <f>+VLOOKUP(Table2[[#This Row],[Resource]],'TPM2'!B:D,3,0)</f>
        <v>#N/A</v>
      </c>
      <c r="U161" s="18" t="e">
        <f>+VLOOKUP(Table2[[#This Row],[Resource]],'TPM2'!B:E,4,0)</f>
        <v>#N/A</v>
      </c>
      <c r="V161" s="14" t="str">
        <f>IFERROR(100%-((Table2[[#This Row],[Next activity by]]-Table2[[#This Row],[Cycles recorded so far]]))/Table2[[#This Row],[Interval]],"")</f>
        <v/>
      </c>
      <c r="W161" s="19" t="str">
        <f>IF(Table2[[#This Row],[TPM Level ]]="","",IF(Table2[[#This Row],[TPM Level ]]&lt;70%,"Green",IF(AND(Table2[[#This Row],[TPM Level ]]&gt;=70%,Table2[[#This Row],[TPM Level ]]&lt;90%),"Bleu",IF(AND(Table2[[#This Row],[TPM Level ]]&gt;=90%,Table2[[#This Row],[TPM Level ]]&lt;100%),"Yellow",IF(Table2[[#This Row],[TPM Level ]]&gt;=100%,"Red")))))</f>
        <v/>
      </c>
      <c r="X161" s="8">
        <f>IFERROR(VLOOKUP(Table2[[#This Row],[Product]],'Cavity &amp; CT'!B:E,4,0),0)</f>
        <v>11.542999999999999</v>
      </c>
      <c r="Y161" s="18" t="str">
        <f>IFERROR(VLOOKUP(D161,'Cavity &amp; CT'!B:F,5,0),"")</f>
        <v/>
      </c>
      <c r="Z161" s="20" t="str">
        <f t="shared" si="32"/>
        <v/>
      </c>
      <c r="AA161" s="14" t="e">
        <f>+VLOOKUP(Table2[[#This Row],[Resource]],'TPM2'!B:F,6,0)</f>
        <v>#N/A</v>
      </c>
    </row>
    <row r="162" spans="1:27" s="48" customFormat="1" x14ac:dyDescent="0.25">
      <c r="A162" s="15" t="s">
        <v>479</v>
      </c>
      <c r="B162" s="56" t="s">
        <v>269</v>
      </c>
      <c r="C162" s="56" t="s">
        <v>300</v>
      </c>
      <c r="D162" s="56" t="s">
        <v>458</v>
      </c>
      <c r="E162" s="56" t="s">
        <v>1460</v>
      </c>
      <c r="F162" s="56" t="s">
        <v>27</v>
      </c>
      <c r="G162" s="16"/>
      <c r="H162" s="53">
        <v>45023</v>
      </c>
      <c r="I162" s="53">
        <v>45024</v>
      </c>
      <c r="J162" s="49" t="str">
        <f ca="1">IF(OR(Table2[[#This Row],[Produced Qty ]]=Table2[[#This Row],[Origin.Qty]],Table2[[#This Row],[OrdEndDate]]&gt;TODAY()),"On Time","Late")</f>
        <v>On Time</v>
      </c>
      <c r="K162" s="54">
        <v>198000</v>
      </c>
      <c r="L162" s="54">
        <v>198000</v>
      </c>
      <c r="M162" s="55" t="s">
        <v>1609</v>
      </c>
      <c r="N162" s="15">
        <f t="shared" si="29"/>
        <v>0</v>
      </c>
      <c r="O162" s="15" t="e">
        <f>VLOOKUP(Table2[[#This Row],[Product]],[1]FG!$A:$L,12,0)</f>
        <v>#N/A</v>
      </c>
      <c r="P162" s="24">
        <f>IFERROR((VLOOKUP(Table2[[#This Row],[Product]],'SCCOP DATA'!A:B,2,0))*Table2[[#This Row],[Oper. Qty]],"")</f>
        <v>2009.7000000000003</v>
      </c>
      <c r="Q162" s="17" t="str">
        <f t="shared" si="30"/>
        <v>CW14</v>
      </c>
      <c r="R162" s="17" t="str">
        <f t="shared" si="31"/>
        <v>CW14</v>
      </c>
      <c r="S162" s="18" t="e">
        <f>VLOOKUP(Table2[[#This Row],[Resource]],'TPM2'!B:C,2,0)</f>
        <v>#N/A</v>
      </c>
      <c r="T162" s="18" t="e">
        <f>+VLOOKUP(Table2[[#This Row],[Resource]],'TPM2'!B:D,3,0)</f>
        <v>#N/A</v>
      </c>
      <c r="U162" s="18" t="e">
        <f>+VLOOKUP(Table2[[#This Row],[Resource]],'TPM2'!B:E,4,0)</f>
        <v>#N/A</v>
      </c>
      <c r="V162" s="14" t="str">
        <f>IFERROR(100%-((Table2[[#This Row],[Next activity by]]-Table2[[#This Row],[Cycles recorded so far]]))/Table2[[#This Row],[Interval]],"")</f>
        <v/>
      </c>
      <c r="W162" s="19" t="str">
        <f>IF(Table2[[#This Row],[TPM Level ]]="","",IF(Table2[[#This Row],[TPM Level ]]&lt;70%,"Green",IF(AND(Table2[[#This Row],[TPM Level ]]&gt;=70%,Table2[[#This Row],[TPM Level ]]&lt;90%),"Bleu",IF(AND(Table2[[#This Row],[TPM Level ]]&gt;=90%,Table2[[#This Row],[TPM Level ]]&lt;100%),"Yellow",IF(Table2[[#This Row],[TPM Level ]]&gt;=100%,"Red")))))</f>
        <v/>
      </c>
      <c r="X162" s="8">
        <f>IFERROR(VLOOKUP(Table2[[#This Row],[Product]],'Cavity &amp; CT'!B:E,4,0),0)</f>
        <v>11.542999999999999</v>
      </c>
      <c r="Y162" s="18" t="str">
        <f>IFERROR(VLOOKUP(D162,'Cavity &amp; CT'!B:F,5,0),"")</f>
        <v/>
      </c>
      <c r="Z162" s="20" t="str">
        <f t="shared" si="32"/>
        <v/>
      </c>
      <c r="AA162" s="14" t="e">
        <f>+VLOOKUP(Table2[[#This Row],[Resource]],'TPM2'!B:F,6,0)</f>
        <v>#N/A</v>
      </c>
    </row>
    <row r="163" spans="1:27" s="48" customFormat="1" x14ac:dyDescent="0.25">
      <c r="A163" s="15" t="s">
        <v>479</v>
      </c>
      <c r="B163" s="56" t="s">
        <v>272</v>
      </c>
      <c r="C163" s="56" t="s">
        <v>300</v>
      </c>
      <c r="D163" s="56" t="s">
        <v>458</v>
      </c>
      <c r="E163" s="56" t="s">
        <v>1461</v>
      </c>
      <c r="F163" s="56" t="s">
        <v>27</v>
      </c>
      <c r="G163" s="16"/>
      <c r="H163" s="53">
        <v>45024</v>
      </c>
      <c r="I163" s="53">
        <v>45027</v>
      </c>
      <c r="J163" s="49" t="str">
        <f ca="1">IF(OR(Table2[[#This Row],[Produced Qty ]]=Table2[[#This Row],[Origin.Qty]],Table2[[#This Row],[OrdEndDate]]&gt;TODAY()),"On Time","Late")</f>
        <v>On Time</v>
      </c>
      <c r="K163" s="54">
        <v>126000</v>
      </c>
      <c r="L163" s="54">
        <v>126000</v>
      </c>
      <c r="M163" s="55" t="s">
        <v>1610</v>
      </c>
      <c r="N163" s="15">
        <f t="shared" si="29"/>
        <v>0</v>
      </c>
      <c r="O163" s="15" t="e">
        <f>VLOOKUP(Table2[[#This Row],[Product]],[1]FG!$A:$L,12,0)</f>
        <v>#N/A</v>
      </c>
      <c r="P163" s="24">
        <f>IFERROR((VLOOKUP(Table2[[#This Row],[Product]],'SCCOP DATA'!A:B,2,0))*Table2[[#This Row],[Oper. Qty]],"")</f>
        <v>667.02455416364057</v>
      </c>
      <c r="Q163" s="17" t="str">
        <f t="shared" si="30"/>
        <v>CW14</v>
      </c>
      <c r="R163" s="17" t="str">
        <f t="shared" si="31"/>
        <v>CW15</v>
      </c>
      <c r="S163" s="18" t="e">
        <f>VLOOKUP(Table2[[#This Row],[Resource]],'TPM2'!B:C,2,0)</f>
        <v>#N/A</v>
      </c>
      <c r="T163" s="18" t="e">
        <f>+VLOOKUP(Table2[[#This Row],[Resource]],'TPM2'!B:D,3,0)</f>
        <v>#N/A</v>
      </c>
      <c r="U163" s="18" t="e">
        <f>+VLOOKUP(Table2[[#This Row],[Resource]],'TPM2'!B:E,4,0)</f>
        <v>#N/A</v>
      </c>
      <c r="V163" s="14" t="str">
        <f>IFERROR(100%-((Table2[[#This Row],[Next activity by]]-Table2[[#This Row],[Cycles recorded so far]]))/Table2[[#This Row],[Interval]],"")</f>
        <v/>
      </c>
      <c r="W163" s="19" t="str">
        <f>IF(Table2[[#This Row],[TPM Level ]]="","",IF(Table2[[#This Row],[TPM Level ]]&lt;70%,"Green",IF(AND(Table2[[#This Row],[TPM Level ]]&gt;=70%,Table2[[#This Row],[TPM Level ]]&lt;90%),"Bleu",IF(AND(Table2[[#This Row],[TPM Level ]]&gt;=90%,Table2[[#This Row],[TPM Level ]]&lt;100%),"Yellow",IF(Table2[[#This Row],[TPM Level ]]&gt;=100%,"Red")))))</f>
        <v/>
      </c>
      <c r="X163" s="8">
        <f>IFERROR(VLOOKUP(Table2[[#This Row],[Product]],'Cavity &amp; CT'!B:E,4,0),0)</f>
        <v>11.542999999999999</v>
      </c>
      <c r="Y163" s="18" t="str">
        <f>IFERROR(VLOOKUP(D163,'Cavity &amp; CT'!B:F,5,0),"")</f>
        <v/>
      </c>
      <c r="Z163" s="20" t="str">
        <f t="shared" si="32"/>
        <v/>
      </c>
      <c r="AA163" s="14" t="e">
        <f>+VLOOKUP(Table2[[#This Row],[Resource]],'TPM2'!B:F,6,0)</f>
        <v>#N/A</v>
      </c>
    </row>
    <row r="164" spans="1:27" s="48" customFormat="1" x14ac:dyDescent="0.25">
      <c r="A164" s="15" t="s">
        <v>479</v>
      </c>
      <c r="B164" s="56" t="s">
        <v>191</v>
      </c>
      <c r="C164" s="56" t="s">
        <v>1225</v>
      </c>
      <c r="D164" s="56" t="s">
        <v>491</v>
      </c>
      <c r="E164" s="56" t="s">
        <v>1108</v>
      </c>
      <c r="F164" s="56" t="s">
        <v>27</v>
      </c>
      <c r="G164" s="16"/>
      <c r="H164" s="53">
        <v>44997</v>
      </c>
      <c r="I164" s="53">
        <v>44997</v>
      </c>
      <c r="J164" s="49" t="str">
        <f ca="1">IF(OR(Table2[[#This Row],[Produced Qty ]]=Table2[[#This Row],[Origin.Qty]],Table2[[#This Row],[OrdEndDate]]&gt;TODAY()),"On Time","Late")</f>
        <v>Late</v>
      </c>
      <c r="K164" s="54">
        <v>14480</v>
      </c>
      <c r="L164" s="54">
        <v>272000</v>
      </c>
      <c r="M164" s="55" t="s">
        <v>1257</v>
      </c>
      <c r="N164" s="15">
        <f t="shared" si="29"/>
        <v>257520</v>
      </c>
      <c r="O164" s="15" t="e">
        <f>VLOOKUP(Table2[[#This Row],[Product]],[1]FG!$A:$L,12,0)</f>
        <v>#N/A</v>
      </c>
      <c r="P164" s="24">
        <f>IFERROR((VLOOKUP(Table2[[#This Row],[Product]],'SCCOP DATA'!A:B,2,0))*Table2[[#This Row],[Oper. Qty]],"")</f>
        <v>231.96959999999999</v>
      </c>
      <c r="Q164" s="17" t="str">
        <f t="shared" si="30"/>
        <v>CW10</v>
      </c>
      <c r="R164" s="17" t="str">
        <f t="shared" si="31"/>
        <v>CW10</v>
      </c>
      <c r="S164" s="18" t="e">
        <f>VLOOKUP(Table2[[#This Row],[Resource]],'TPM2'!B:C,2,0)</f>
        <v>#N/A</v>
      </c>
      <c r="T164" s="18" t="e">
        <f>+VLOOKUP(Table2[[#This Row],[Resource]],'TPM2'!B:D,3,0)</f>
        <v>#N/A</v>
      </c>
      <c r="U164" s="18" t="e">
        <f>+VLOOKUP(Table2[[#This Row],[Resource]],'TPM2'!B:E,4,0)</f>
        <v>#N/A</v>
      </c>
      <c r="V164" s="14" t="str">
        <f>IFERROR(100%-((Table2[[#This Row],[Next activity by]]-Table2[[#This Row],[Cycles recorded so far]]))/Table2[[#This Row],[Interval]],"")</f>
        <v/>
      </c>
      <c r="W164" s="19" t="str">
        <f>IF(Table2[[#This Row],[TPM Level ]]="","",IF(Table2[[#This Row],[TPM Level ]]&lt;70%,"Green",IF(AND(Table2[[#This Row],[TPM Level ]]&gt;=70%,Table2[[#This Row],[TPM Level ]]&lt;90%),"Bleu",IF(AND(Table2[[#This Row],[TPM Level ]]&gt;=90%,Table2[[#This Row],[TPM Level ]]&lt;100%),"Yellow",IF(Table2[[#This Row],[TPM Level ]]&gt;=100%,"Red")))))</f>
        <v/>
      </c>
      <c r="X164" s="8">
        <f>IFERROR(VLOOKUP(Table2[[#This Row],[Product]],'Cavity &amp; CT'!B:E,4,0),0)</f>
        <v>38.270000000000003</v>
      </c>
      <c r="Y164" s="18" t="str">
        <f>IFERROR(VLOOKUP(D164,'Cavity &amp; CT'!B:F,5,0),"")</f>
        <v/>
      </c>
      <c r="Z164" s="20" t="str">
        <f t="shared" si="32"/>
        <v/>
      </c>
      <c r="AA164" s="14" t="e">
        <f>+VLOOKUP(Table2[[#This Row],[Resource]],'TPM2'!B:F,6,0)</f>
        <v>#N/A</v>
      </c>
    </row>
    <row r="165" spans="1:27" s="48" customFormat="1" x14ac:dyDescent="0.25">
      <c r="A165" s="15" t="s">
        <v>479</v>
      </c>
      <c r="B165" s="56" t="s">
        <v>279</v>
      </c>
      <c r="C165" s="56" t="s">
        <v>1225</v>
      </c>
      <c r="D165" s="56" t="s">
        <v>502</v>
      </c>
      <c r="E165" s="56" t="s">
        <v>1462</v>
      </c>
      <c r="F165" s="56" t="s">
        <v>27</v>
      </c>
      <c r="G165" s="16"/>
      <c r="H165" s="53">
        <v>45015</v>
      </c>
      <c r="I165" s="53">
        <v>45015</v>
      </c>
      <c r="J165" s="49" t="str">
        <f ca="1">IF(OR(Table2[[#This Row],[Produced Qty ]]=Table2[[#This Row],[Origin.Qty]],Table2[[#This Row],[OrdEndDate]]&gt;TODAY()),"On Time","Late")</f>
        <v>Late</v>
      </c>
      <c r="K165" s="54">
        <v>5080</v>
      </c>
      <c r="L165" s="54">
        <v>91800</v>
      </c>
      <c r="M165" s="55" t="s">
        <v>1611</v>
      </c>
      <c r="N165" s="15">
        <f t="shared" si="29"/>
        <v>86720</v>
      </c>
      <c r="O165" s="15" t="e">
        <f>VLOOKUP(Table2[[#This Row],[Product]],[1]FG!$A:$L,12,0)</f>
        <v>#N/A</v>
      </c>
      <c r="P165" s="24">
        <f>IFERROR((VLOOKUP(Table2[[#This Row],[Product]],'SCCOP DATA'!A:B,2,0))*Table2[[#This Row],[Oper. Qty]],"")</f>
        <v>136.19479999999996</v>
      </c>
      <c r="Q165" s="17" t="str">
        <f t="shared" si="30"/>
        <v>CW13</v>
      </c>
      <c r="R165" s="17" t="str">
        <f t="shared" si="31"/>
        <v>CW13</v>
      </c>
      <c r="S165" s="18" t="e">
        <f>VLOOKUP(Table2[[#This Row],[Resource]],'TPM2'!B:C,2,0)</f>
        <v>#N/A</v>
      </c>
      <c r="T165" s="18" t="e">
        <f>+VLOOKUP(Table2[[#This Row],[Resource]],'TPM2'!B:D,3,0)</f>
        <v>#N/A</v>
      </c>
      <c r="U165" s="18" t="e">
        <f>+VLOOKUP(Table2[[#This Row],[Resource]],'TPM2'!B:E,4,0)</f>
        <v>#N/A</v>
      </c>
      <c r="V165" s="14" t="str">
        <f>IFERROR(100%-((Table2[[#This Row],[Next activity by]]-Table2[[#This Row],[Cycles recorded so far]]))/Table2[[#This Row],[Interval]],"")</f>
        <v/>
      </c>
      <c r="W165" s="19" t="str">
        <f>IF(Table2[[#This Row],[TPM Level ]]="","",IF(Table2[[#This Row],[TPM Level ]]&lt;70%,"Green",IF(AND(Table2[[#This Row],[TPM Level ]]&gt;=70%,Table2[[#This Row],[TPM Level ]]&lt;90%),"Bleu",IF(AND(Table2[[#This Row],[TPM Level ]]&gt;=90%,Table2[[#This Row],[TPM Level ]]&lt;100%),"Yellow",IF(Table2[[#This Row],[TPM Level ]]&gt;=100%,"Red")))))</f>
        <v/>
      </c>
      <c r="X165" s="8">
        <f>IFERROR(VLOOKUP(Table2[[#This Row],[Product]],'Cavity &amp; CT'!B:E,4,0),0)</f>
        <v>29.762</v>
      </c>
      <c r="Y165" s="18" t="str">
        <f>IFERROR(VLOOKUP(D165,'Cavity &amp; CT'!B:F,5,0),"")</f>
        <v/>
      </c>
      <c r="Z165" s="20" t="str">
        <f t="shared" si="32"/>
        <v/>
      </c>
      <c r="AA165" s="14" t="e">
        <f>+VLOOKUP(Table2[[#This Row],[Resource]],'TPM2'!B:F,6,0)</f>
        <v>#N/A</v>
      </c>
    </row>
    <row r="166" spans="1:27" s="48" customFormat="1" x14ac:dyDescent="0.25">
      <c r="A166" s="15" t="s">
        <v>479</v>
      </c>
      <c r="B166" s="56" t="s">
        <v>191</v>
      </c>
      <c r="C166" s="56" t="s">
        <v>1225</v>
      </c>
      <c r="D166" s="56" t="s">
        <v>491</v>
      </c>
      <c r="E166" s="56" t="s">
        <v>1463</v>
      </c>
      <c r="F166" s="56" t="s">
        <v>27</v>
      </c>
      <c r="G166" s="16"/>
      <c r="H166" s="53">
        <v>45015</v>
      </c>
      <c r="I166" s="53">
        <v>45018</v>
      </c>
      <c r="J166" s="49" t="str">
        <f ca="1">IF(OR(Table2[[#This Row],[Produced Qty ]]=Table2[[#This Row],[Origin.Qty]],Table2[[#This Row],[OrdEndDate]]&gt;TODAY()),"On Time","Late")</f>
        <v>On Time</v>
      </c>
      <c r="K166" s="54">
        <v>100000</v>
      </c>
      <c r="L166" s="54">
        <v>100000</v>
      </c>
      <c r="M166" s="55" t="s">
        <v>1612</v>
      </c>
      <c r="N166" s="15">
        <f>L166-K166</f>
        <v>0</v>
      </c>
      <c r="O166" s="15" t="e">
        <f>VLOOKUP(Table2[[#This Row],[Product]],[1]FG!$A:$L,12,0)</f>
        <v>#N/A</v>
      </c>
      <c r="P166" s="24">
        <f>IFERROR((VLOOKUP(Table2[[#This Row],[Product]],'SCCOP DATA'!A:B,2,0))*Table2[[#This Row],[Oper. Qty]],"")</f>
        <v>1602</v>
      </c>
      <c r="Q166" s="17" t="str">
        <f t="shared" ref="Q166:R170" si="34">"CW"&amp;_xlfn.ISOWEEKNUM(H166)</f>
        <v>CW13</v>
      </c>
      <c r="R166" s="17" t="str">
        <f t="shared" si="34"/>
        <v>CW13</v>
      </c>
      <c r="S166" s="18" t="e">
        <f>VLOOKUP(Table2[[#This Row],[Resource]],'TPM2'!B:C,2,0)</f>
        <v>#N/A</v>
      </c>
      <c r="T166" s="18" t="e">
        <f>+VLOOKUP(Table2[[#This Row],[Resource]],'TPM2'!B:D,3,0)</f>
        <v>#N/A</v>
      </c>
      <c r="U166" s="18" t="e">
        <f>+VLOOKUP(Table2[[#This Row],[Resource]],'TPM2'!B:E,4,0)</f>
        <v>#N/A</v>
      </c>
      <c r="V166" s="14" t="str">
        <f>IFERROR(100%-((Table2[[#This Row],[Next activity by]]-Table2[[#This Row],[Cycles recorded so far]]))/Table2[[#This Row],[Interval]],"")</f>
        <v/>
      </c>
      <c r="W166" s="19" t="str">
        <f>IF(Table2[[#This Row],[TPM Level ]]="","",IF(Table2[[#This Row],[TPM Level ]]&lt;70%,"Green",IF(AND(Table2[[#This Row],[TPM Level ]]&gt;=70%,Table2[[#This Row],[TPM Level ]]&lt;90%),"Bleu",IF(AND(Table2[[#This Row],[TPM Level ]]&gt;=90%,Table2[[#This Row],[TPM Level ]]&lt;100%),"Yellow",IF(Table2[[#This Row],[TPM Level ]]&gt;=100%,"Red")))))</f>
        <v/>
      </c>
      <c r="X166" s="8">
        <f>IFERROR(VLOOKUP(Table2[[#This Row],[Product]],'Cavity &amp; CT'!B:E,4,0),0)</f>
        <v>38.270000000000003</v>
      </c>
      <c r="Y166" s="18" t="str">
        <f>IFERROR(VLOOKUP(D166,'Cavity &amp; CT'!B:F,5,0),"")</f>
        <v/>
      </c>
      <c r="Z166" s="20" t="str">
        <f>IFERROR(((U166-T166))*(X166/3600),"")</f>
        <v/>
      </c>
      <c r="AA166" s="14" t="e">
        <f>+VLOOKUP(Table2[[#This Row],[Resource]],'TPM2'!B:F,6,0)</f>
        <v>#N/A</v>
      </c>
    </row>
    <row r="167" spans="1:27" s="48" customFormat="1" x14ac:dyDescent="0.25">
      <c r="A167" s="15" t="s">
        <v>479</v>
      </c>
      <c r="B167" s="56" t="s">
        <v>191</v>
      </c>
      <c r="C167" s="56" t="s">
        <v>1225</v>
      </c>
      <c r="D167" s="56" t="s">
        <v>491</v>
      </c>
      <c r="E167" s="56" t="s">
        <v>1464</v>
      </c>
      <c r="F167" s="56" t="s">
        <v>27</v>
      </c>
      <c r="G167" s="16"/>
      <c r="H167" s="53">
        <v>45018</v>
      </c>
      <c r="I167" s="53">
        <v>45028</v>
      </c>
      <c r="J167" s="49" t="str">
        <f ca="1">IF(OR(Table2[[#This Row],[Produced Qty ]]=Table2[[#This Row],[Origin.Qty]],Table2[[#This Row],[OrdEndDate]]&gt;TODAY()),"On Time","Late")</f>
        <v>On Time</v>
      </c>
      <c r="K167" s="54">
        <v>312000</v>
      </c>
      <c r="L167" s="54">
        <v>312000</v>
      </c>
      <c r="M167" s="55" t="s">
        <v>1613</v>
      </c>
      <c r="N167" s="15">
        <f>L167-K167</f>
        <v>0</v>
      </c>
      <c r="O167" s="15" t="e">
        <f>VLOOKUP(Table2[[#This Row],[Product]],[1]FG!$A:$L,12,0)</f>
        <v>#N/A</v>
      </c>
      <c r="P167" s="24">
        <f>IFERROR((VLOOKUP(Table2[[#This Row],[Product]],'SCCOP DATA'!A:B,2,0))*Table2[[#This Row],[Oper. Qty]],"")</f>
        <v>4998.24</v>
      </c>
      <c r="Q167" s="17" t="str">
        <f t="shared" si="34"/>
        <v>CW13</v>
      </c>
      <c r="R167" s="17" t="str">
        <f t="shared" si="34"/>
        <v>CW15</v>
      </c>
      <c r="S167" s="18" t="e">
        <f>VLOOKUP(Table2[[#This Row],[Resource]],'TPM2'!B:C,2,0)</f>
        <v>#N/A</v>
      </c>
      <c r="T167" s="18" t="e">
        <f>+VLOOKUP(Table2[[#This Row],[Resource]],'TPM2'!B:D,3,0)</f>
        <v>#N/A</v>
      </c>
      <c r="U167" s="18" t="e">
        <f>+VLOOKUP(Table2[[#This Row],[Resource]],'TPM2'!B:E,4,0)</f>
        <v>#N/A</v>
      </c>
      <c r="V167" s="14" t="str">
        <f>IFERROR(100%-((Table2[[#This Row],[Next activity by]]-Table2[[#This Row],[Cycles recorded so far]]))/Table2[[#This Row],[Interval]],"")</f>
        <v/>
      </c>
      <c r="W167" s="19" t="str">
        <f>IF(Table2[[#This Row],[TPM Level ]]="","",IF(Table2[[#This Row],[TPM Level ]]&lt;70%,"Green",IF(AND(Table2[[#This Row],[TPM Level ]]&gt;=70%,Table2[[#This Row],[TPM Level ]]&lt;90%),"Bleu",IF(AND(Table2[[#This Row],[TPM Level ]]&gt;=90%,Table2[[#This Row],[TPM Level ]]&lt;100%),"Yellow",IF(Table2[[#This Row],[TPM Level ]]&gt;=100%,"Red")))))</f>
        <v/>
      </c>
      <c r="X167" s="8">
        <f>IFERROR(VLOOKUP(Table2[[#This Row],[Product]],'Cavity &amp; CT'!B:E,4,0),0)</f>
        <v>38.270000000000003</v>
      </c>
      <c r="Y167" s="18" t="str">
        <f>IFERROR(VLOOKUP(D167,'Cavity &amp; CT'!B:F,5,0),"")</f>
        <v/>
      </c>
      <c r="Z167" s="20" t="str">
        <f>IFERROR(((U167-T167))*(X167/3600),"")</f>
        <v/>
      </c>
      <c r="AA167" s="14" t="e">
        <f>+VLOOKUP(Table2[[#This Row],[Resource]],'TPM2'!B:F,6,0)</f>
        <v>#N/A</v>
      </c>
    </row>
    <row r="168" spans="1:27" s="48" customFormat="1" x14ac:dyDescent="0.25">
      <c r="A168" s="15" t="s">
        <v>479</v>
      </c>
      <c r="B168" s="56" t="s">
        <v>186</v>
      </c>
      <c r="C168" s="56" t="s">
        <v>453</v>
      </c>
      <c r="D168" s="56" t="s">
        <v>454</v>
      </c>
      <c r="E168" s="56" t="s">
        <v>1322</v>
      </c>
      <c r="F168" s="56" t="s">
        <v>27</v>
      </c>
      <c r="G168" s="16"/>
      <c r="H168" s="53">
        <v>45020</v>
      </c>
      <c r="I168" s="53">
        <v>45023</v>
      </c>
      <c r="J168" s="49" t="str">
        <f ca="1">IF(OR(Table2[[#This Row],[Produced Qty ]]=Table2[[#This Row],[Origin.Qty]],Table2[[#This Row],[OrdEndDate]]&gt;TODAY()),"On Time","Late")</f>
        <v>On Time</v>
      </c>
      <c r="K168" s="54">
        <v>288000</v>
      </c>
      <c r="L168" s="54">
        <v>288000</v>
      </c>
      <c r="M168" s="55" t="s">
        <v>1132</v>
      </c>
      <c r="N168" s="15">
        <f>L168-K168</f>
        <v>0</v>
      </c>
      <c r="O168" s="15" t="e">
        <f>VLOOKUP(Table2[[#This Row],[Product]],[1]FG!$A:$L,12,0)</f>
        <v>#N/A</v>
      </c>
      <c r="P168" s="24">
        <f>IFERROR((VLOOKUP(Table2[[#This Row],[Product]],'SCCOP DATA'!A:B,2,0))*Table2[[#This Row],[Oper. Qty]],"")</f>
        <v>2568.9599999999991</v>
      </c>
      <c r="Q168" s="17" t="str">
        <f t="shared" si="34"/>
        <v>CW14</v>
      </c>
      <c r="R168" s="17" t="str">
        <f t="shared" si="34"/>
        <v>CW14</v>
      </c>
      <c r="S168" s="18" t="e">
        <f>VLOOKUP(Table2[[#This Row],[Resource]],'TPM2'!B:C,2,0)</f>
        <v>#N/A</v>
      </c>
      <c r="T168" s="18" t="e">
        <f>+VLOOKUP(Table2[[#This Row],[Resource]],'TPM2'!B:D,3,0)</f>
        <v>#N/A</v>
      </c>
      <c r="U168" s="18" t="e">
        <f>+VLOOKUP(Table2[[#This Row],[Resource]],'TPM2'!B:E,4,0)</f>
        <v>#N/A</v>
      </c>
      <c r="V168" s="14" t="str">
        <f>IFERROR(100%-((Table2[[#This Row],[Next activity by]]-Table2[[#This Row],[Cycles recorded so far]]))/Table2[[#This Row],[Interval]],"")</f>
        <v/>
      </c>
      <c r="W168" s="19" t="str">
        <f>IF(Table2[[#This Row],[TPM Level ]]="","",IF(Table2[[#This Row],[TPM Level ]]&lt;70%,"Green",IF(AND(Table2[[#This Row],[TPM Level ]]&gt;=70%,Table2[[#This Row],[TPM Level ]]&lt;90%),"Bleu",IF(AND(Table2[[#This Row],[TPM Level ]]&gt;=90%,Table2[[#This Row],[TPM Level ]]&lt;100%),"Yellow",IF(Table2[[#This Row],[TPM Level ]]&gt;=100%,"Red")))))</f>
        <v/>
      </c>
      <c r="X168" s="8">
        <f>IFERROR(VLOOKUP(Table2[[#This Row],[Product]],'Cavity &amp; CT'!B:E,4,0),0)</f>
        <v>17.006</v>
      </c>
      <c r="Y168" s="18" t="str">
        <f>IFERROR(VLOOKUP(D168,'Cavity &amp; CT'!B:F,5,0),"")</f>
        <v/>
      </c>
      <c r="Z168" s="20" t="str">
        <f>IFERROR(((U168-T168))*(X168/3600),"")</f>
        <v/>
      </c>
      <c r="AA168" s="14" t="e">
        <f>+VLOOKUP(Table2[[#This Row],[Resource]],'TPM2'!B:F,6,0)</f>
        <v>#N/A</v>
      </c>
    </row>
    <row r="169" spans="1:27" s="48" customFormat="1" x14ac:dyDescent="0.25">
      <c r="A169" s="15" t="s">
        <v>479</v>
      </c>
      <c r="B169" s="56" t="s">
        <v>340</v>
      </c>
      <c r="C169" s="56" t="s">
        <v>453</v>
      </c>
      <c r="D169" s="56" t="s">
        <v>454</v>
      </c>
      <c r="E169" s="56" t="s">
        <v>1323</v>
      </c>
      <c r="F169" s="56" t="s">
        <v>27</v>
      </c>
      <c r="G169" s="16"/>
      <c r="H169" s="53">
        <v>45015</v>
      </c>
      <c r="I169" s="53">
        <v>45016</v>
      </c>
      <c r="J169" s="49" t="str">
        <f ca="1">IF(OR(Table2[[#This Row],[Produced Qty ]]=Table2[[#This Row],[Origin.Qty]],Table2[[#This Row],[OrdEndDate]]&gt;TODAY()),"On Time","Late")</f>
        <v>On Time</v>
      </c>
      <c r="K169" s="54">
        <v>30928</v>
      </c>
      <c r="L169" s="54">
        <v>90000</v>
      </c>
      <c r="M169" s="55" t="s">
        <v>1614</v>
      </c>
      <c r="N169" s="15">
        <f>L169-K169</f>
        <v>59072</v>
      </c>
      <c r="O169" s="15" t="e">
        <f>VLOOKUP(Table2[[#This Row],[Product]],[1]FG!$A:$L,12,0)</f>
        <v>#N/A</v>
      </c>
      <c r="P169" s="24">
        <f>IFERROR((VLOOKUP(Table2[[#This Row],[Product]],'SCCOP DATA'!A:B,2,0))*Table2[[#This Row],[Oper. Qty]],"")</f>
        <v>283.30047999999999</v>
      </c>
      <c r="Q169" s="17" t="str">
        <f t="shared" si="34"/>
        <v>CW13</v>
      </c>
      <c r="R169" s="17" t="str">
        <f t="shared" si="34"/>
        <v>CW13</v>
      </c>
      <c r="S169" s="18" t="e">
        <f>VLOOKUP(Table2[[#This Row],[Resource]],'TPM2'!B:C,2,0)</f>
        <v>#N/A</v>
      </c>
      <c r="T169" s="18" t="e">
        <f>+VLOOKUP(Table2[[#This Row],[Resource]],'TPM2'!B:D,3,0)</f>
        <v>#N/A</v>
      </c>
      <c r="U169" s="18" t="e">
        <f>+VLOOKUP(Table2[[#This Row],[Resource]],'TPM2'!B:E,4,0)</f>
        <v>#N/A</v>
      </c>
      <c r="V169" s="14" t="str">
        <f>IFERROR(100%-((Table2[[#This Row],[Next activity by]]-Table2[[#This Row],[Cycles recorded so far]]))/Table2[[#This Row],[Interval]],"")</f>
        <v/>
      </c>
      <c r="W169" s="19" t="str">
        <f>IF(Table2[[#This Row],[TPM Level ]]="","",IF(Table2[[#This Row],[TPM Level ]]&lt;70%,"Green",IF(AND(Table2[[#This Row],[TPM Level ]]&gt;=70%,Table2[[#This Row],[TPM Level ]]&lt;90%),"Bleu",IF(AND(Table2[[#This Row],[TPM Level ]]&gt;=90%,Table2[[#This Row],[TPM Level ]]&lt;100%),"Yellow",IF(Table2[[#This Row],[TPM Level ]]&gt;=100%,"Red")))))</f>
        <v/>
      </c>
      <c r="X169" s="8">
        <f>IFERROR(VLOOKUP(Table2[[#This Row],[Product]],'Cavity &amp; CT'!B:E,4,0),0)</f>
        <v>0</v>
      </c>
      <c r="Y169" s="18" t="str">
        <f>IFERROR(VLOOKUP(D169,'Cavity &amp; CT'!B:F,5,0),"")</f>
        <v/>
      </c>
      <c r="Z169" s="20" t="str">
        <f>IFERROR(((U169-T169))*(X169/3600),"")</f>
        <v/>
      </c>
      <c r="AA169" s="14" t="e">
        <f>+VLOOKUP(Table2[[#This Row],[Resource]],'TPM2'!B:F,6,0)</f>
        <v>#N/A</v>
      </c>
    </row>
    <row r="170" spans="1:27" s="48" customFormat="1" x14ac:dyDescent="0.25">
      <c r="A170" s="15" t="s">
        <v>479</v>
      </c>
      <c r="B170" s="56" t="s">
        <v>341</v>
      </c>
      <c r="C170" s="56" t="s">
        <v>453</v>
      </c>
      <c r="D170" s="56" t="s">
        <v>454</v>
      </c>
      <c r="E170" s="56" t="s">
        <v>1324</v>
      </c>
      <c r="F170" s="56" t="s">
        <v>27</v>
      </c>
      <c r="G170" s="16"/>
      <c r="H170" s="53">
        <v>45016</v>
      </c>
      <c r="I170" s="53">
        <v>45017</v>
      </c>
      <c r="J170" s="49" t="str">
        <f ca="1">IF(OR(Table2[[#This Row],[Produced Qty ]]=Table2[[#This Row],[Origin.Qty]],Table2[[#This Row],[OrdEndDate]]&gt;TODAY()),"On Time","Late")</f>
        <v>On Time</v>
      </c>
      <c r="K170" s="54">
        <v>120000</v>
      </c>
      <c r="L170" s="54">
        <v>120000</v>
      </c>
      <c r="M170" s="55" t="s">
        <v>1385</v>
      </c>
      <c r="N170" s="15">
        <f>L170-K170</f>
        <v>0</v>
      </c>
      <c r="O170" s="15" t="e">
        <f>VLOOKUP(Table2[[#This Row],[Product]],[1]FG!$A:$L,12,0)</f>
        <v>#N/A</v>
      </c>
      <c r="P170" s="24">
        <f>IFERROR((VLOOKUP(Table2[[#This Row],[Product]],'SCCOP DATA'!A:B,2,0))*Table2[[#This Row],[Oper. Qty]],"")</f>
        <v>1072.8</v>
      </c>
      <c r="Q170" s="17" t="str">
        <f t="shared" si="34"/>
        <v>CW13</v>
      </c>
      <c r="R170" s="17" t="str">
        <f t="shared" si="34"/>
        <v>CW13</v>
      </c>
      <c r="S170" s="18" t="e">
        <f>VLOOKUP(Table2[[#This Row],[Resource]],'TPM2'!B:C,2,0)</f>
        <v>#N/A</v>
      </c>
      <c r="T170" s="18" t="e">
        <f>+VLOOKUP(Table2[[#This Row],[Resource]],'TPM2'!B:D,3,0)</f>
        <v>#N/A</v>
      </c>
      <c r="U170" s="18" t="e">
        <f>+VLOOKUP(Table2[[#This Row],[Resource]],'TPM2'!B:E,4,0)</f>
        <v>#N/A</v>
      </c>
      <c r="V170" s="14" t="str">
        <f>IFERROR(100%-((Table2[[#This Row],[Next activity by]]-Table2[[#This Row],[Cycles recorded so far]]))/Table2[[#This Row],[Interval]],"")</f>
        <v/>
      </c>
      <c r="W170" s="19" t="str">
        <f>IF(Table2[[#This Row],[TPM Level ]]="","",IF(Table2[[#This Row],[TPM Level ]]&lt;70%,"Green",IF(AND(Table2[[#This Row],[TPM Level ]]&gt;=70%,Table2[[#This Row],[TPM Level ]]&lt;90%),"Bleu",IF(AND(Table2[[#This Row],[TPM Level ]]&gt;=90%,Table2[[#This Row],[TPM Level ]]&lt;100%),"Yellow",IF(Table2[[#This Row],[TPM Level ]]&gt;=100%,"Red")))))</f>
        <v/>
      </c>
      <c r="X170" s="8">
        <f>IFERROR(VLOOKUP(Table2[[#This Row],[Product]],'Cavity &amp; CT'!B:E,4,0),0)</f>
        <v>0</v>
      </c>
      <c r="Y170" s="18" t="str">
        <f>IFERROR(VLOOKUP(D170,'Cavity &amp; CT'!B:F,5,0),"")</f>
        <v/>
      </c>
      <c r="Z170" s="20" t="str">
        <f>IFERROR(((U170-T170))*(X170/3600),"")</f>
        <v/>
      </c>
      <c r="AA170" s="14" t="e">
        <f>+VLOOKUP(Table2[[#This Row],[Resource]],'TPM2'!B:F,6,0)</f>
        <v>#N/A</v>
      </c>
    </row>
    <row r="171" spans="1:27" s="48" customFormat="1" x14ac:dyDescent="0.25">
      <c r="A171" s="15" t="s">
        <v>479</v>
      </c>
      <c r="B171" s="56" t="s">
        <v>186</v>
      </c>
      <c r="C171" s="56" t="s">
        <v>453</v>
      </c>
      <c r="D171" s="56" t="s">
        <v>454</v>
      </c>
      <c r="E171" s="56" t="s">
        <v>1465</v>
      </c>
      <c r="F171" s="56" t="s">
        <v>27</v>
      </c>
      <c r="G171" s="16"/>
      <c r="H171" s="53">
        <v>45023</v>
      </c>
      <c r="I171" s="53">
        <v>45027</v>
      </c>
      <c r="J171" s="49" t="str">
        <f ca="1">IF(OR(Table2[[#This Row],[Produced Qty ]]=Table2[[#This Row],[Origin.Qty]],Table2[[#This Row],[OrdEndDate]]&gt;TODAY()),"On Time","Late")</f>
        <v>On Time</v>
      </c>
      <c r="K171" s="54">
        <v>288000</v>
      </c>
      <c r="L171" s="54">
        <v>288000</v>
      </c>
      <c r="M171" s="55" t="s">
        <v>1258</v>
      </c>
      <c r="N171" s="15">
        <f t="shared" si="29"/>
        <v>0</v>
      </c>
      <c r="O171" s="15" t="e">
        <f>VLOOKUP(Table2[[#This Row],[Product]],[1]FG!$A:$L,12,0)</f>
        <v>#N/A</v>
      </c>
      <c r="P171" s="24">
        <f>IFERROR((VLOOKUP(Table2[[#This Row],[Product]],'SCCOP DATA'!A:B,2,0))*Table2[[#This Row],[Oper. Qty]],"")</f>
        <v>2568.9599999999991</v>
      </c>
      <c r="Q171" s="17" t="str">
        <f t="shared" si="30"/>
        <v>CW14</v>
      </c>
      <c r="R171" s="17" t="str">
        <f t="shared" si="31"/>
        <v>CW15</v>
      </c>
      <c r="S171" s="18" t="e">
        <f>VLOOKUP(Table2[[#This Row],[Resource]],'TPM2'!B:C,2,0)</f>
        <v>#N/A</v>
      </c>
      <c r="T171" s="18" t="e">
        <f>+VLOOKUP(Table2[[#This Row],[Resource]],'TPM2'!B:D,3,0)</f>
        <v>#N/A</v>
      </c>
      <c r="U171" s="18" t="e">
        <f>+VLOOKUP(Table2[[#This Row],[Resource]],'TPM2'!B:E,4,0)</f>
        <v>#N/A</v>
      </c>
      <c r="V171" s="14" t="str">
        <f>IFERROR(100%-((Table2[[#This Row],[Next activity by]]-Table2[[#This Row],[Cycles recorded so far]]))/Table2[[#This Row],[Interval]],"")</f>
        <v/>
      </c>
      <c r="W171" s="19" t="str">
        <f>IF(Table2[[#This Row],[TPM Level ]]="","",IF(Table2[[#This Row],[TPM Level ]]&lt;70%,"Green",IF(AND(Table2[[#This Row],[TPM Level ]]&gt;=70%,Table2[[#This Row],[TPM Level ]]&lt;90%),"Bleu",IF(AND(Table2[[#This Row],[TPM Level ]]&gt;=90%,Table2[[#This Row],[TPM Level ]]&lt;100%),"Yellow",IF(Table2[[#This Row],[TPM Level ]]&gt;=100%,"Red")))))</f>
        <v/>
      </c>
      <c r="X171" s="8">
        <f>IFERROR(VLOOKUP(Table2[[#This Row],[Product]],'Cavity &amp; CT'!B:E,4,0),0)</f>
        <v>17.006</v>
      </c>
      <c r="Y171" s="18" t="str">
        <f>IFERROR(VLOOKUP(D171,'Cavity &amp; CT'!B:F,5,0),"")</f>
        <v/>
      </c>
      <c r="Z171" s="20" t="str">
        <f t="shared" si="32"/>
        <v/>
      </c>
      <c r="AA171" s="14" t="e">
        <f>+VLOOKUP(Table2[[#This Row],[Resource]],'TPM2'!B:F,6,0)</f>
        <v>#N/A</v>
      </c>
    </row>
    <row r="172" spans="1:27" s="48" customFormat="1" x14ac:dyDescent="0.25">
      <c r="A172" s="15" t="s">
        <v>479</v>
      </c>
      <c r="B172" s="56" t="s">
        <v>338</v>
      </c>
      <c r="C172" s="56" t="s">
        <v>453</v>
      </c>
      <c r="D172" s="56" t="s">
        <v>454</v>
      </c>
      <c r="E172" s="56" t="s">
        <v>1466</v>
      </c>
      <c r="F172" s="56" t="s">
        <v>27</v>
      </c>
      <c r="G172" s="16"/>
      <c r="H172" s="53">
        <v>45018</v>
      </c>
      <c r="I172" s="53">
        <v>45020</v>
      </c>
      <c r="J172" s="49" t="str">
        <f ca="1">IF(OR(Table2[[#This Row],[Produced Qty ]]=Table2[[#This Row],[Origin.Qty]],Table2[[#This Row],[OrdEndDate]]&gt;TODAY()),"On Time","Late")</f>
        <v>On Time</v>
      </c>
      <c r="K172" s="54">
        <v>240000</v>
      </c>
      <c r="L172" s="54">
        <v>240000</v>
      </c>
      <c r="M172" s="55" t="s">
        <v>1615</v>
      </c>
      <c r="N172" s="15">
        <f t="shared" ref="N172:N203" si="35">L172-K172</f>
        <v>0</v>
      </c>
      <c r="O172" s="15" t="e">
        <f>VLOOKUP(Table2[[#This Row],[Product]],[1]FG!$A:$L,12,0)</f>
        <v>#N/A</v>
      </c>
      <c r="P172" s="24">
        <f>IFERROR((VLOOKUP(Table2[[#This Row],[Product]],'SCCOP DATA'!A:B,2,0))*Table2[[#This Row],[Oper. Qty]],"")</f>
        <v>2145.6</v>
      </c>
      <c r="Q172" s="17" t="str">
        <f t="shared" ref="Q172:Q203" si="36">"CW"&amp;_xlfn.ISOWEEKNUM(H172)</f>
        <v>CW13</v>
      </c>
      <c r="R172" s="17" t="str">
        <f t="shared" ref="R172:R203" si="37">"CW"&amp;_xlfn.ISOWEEKNUM(I172)</f>
        <v>CW14</v>
      </c>
      <c r="S172" s="18" t="e">
        <f>VLOOKUP(Table2[[#This Row],[Resource]],'TPM2'!B:C,2,0)</f>
        <v>#N/A</v>
      </c>
      <c r="T172" s="18" t="e">
        <f>+VLOOKUP(Table2[[#This Row],[Resource]],'TPM2'!B:D,3,0)</f>
        <v>#N/A</v>
      </c>
      <c r="U172" s="18" t="e">
        <f>+VLOOKUP(Table2[[#This Row],[Resource]],'TPM2'!B:E,4,0)</f>
        <v>#N/A</v>
      </c>
      <c r="V172" s="14" t="str">
        <f>IFERROR(100%-((Table2[[#This Row],[Next activity by]]-Table2[[#This Row],[Cycles recorded so far]]))/Table2[[#This Row],[Interval]],"")</f>
        <v/>
      </c>
      <c r="W172" s="19" t="str">
        <f>IF(Table2[[#This Row],[TPM Level ]]="","",IF(Table2[[#This Row],[TPM Level ]]&lt;70%,"Green",IF(AND(Table2[[#This Row],[TPM Level ]]&gt;=70%,Table2[[#This Row],[TPM Level ]]&lt;90%),"Bleu",IF(AND(Table2[[#This Row],[TPM Level ]]&gt;=90%,Table2[[#This Row],[TPM Level ]]&lt;100%),"Yellow",IF(Table2[[#This Row],[TPM Level ]]&gt;=100%,"Red")))))</f>
        <v/>
      </c>
      <c r="X172" s="8">
        <f>IFERROR(VLOOKUP(Table2[[#This Row],[Product]],'Cavity &amp; CT'!B:E,4,0),0)</f>
        <v>0</v>
      </c>
      <c r="Y172" s="18" t="str">
        <f>IFERROR(VLOOKUP(D172,'Cavity &amp; CT'!B:F,5,0),"")</f>
        <v/>
      </c>
      <c r="Z172" s="20" t="str">
        <f t="shared" ref="Z172:Z203" si="38">IFERROR(((U172-T172))*(X172/3600),"")</f>
        <v/>
      </c>
      <c r="AA172" s="14" t="e">
        <f>+VLOOKUP(Table2[[#This Row],[Resource]],'TPM2'!B:F,6,0)</f>
        <v>#N/A</v>
      </c>
    </row>
    <row r="173" spans="1:27" s="48" customFormat="1" x14ac:dyDescent="0.25">
      <c r="A173" s="15" t="s">
        <v>479</v>
      </c>
      <c r="B173" s="56" t="s">
        <v>337</v>
      </c>
      <c r="C173" s="56" t="s">
        <v>453</v>
      </c>
      <c r="D173" s="56" t="s">
        <v>454</v>
      </c>
      <c r="E173" s="56" t="s">
        <v>1467</v>
      </c>
      <c r="F173" s="56" t="s">
        <v>27</v>
      </c>
      <c r="G173" s="16"/>
      <c r="H173" s="53">
        <v>45017</v>
      </c>
      <c r="I173" s="53">
        <v>45018</v>
      </c>
      <c r="J173" s="49" t="str">
        <f ca="1">IF(OR(Table2[[#This Row],[Produced Qty ]]=Table2[[#This Row],[Origin.Qty]],Table2[[#This Row],[OrdEndDate]]&gt;TODAY()),"On Time","Late")</f>
        <v>On Time</v>
      </c>
      <c r="K173" s="54">
        <v>60000</v>
      </c>
      <c r="L173" s="54">
        <v>60000</v>
      </c>
      <c r="M173" s="55" t="s">
        <v>1616</v>
      </c>
      <c r="N173" s="15">
        <f t="shared" si="35"/>
        <v>0</v>
      </c>
      <c r="O173" s="15" t="e">
        <f>VLOOKUP(Table2[[#This Row],[Product]],[1]FG!$A:$L,12,0)</f>
        <v>#N/A</v>
      </c>
      <c r="P173" s="24">
        <f>IFERROR((VLOOKUP(Table2[[#This Row],[Product]],'SCCOP DATA'!A:B,2,0))*Table2[[#This Row],[Oper. Qty]],"")</f>
        <v>544.80000000000007</v>
      </c>
      <c r="Q173" s="17" t="str">
        <f t="shared" si="36"/>
        <v>CW13</v>
      </c>
      <c r="R173" s="17" t="str">
        <f t="shared" si="37"/>
        <v>CW13</v>
      </c>
      <c r="S173" s="18" t="e">
        <f>VLOOKUP(Table2[[#This Row],[Resource]],'TPM2'!B:C,2,0)</f>
        <v>#N/A</v>
      </c>
      <c r="T173" s="18" t="e">
        <f>+VLOOKUP(Table2[[#This Row],[Resource]],'TPM2'!B:D,3,0)</f>
        <v>#N/A</v>
      </c>
      <c r="U173" s="18" t="e">
        <f>+VLOOKUP(Table2[[#This Row],[Resource]],'TPM2'!B:E,4,0)</f>
        <v>#N/A</v>
      </c>
      <c r="V173" s="14" t="str">
        <f>IFERROR(100%-((Table2[[#This Row],[Next activity by]]-Table2[[#This Row],[Cycles recorded so far]]))/Table2[[#This Row],[Interval]],"")</f>
        <v/>
      </c>
      <c r="W173" s="19" t="str">
        <f>IF(Table2[[#This Row],[TPM Level ]]="","",IF(Table2[[#This Row],[TPM Level ]]&lt;70%,"Green",IF(AND(Table2[[#This Row],[TPM Level ]]&gt;=70%,Table2[[#This Row],[TPM Level ]]&lt;90%),"Bleu",IF(AND(Table2[[#This Row],[TPM Level ]]&gt;=90%,Table2[[#This Row],[TPM Level ]]&lt;100%),"Yellow",IF(Table2[[#This Row],[TPM Level ]]&gt;=100%,"Red")))))</f>
        <v/>
      </c>
      <c r="X173" s="8">
        <f>IFERROR(VLOOKUP(Table2[[#This Row],[Product]],'Cavity &amp; CT'!B:E,4,0),0)</f>
        <v>0</v>
      </c>
      <c r="Y173" s="18" t="str">
        <f>IFERROR(VLOOKUP(D173,'Cavity &amp; CT'!B:F,5,0),"")</f>
        <v/>
      </c>
      <c r="Z173" s="20" t="str">
        <f t="shared" si="38"/>
        <v/>
      </c>
      <c r="AA173" s="14" t="e">
        <f>+VLOOKUP(Table2[[#This Row],[Resource]],'TPM2'!B:F,6,0)</f>
        <v>#N/A</v>
      </c>
    </row>
    <row r="174" spans="1:27" s="48" customFormat="1" x14ac:dyDescent="0.25">
      <c r="A174" s="15" t="s">
        <v>479</v>
      </c>
      <c r="B174" s="56" t="s">
        <v>141</v>
      </c>
      <c r="C174" s="56" t="s">
        <v>1034</v>
      </c>
      <c r="D174" s="56" t="s">
        <v>487</v>
      </c>
      <c r="E174" s="56" t="s">
        <v>1095</v>
      </c>
      <c r="F174" s="56" t="s">
        <v>27</v>
      </c>
      <c r="G174" s="16"/>
      <c r="H174" s="53">
        <v>44997</v>
      </c>
      <c r="I174" s="53">
        <v>44997</v>
      </c>
      <c r="J174" s="49" t="str">
        <f ca="1">IF(OR(Table2[[#This Row],[Produced Qty ]]=Table2[[#This Row],[Origin.Qty]],Table2[[#This Row],[OrdEndDate]]&gt;TODAY()),"On Time","Late")</f>
        <v>Late</v>
      </c>
      <c r="K174" s="54">
        <v>2822</v>
      </c>
      <c r="L174" s="54">
        <v>13650</v>
      </c>
      <c r="M174" s="55" t="s">
        <v>1259</v>
      </c>
      <c r="N174" s="15">
        <f t="shared" si="35"/>
        <v>10828</v>
      </c>
      <c r="O174" s="15">
        <f>VLOOKUP(Table2[[#This Row],[Product]],[1]FG!$A:$L,12,0)</f>
        <v>21450</v>
      </c>
      <c r="P174" s="24">
        <f>IFERROR((VLOOKUP(Table2[[#This Row],[Product]],'SCCOP DATA'!A:B,2,0))*Table2[[#This Row],[Oper. Qty]],"")</f>
        <v>72.581840000000014</v>
      </c>
      <c r="Q174" s="17" t="str">
        <f t="shared" si="36"/>
        <v>CW10</v>
      </c>
      <c r="R174" s="17" t="str">
        <f t="shared" si="37"/>
        <v>CW10</v>
      </c>
      <c r="S174" s="18" t="e">
        <f>VLOOKUP(Table2[[#This Row],[Resource]],'TPM2'!B:C,2,0)</f>
        <v>#N/A</v>
      </c>
      <c r="T174" s="18" t="e">
        <f>+VLOOKUP(Table2[[#This Row],[Resource]],'TPM2'!B:D,3,0)</f>
        <v>#N/A</v>
      </c>
      <c r="U174" s="18" t="e">
        <f>+VLOOKUP(Table2[[#This Row],[Resource]],'TPM2'!B:E,4,0)</f>
        <v>#N/A</v>
      </c>
      <c r="V174" s="14" t="str">
        <f>IFERROR(100%-((Table2[[#This Row],[Next activity by]]-Table2[[#This Row],[Cycles recorded so far]]))/Table2[[#This Row],[Interval]],"")</f>
        <v/>
      </c>
      <c r="W174" s="19" t="str">
        <f>IF(Table2[[#This Row],[TPM Level ]]="","",IF(Table2[[#This Row],[TPM Level ]]&lt;70%,"Green",IF(AND(Table2[[#This Row],[TPM Level ]]&gt;=70%,Table2[[#This Row],[TPM Level ]]&lt;90%),"Bleu",IF(AND(Table2[[#This Row],[TPM Level ]]&gt;=90%,Table2[[#This Row],[TPM Level ]]&lt;100%),"Yellow",IF(Table2[[#This Row],[TPM Level ]]&gt;=100%,"Red")))))</f>
        <v/>
      </c>
      <c r="X174" s="8">
        <f>IFERROR(VLOOKUP(Table2[[#This Row],[Product]],'Cavity &amp; CT'!B:E,4,0),0)</f>
        <v>68.03</v>
      </c>
      <c r="Y174" s="18" t="str">
        <f>IFERROR(VLOOKUP(D174,'Cavity &amp; CT'!B:F,5,0),"")</f>
        <v/>
      </c>
      <c r="Z174" s="20" t="str">
        <f t="shared" si="38"/>
        <v/>
      </c>
      <c r="AA174" s="14" t="e">
        <f>+VLOOKUP(Table2[[#This Row],[Resource]],'TPM2'!B:F,6,0)</f>
        <v>#N/A</v>
      </c>
    </row>
    <row r="175" spans="1:27" s="50" customFormat="1" x14ac:dyDescent="0.25">
      <c r="A175" s="15" t="s">
        <v>479</v>
      </c>
      <c r="B175" s="56" t="s">
        <v>249</v>
      </c>
      <c r="C175" s="56" t="s">
        <v>1034</v>
      </c>
      <c r="D175" s="56" t="s">
        <v>306</v>
      </c>
      <c r="E175" s="56" t="s">
        <v>1226</v>
      </c>
      <c r="F175" s="56" t="s">
        <v>27</v>
      </c>
      <c r="G175" s="16"/>
      <c r="H175" s="53">
        <v>44998</v>
      </c>
      <c r="I175" s="53">
        <v>44998</v>
      </c>
      <c r="J175" s="51" t="str">
        <f ca="1">IF(OR(Table2[[#This Row],[Produced Qty ]]=Table2[[#This Row],[Origin.Qty]],Table2[[#This Row],[OrdEndDate]]&gt;TODAY()),"On Time","Late")</f>
        <v>Late</v>
      </c>
      <c r="K175" s="54">
        <v>3492</v>
      </c>
      <c r="L175" s="54">
        <v>55500</v>
      </c>
      <c r="M175" s="55" t="s">
        <v>1260</v>
      </c>
      <c r="N175" s="15">
        <f t="shared" si="35"/>
        <v>52008</v>
      </c>
      <c r="O175" s="15">
        <f>VLOOKUP(Table2[[#This Row],[Product]],[1]FG!$A:$L,12,0)</f>
        <v>73500</v>
      </c>
      <c r="P175" s="24">
        <f>IFERROR((VLOOKUP(Table2[[#This Row],[Product]],'SCCOP DATA'!A:B,2,0))*Table2[[#This Row],[Oper. Qty]],"")</f>
        <v>44.173799999999993</v>
      </c>
      <c r="Q175" s="17" t="str">
        <f t="shared" si="36"/>
        <v>CW11</v>
      </c>
      <c r="R175" s="17" t="str">
        <f t="shared" si="37"/>
        <v>CW11</v>
      </c>
      <c r="S175" s="18" t="e">
        <f>VLOOKUP(Table2[[#This Row],[Resource]],'TPM2'!B:C,2,0)</f>
        <v>#N/A</v>
      </c>
      <c r="T175" s="18" t="e">
        <f>+VLOOKUP(Table2[[#This Row],[Resource]],'TPM2'!B:D,3,0)</f>
        <v>#N/A</v>
      </c>
      <c r="U175" s="18" t="e">
        <f>+VLOOKUP(Table2[[#This Row],[Resource]],'TPM2'!B:E,4,0)</f>
        <v>#N/A</v>
      </c>
      <c r="V175" s="14" t="str">
        <f>IFERROR(100%-((Table2[[#This Row],[Next activity by]]-Table2[[#This Row],[Cycles recorded so far]]))/Table2[[#This Row],[Interval]],"")</f>
        <v/>
      </c>
      <c r="W175" s="19" t="str">
        <f>IF(Table2[[#This Row],[TPM Level ]]="","",IF(Table2[[#This Row],[TPM Level ]]&lt;70%,"Green",IF(AND(Table2[[#This Row],[TPM Level ]]&gt;=70%,Table2[[#This Row],[TPM Level ]]&lt;90%),"Bleu",IF(AND(Table2[[#This Row],[TPM Level ]]&gt;=90%,Table2[[#This Row],[TPM Level ]]&lt;100%),"Yellow",IF(Table2[[#This Row],[TPM Level ]]&gt;=100%,"Red")))))</f>
        <v/>
      </c>
      <c r="X175" s="8">
        <f>IFERROR(VLOOKUP(Table2[[#This Row],[Product]],'Cavity &amp; CT'!B:E,4,0),0)</f>
        <v>25.51</v>
      </c>
      <c r="Y175" s="18" t="str">
        <f>IFERROR(VLOOKUP(D175,'Cavity &amp; CT'!B:F,5,0),"")</f>
        <v/>
      </c>
      <c r="Z175" s="20" t="str">
        <f t="shared" si="38"/>
        <v/>
      </c>
      <c r="AA175" s="14" t="e">
        <f>+VLOOKUP(Table2[[#This Row],[Resource]],'TPM2'!B:F,6,0)</f>
        <v>#N/A</v>
      </c>
    </row>
    <row r="176" spans="1:27" s="50" customFormat="1" x14ac:dyDescent="0.25">
      <c r="A176" s="15" t="s">
        <v>479</v>
      </c>
      <c r="B176" s="56" t="s">
        <v>189</v>
      </c>
      <c r="C176" s="56" t="s">
        <v>1034</v>
      </c>
      <c r="D176" s="56" t="s">
        <v>448</v>
      </c>
      <c r="E176" s="56" t="s">
        <v>1189</v>
      </c>
      <c r="F176" s="56" t="s">
        <v>27</v>
      </c>
      <c r="G176" s="16"/>
      <c r="H176" s="53">
        <v>45026</v>
      </c>
      <c r="I176" s="53">
        <v>45027</v>
      </c>
      <c r="J176" s="51" t="str">
        <f ca="1">IF(OR(Table2[[#This Row],[Produced Qty ]]=Table2[[#This Row],[Origin.Qty]],Table2[[#This Row],[OrdEndDate]]&gt;TODAY()),"On Time","Late")</f>
        <v>On Time</v>
      </c>
      <c r="K176" s="54">
        <v>120000</v>
      </c>
      <c r="L176" s="54">
        <v>120000</v>
      </c>
      <c r="M176" s="55" t="s">
        <v>1617</v>
      </c>
      <c r="N176" s="15">
        <f t="shared" si="35"/>
        <v>0</v>
      </c>
      <c r="O176" s="15" t="e">
        <f>VLOOKUP(Table2[[#This Row],[Product]],[1]FG!$A:$L,12,0)</f>
        <v>#N/A</v>
      </c>
      <c r="P176" s="24">
        <f>IFERROR((VLOOKUP(Table2[[#This Row],[Product]],'SCCOP DATA'!A:B,2,0))*Table2[[#This Row],[Oper. Qty]],"")</f>
        <v>776.4</v>
      </c>
      <c r="Q176" s="17" t="str">
        <f t="shared" si="36"/>
        <v>CW15</v>
      </c>
      <c r="R176" s="17" t="str">
        <f t="shared" si="37"/>
        <v>CW15</v>
      </c>
      <c r="S176" s="18" t="e">
        <f>VLOOKUP(Table2[[#This Row],[Resource]],'TPM2'!B:C,2,0)</f>
        <v>#N/A</v>
      </c>
      <c r="T176" s="18" t="e">
        <f>+VLOOKUP(Table2[[#This Row],[Resource]],'TPM2'!B:D,3,0)</f>
        <v>#N/A</v>
      </c>
      <c r="U176" s="18" t="e">
        <f>+VLOOKUP(Table2[[#This Row],[Resource]],'TPM2'!B:E,4,0)</f>
        <v>#N/A</v>
      </c>
      <c r="V176" s="14" t="str">
        <f>IFERROR(100%-((Table2[[#This Row],[Next activity by]]-Table2[[#This Row],[Cycles recorded so far]]))/Table2[[#This Row],[Interval]],"")</f>
        <v/>
      </c>
      <c r="W176" s="19" t="str">
        <f>IF(Table2[[#This Row],[TPM Level ]]="","",IF(Table2[[#This Row],[TPM Level ]]&lt;70%,"Green",IF(AND(Table2[[#This Row],[TPM Level ]]&gt;=70%,Table2[[#This Row],[TPM Level ]]&lt;90%),"Bleu",IF(AND(Table2[[#This Row],[TPM Level ]]&gt;=90%,Table2[[#This Row],[TPM Level ]]&lt;100%),"Yellow",IF(Table2[[#This Row],[TPM Level ]]&gt;=100%,"Red")))))</f>
        <v/>
      </c>
      <c r="X176" s="8">
        <f>IFERROR(VLOOKUP(Table2[[#This Row],[Product]],'Cavity &amp; CT'!B:E,4,0),0)</f>
        <v>12.44</v>
      </c>
      <c r="Y176" s="18" t="str">
        <f>IFERROR(VLOOKUP(D176,'Cavity &amp; CT'!B:F,5,0),"")</f>
        <v/>
      </c>
      <c r="Z176" s="20" t="str">
        <f t="shared" si="38"/>
        <v/>
      </c>
      <c r="AA176" s="14" t="e">
        <f>+VLOOKUP(Table2[[#This Row],[Resource]],'TPM2'!B:F,6,0)</f>
        <v>#N/A</v>
      </c>
    </row>
    <row r="177" spans="1:27" s="50" customFormat="1" x14ac:dyDescent="0.25">
      <c r="A177" s="15" t="s">
        <v>479</v>
      </c>
      <c r="B177" s="56" t="s">
        <v>239</v>
      </c>
      <c r="C177" s="56" t="s">
        <v>1034</v>
      </c>
      <c r="D177" s="56" t="s">
        <v>306</v>
      </c>
      <c r="E177" s="56" t="s">
        <v>1227</v>
      </c>
      <c r="F177" s="56" t="s">
        <v>27</v>
      </c>
      <c r="G177" s="16"/>
      <c r="H177" s="53">
        <v>45015</v>
      </c>
      <c r="I177" s="53">
        <v>45019</v>
      </c>
      <c r="J177" s="51" t="str">
        <f ca="1">IF(OR(Table2[[#This Row],[Produced Qty ]]=Table2[[#This Row],[Origin.Qty]],Table2[[#This Row],[OrdEndDate]]&gt;TODAY()),"On Time","Late")</f>
        <v>On Time</v>
      </c>
      <c r="K177" s="54">
        <v>258016</v>
      </c>
      <c r="L177" s="54">
        <v>294000</v>
      </c>
      <c r="M177" s="55" t="s">
        <v>1618</v>
      </c>
      <c r="N177" s="15">
        <f t="shared" si="35"/>
        <v>35984</v>
      </c>
      <c r="O177" s="15">
        <f>VLOOKUP(Table2[[#This Row],[Product]],[1]FG!$A:$L,12,0)</f>
        <v>129000</v>
      </c>
      <c r="P177" s="24">
        <f>IFERROR((VLOOKUP(Table2[[#This Row],[Product]],'SCCOP DATA'!A:B,2,0))*Table2[[#This Row],[Oper. Qty]],"")</f>
        <v>3085.8713600000001</v>
      </c>
      <c r="Q177" s="17" t="str">
        <f t="shared" si="36"/>
        <v>CW13</v>
      </c>
      <c r="R177" s="17" t="str">
        <f t="shared" si="37"/>
        <v>CW14</v>
      </c>
      <c r="S177" s="18" t="e">
        <f>VLOOKUP(Table2[[#This Row],[Resource]],'TPM2'!B:C,2,0)</f>
        <v>#N/A</v>
      </c>
      <c r="T177" s="18" t="e">
        <f>+VLOOKUP(Table2[[#This Row],[Resource]],'TPM2'!B:D,3,0)</f>
        <v>#N/A</v>
      </c>
      <c r="U177" s="18" t="e">
        <f>+VLOOKUP(Table2[[#This Row],[Resource]],'TPM2'!B:E,4,0)</f>
        <v>#N/A</v>
      </c>
      <c r="V177" s="14" t="str">
        <f>IFERROR(100%-((Table2[[#This Row],[Next activity by]]-Table2[[#This Row],[Cycles recorded so far]]))/Table2[[#This Row],[Interval]],"")</f>
        <v/>
      </c>
      <c r="W177" s="19" t="str">
        <f>IF(Table2[[#This Row],[TPM Level ]]="","",IF(Table2[[#This Row],[TPM Level ]]&lt;70%,"Green",IF(AND(Table2[[#This Row],[TPM Level ]]&gt;=70%,Table2[[#This Row],[TPM Level ]]&lt;90%),"Bleu",IF(AND(Table2[[#This Row],[TPM Level ]]&gt;=90%,Table2[[#This Row],[TPM Level ]]&lt;100%),"Yellow",IF(Table2[[#This Row],[TPM Level ]]&gt;=100%,"Red")))))</f>
        <v/>
      </c>
      <c r="X177" s="8">
        <f>IFERROR(VLOOKUP(Table2[[#This Row],[Product]],'Cavity &amp; CT'!B:E,4,0),0)</f>
        <v>25.51</v>
      </c>
      <c r="Y177" s="18" t="str">
        <f>IFERROR(VLOOKUP(D177,'Cavity &amp; CT'!B:F,5,0),"")</f>
        <v/>
      </c>
      <c r="Z177" s="20" t="str">
        <f t="shared" si="38"/>
        <v/>
      </c>
      <c r="AA177" s="14" t="e">
        <f>+VLOOKUP(Table2[[#This Row],[Resource]],'TPM2'!B:F,6,0)</f>
        <v>#N/A</v>
      </c>
    </row>
    <row r="178" spans="1:27" s="50" customFormat="1" x14ac:dyDescent="0.25">
      <c r="A178" s="15" t="s">
        <v>479</v>
      </c>
      <c r="B178" s="56" t="s">
        <v>239</v>
      </c>
      <c r="C178" s="56" t="s">
        <v>1034</v>
      </c>
      <c r="D178" s="56" t="s">
        <v>306</v>
      </c>
      <c r="E178" s="56" t="s">
        <v>1468</v>
      </c>
      <c r="F178" s="56" t="s">
        <v>27</v>
      </c>
      <c r="G178" s="16"/>
      <c r="H178" s="53">
        <v>45020</v>
      </c>
      <c r="I178" s="53">
        <v>45026</v>
      </c>
      <c r="J178" s="51" t="str">
        <f ca="1">IF(OR(Table2[[#This Row],[Produced Qty ]]=Table2[[#This Row],[Origin.Qty]],Table2[[#This Row],[OrdEndDate]]&gt;TODAY()),"On Time","Late")</f>
        <v>On Time</v>
      </c>
      <c r="K178" s="54">
        <v>273000</v>
      </c>
      <c r="L178" s="54">
        <v>273000</v>
      </c>
      <c r="M178" s="55" t="s">
        <v>1619</v>
      </c>
      <c r="N178" s="15">
        <f t="shared" si="35"/>
        <v>0</v>
      </c>
      <c r="O178" s="15">
        <f>VLOOKUP(Table2[[#This Row],[Product]],[1]FG!$A:$L,12,0)</f>
        <v>129000</v>
      </c>
      <c r="P178" s="24">
        <f>IFERROR((VLOOKUP(Table2[[#This Row],[Product]],'SCCOP DATA'!A:B,2,0))*Table2[[#This Row],[Oper. Qty]],"")</f>
        <v>3265.08</v>
      </c>
      <c r="Q178" s="17" t="str">
        <f t="shared" si="36"/>
        <v>CW14</v>
      </c>
      <c r="R178" s="17" t="str">
        <f t="shared" si="37"/>
        <v>CW15</v>
      </c>
      <c r="S178" s="18" t="e">
        <f>VLOOKUP(Table2[[#This Row],[Resource]],'TPM2'!B:C,2,0)</f>
        <v>#N/A</v>
      </c>
      <c r="T178" s="18" t="e">
        <f>+VLOOKUP(Table2[[#This Row],[Resource]],'TPM2'!B:D,3,0)</f>
        <v>#N/A</v>
      </c>
      <c r="U178" s="18" t="e">
        <f>+VLOOKUP(Table2[[#This Row],[Resource]],'TPM2'!B:E,4,0)</f>
        <v>#N/A</v>
      </c>
      <c r="V178" s="14" t="str">
        <f>IFERROR(100%-((Table2[[#This Row],[Next activity by]]-Table2[[#This Row],[Cycles recorded so far]]))/Table2[[#This Row],[Interval]],"")</f>
        <v/>
      </c>
      <c r="W178" s="19" t="str">
        <f>IF(Table2[[#This Row],[TPM Level ]]="","",IF(Table2[[#This Row],[TPM Level ]]&lt;70%,"Green",IF(AND(Table2[[#This Row],[TPM Level ]]&gt;=70%,Table2[[#This Row],[TPM Level ]]&lt;90%),"Bleu",IF(AND(Table2[[#This Row],[TPM Level ]]&gt;=90%,Table2[[#This Row],[TPM Level ]]&lt;100%),"Yellow",IF(Table2[[#This Row],[TPM Level ]]&gt;=100%,"Red")))))</f>
        <v/>
      </c>
      <c r="X178" s="8">
        <f>IFERROR(VLOOKUP(Table2[[#This Row],[Product]],'Cavity &amp; CT'!B:E,4,0),0)</f>
        <v>25.51</v>
      </c>
      <c r="Y178" s="18" t="str">
        <f>IFERROR(VLOOKUP(D178,'Cavity &amp; CT'!B:F,5,0),"")</f>
        <v/>
      </c>
      <c r="Z178" s="20" t="str">
        <f t="shared" si="38"/>
        <v/>
      </c>
      <c r="AA178" s="14" t="e">
        <f>+VLOOKUP(Table2[[#This Row],[Resource]],'TPM2'!B:F,6,0)</f>
        <v>#N/A</v>
      </c>
    </row>
    <row r="179" spans="1:27" s="50" customFormat="1" x14ac:dyDescent="0.25">
      <c r="A179" s="15" t="s">
        <v>479</v>
      </c>
      <c r="B179" s="56" t="s">
        <v>1133</v>
      </c>
      <c r="C179" s="56" t="s">
        <v>1049</v>
      </c>
      <c r="D179" s="56" t="s">
        <v>1056</v>
      </c>
      <c r="E179" s="56" t="s">
        <v>1177</v>
      </c>
      <c r="F179" s="56" t="s">
        <v>27</v>
      </c>
      <c r="G179" s="16"/>
      <c r="H179" s="53">
        <v>45015</v>
      </c>
      <c r="I179" s="53">
        <v>45016</v>
      </c>
      <c r="J179" s="51" t="str">
        <f ca="1">IF(OR(Table2[[#This Row],[Produced Qty ]]=Table2[[#This Row],[Origin.Qty]],Table2[[#This Row],[OrdEndDate]]&gt;TODAY()),"On Time","Late")</f>
        <v>On Time</v>
      </c>
      <c r="K179" s="54">
        <v>31000</v>
      </c>
      <c r="L179" s="54">
        <v>32000</v>
      </c>
      <c r="M179" s="55" t="s">
        <v>1620</v>
      </c>
      <c r="N179" s="15">
        <f t="shared" si="35"/>
        <v>1000</v>
      </c>
      <c r="O179" s="15" t="e">
        <f>VLOOKUP(Table2[[#This Row],[Product]],[1]FG!$A:$L,12,0)</f>
        <v>#N/A</v>
      </c>
      <c r="P179" s="24" t="str">
        <f>IFERROR((VLOOKUP(Table2[[#This Row],[Product]],'SCCOP DATA'!A:B,2,0))*Table2[[#This Row],[Oper. Qty]],"")</f>
        <v/>
      </c>
      <c r="Q179" s="17" t="str">
        <f t="shared" si="36"/>
        <v>CW13</v>
      </c>
      <c r="R179" s="17" t="str">
        <f t="shared" si="37"/>
        <v>CW13</v>
      </c>
      <c r="S179" s="18" t="e">
        <f>VLOOKUP(Table2[[#This Row],[Resource]],'TPM2'!B:C,2,0)</f>
        <v>#N/A</v>
      </c>
      <c r="T179" s="18" t="e">
        <f>+VLOOKUP(Table2[[#This Row],[Resource]],'TPM2'!B:D,3,0)</f>
        <v>#N/A</v>
      </c>
      <c r="U179" s="18" t="e">
        <f>+VLOOKUP(Table2[[#This Row],[Resource]],'TPM2'!B:E,4,0)</f>
        <v>#N/A</v>
      </c>
      <c r="V179" s="14" t="str">
        <f>IFERROR(100%-((Table2[[#This Row],[Next activity by]]-Table2[[#This Row],[Cycles recorded so far]]))/Table2[[#This Row],[Interval]],"")</f>
        <v/>
      </c>
      <c r="W179" s="19" t="str">
        <f>IF(Table2[[#This Row],[TPM Level ]]="","",IF(Table2[[#This Row],[TPM Level ]]&lt;70%,"Green",IF(AND(Table2[[#This Row],[TPM Level ]]&gt;=70%,Table2[[#This Row],[TPM Level ]]&lt;90%),"Bleu",IF(AND(Table2[[#This Row],[TPM Level ]]&gt;=90%,Table2[[#This Row],[TPM Level ]]&lt;100%),"Yellow",IF(Table2[[#This Row],[TPM Level ]]&gt;=100%,"Red")))))</f>
        <v/>
      </c>
      <c r="X179" s="8">
        <f>IFERROR(VLOOKUP(Table2[[#This Row],[Product]],'Cavity &amp; CT'!B:E,4,0),0)</f>
        <v>0</v>
      </c>
      <c r="Y179" s="18" t="str">
        <f>IFERROR(VLOOKUP(D179,'Cavity &amp; CT'!B:F,5,0),"")</f>
        <v/>
      </c>
      <c r="Z179" s="20" t="str">
        <f t="shared" si="38"/>
        <v/>
      </c>
      <c r="AA179" s="14" t="e">
        <f>+VLOOKUP(Table2[[#This Row],[Resource]],'TPM2'!B:F,6,0)</f>
        <v>#N/A</v>
      </c>
    </row>
    <row r="180" spans="1:27" s="50" customFormat="1" x14ac:dyDescent="0.25">
      <c r="A180" s="15" t="s">
        <v>479</v>
      </c>
      <c r="B180" s="56" t="s">
        <v>361</v>
      </c>
      <c r="C180" s="56" t="s">
        <v>1049</v>
      </c>
      <c r="D180" s="56" t="s">
        <v>1056</v>
      </c>
      <c r="E180" s="56" t="s">
        <v>1190</v>
      </c>
      <c r="F180" s="56" t="s">
        <v>27</v>
      </c>
      <c r="G180" s="16"/>
      <c r="H180" s="53">
        <v>45016</v>
      </c>
      <c r="I180" s="53">
        <v>45020</v>
      </c>
      <c r="J180" s="51" t="str">
        <f ca="1">IF(OR(Table2[[#This Row],[Produced Qty ]]=Table2[[#This Row],[Origin.Qty]],Table2[[#This Row],[OrdEndDate]]&gt;TODAY()),"On Time","Late")</f>
        <v>On Time</v>
      </c>
      <c r="K180" s="54">
        <v>120000</v>
      </c>
      <c r="L180" s="54">
        <v>120000</v>
      </c>
      <c r="M180" s="55" t="s">
        <v>1179</v>
      </c>
      <c r="N180" s="15">
        <f t="shared" si="35"/>
        <v>0</v>
      </c>
      <c r="O180" s="15" t="e">
        <f>VLOOKUP(Table2[[#This Row],[Product]],[1]FG!$A:$L,12,0)</f>
        <v>#N/A</v>
      </c>
      <c r="P180" s="24">
        <f>IFERROR((VLOOKUP(Table2[[#This Row],[Product]],'SCCOP DATA'!A:B,2,0))*Table2[[#This Row],[Oper. Qty]],"")</f>
        <v>1831.2</v>
      </c>
      <c r="Q180" s="17" t="str">
        <f t="shared" si="36"/>
        <v>CW13</v>
      </c>
      <c r="R180" s="17" t="str">
        <f t="shared" si="37"/>
        <v>CW14</v>
      </c>
      <c r="S180" s="18" t="e">
        <f>VLOOKUP(Table2[[#This Row],[Resource]],'TPM2'!B:C,2,0)</f>
        <v>#N/A</v>
      </c>
      <c r="T180" s="18" t="e">
        <f>+VLOOKUP(Table2[[#This Row],[Resource]],'TPM2'!B:D,3,0)</f>
        <v>#N/A</v>
      </c>
      <c r="U180" s="18" t="e">
        <f>+VLOOKUP(Table2[[#This Row],[Resource]],'TPM2'!B:E,4,0)</f>
        <v>#N/A</v>
      </c>
      <c r="V180" s="14" t="str">
        <f>IFERROR(100%-((Table2[[#This Row],[Next activity by]]-Table2[[#This Row],[Cycles recorded so far]]))/Table2[[#This Row],[Interval]],"")</f>
        <v/>
      </c>
      <c r="W180" s="19" t="str">
        <f>IF(Table2[[#This Row],[TPM Level ]]="","",IF(Table2[[#This Row],[TPM Level ]]&lt;70%,"Green",IF(AND(Table2[[#This Row],[TPM Level ]]&gt;=70%,Table2[[#This Row],[TPM Level ]]&lt;90%),"Bleu",IF(AND(Table2[[#This Row],[TPM Level ]]&gt;=90%,Table2[[#This Row],[TPM Level ]]&lt;100%),"Yellow",IF(Table2[[#This Row],[TPM Level ]]&gt;=100%,"Red")))))</f>
        <v/>
      </c>
      <c r="X180" s="8">
        <f>IFERROR(VLOOKUP(Table2[[#This Row],[Product]],'Cavity &amp; CT'!B:E,4,0),0)</f>
        <v>36.139000000000003</v>
      </c>
      <c r="Y180" s="18" t="str">
        <f>IFERROR(VLOOKUP(D180,'Cavity &amp; CT'!B:F,5,0),"")</f>
        <v/>
      </c>
      <c r="Z180" s="20" t="str">
        <f t="shared" si="38"/>
        <v/>
      </c>
      <c r="AA180" s="14" t="e">
        <f>+VLOOKUP(Table2[[#This Row],[Resource]],'TPM2'!B:F,6,0)</f>
        <v>#N/A</v>
      </c>
    </row>
    <row r="181" spans="1:27" s="50" customFormat="1" x14ac:dyDescent="0.25">
      <c r="A181" s="15" t="s">
        <v>479</v>
      </c>
      <c r="B181" s="56" t="s">
        <v>361</v>
      </c>
      <c r="C181" s="56" t="s">
        <v>1049</v>
      </c>
      <c r="D181" s="56" t="s">
        <v>1056</v>
      </c>
      <c r="E181" s="56" t="s">
        <v>1228</v>
      </c>
      <c r="F181" s="56" t="s">
        <v>27</v>
      </c>
      <c r="G181" s="16"/>
      <c r="H181" s="53">
        <v>45020</v>
      </c>
      <c r="I181" s="53">
        <v>45023</v>
      </c>
      <c r="J181" s="51" t="str">
        <f ca="1">IF(OR(Table2[[#This Row],[Produced Qty ]]=Table2[[#This Row],[Origin.Qty]],Table2[[#This Row],[OrdEndDate]]&gt;TODAY()),"On Time","Late")</f>
        <v>On Time</v>
      </c>
      <c r="K181" s="54">
        <v>124000</v>
      </c>
      <c r="L181" s="54">
        <v>124000</v>
      </c>
      <c r="M181" s="55" t="s">
        <v>1386</v>
      </c>
      <c r="N181" s="15">
        <f>L181-K181</f>
        <v>0</v>
      </c>
      <c r="O181" s="15" t="e">
        <f>VLOOKUP(Table2[[#This Row],[Product]],[1]FG!$A:$L,12,0)</f>
        <v>#N/A</v>
      </c>
      <c r="P181" s="24">
        <f>IFERROR((VLOOKUP(Table2[[#This Row],[Product]],'SCCOP DATA'!A:B,2,0))*Table2[[#This Row],[Oper. Qty]],"")</f>
        <v>1892.2400000000002</v>
      </c>
      <c r="Q181" s="17" t="str">
        <f t="shared" ref="Q181:R183" si="39">"CW"&amp;_xlfn.ISOWEEKNUM(H181)</f>
        <v>CW14</v>
      </c>
      <c r="R181" s="17" t="str">
        <f t="shared" si="39"/>
        <v>CW14</v>
      </c>
      <c r="S181" s="18" t="e">
        <f>VLOOKUP(Table2[[#This Row],[Resource]],'TPM2'!B:C,2,0)</f>
        <v>#N/A</v>
      </c>
      <c r="T181" s="18" t="e">
        <f>+VLOOKUP(Table2[[#This Row],[Resource]],'TPM2'!B:D,3,0)</f>
        <v>#N/A</v>
      </c>
      <c r="U181" s="18" t="e">
        <f>+VLOOKUP(Table2[[#This Row],[Resource]],'TPM2'!B:E,4,0)</f>
        <v>#N/A</v>
      </c>
      <c r="V181" s="14" t="str">
        <f>IFERROR(100%-((Table2[[#This Row],[Next activity by]]-Table2[[#This Row],[Cycles recorded so far]]))/Table2[[#This Row],[Interval]],"")</f>
        <v/>
      </c>
      <c r="W181" s="19" t="str">
        <f>IF(Table2[[#This Row],[TPM Level ]]="","",IF(Table2[[#This Row],[TPM Level ]]&lt;70%,"Green",IF(AND(Table2[[#This Row],[TPM Level ]]&gt;=70%,Table2[[#This Row],[TPM Level ]]&lt;90%),"Bleu",IF(AND(Table2[[#This Row],[TPM Level ]]&gt;=90%,Table2[[#This Row],[TPM Level ]]&lt;100%),"Yellow",IF(Table2[[#This Row],[TPM Level ]]&gt;=100%,"Red")))))</f>
        <v/>
      </c>
      <c r="X181" s="8">
        <f>IFERROR(VLOOKUP(Table2[[#This Row],[Product]],'Cavity &amp; CT'!B:E,4,0),0)</f>
        <v>36.139000000000003</v>
      </c>
      <c r="Y181" s="18" t="str">
        <f>IFERROR(VLOOKUP(D181,'Cavity &amp; CT'!B:F,5,0),"")</f>
        <v/>
      </c>
      <c r="Z181" s="20" t="str">
        <f>IFERROR(((U181-T181))*(X181/3600),"")</f>
        <v/>
      </c>
      <c r="AA181" s="14" t="e">
        <f>+VLOOKUP(Table2[[#This Row],[Resource]],'TPM2'!B:F,6,0)</f>
        <v>#N/A</v>
      </c>
    </row>
    <row r="182" spans="1:27" s="50" customFormat="1" x14ac:dyDescent="0.25">
      <c r="A182" s="15" t="s">
        <v>479</v>
      </c>
      <c r="B182" s="56" t="s">
        <v>354</v>
      </c>
      <c r="C182" s="56" t="s">
        <v>1049</v>
      </c>
      <c r="D182" s="56" t="s">
        <v>1056</v>
      </c>
      <c r="E182" s="56" t="s">
        <v>1229</v>
      </c>
      <c r="F182" s="56" t="s">
        <v>27</v>
      </c>
      <c r="G182" s="16"/>
      <c r="H182" s="53">
        <v>45015</v>
      </c>
      <c r="I182" s="53">
        <v>45015</v>
      </c>
      <c r="J182" s="51" t="str">
        <f ca="1">IF(OR(Table2[[#This Row],[Produced Qty ]]=Table2[[#This Row],[Origin.Qty]],Table2[[#This Row],[OrdEndDate]]&gt;TODAY()),"On Time","Late")</f>
        <v>Late</v>
      </c>
      <c r="K182" s="54">
        <v>5976</v>
      </c>
      <c r="L182" s="54">
        <v>76000</v>
      </c>
      <c r="M182" s="55" t="s">
        <v>1621</v>
      </c>
      <c r="N182" s="15">
        <f>L182-K182</f>
        <v>70024</v>
      </c>
      <c r="O182" s="15" t="e">
        <f>VLOOKUP(Table2[[#This Row],[Product]],[1]FG!$A:$L,12,0)</f>
        <v>#N/A</v>
      </c>
      <c r="P182" s="24">
        <f>IFERROR((VLOOKUP(Table2[[#This Row],[Product]],'SCCOP DATA'!A:B,2,0))*Table2[[#This Row],[Oper. Qty]],"")</f>
        <v>95.510656025031565</v>
      </c>
      <c r="Q182" s="17" t="str">
        <f t="shared" si="39"/>
        <v>CW13</v>
      </c>
      <c r="R182" s="17" t="str">
        <f t="shared" si="39"/>
        <v>CW13</v>
      </c>
      <c r="S182" s="18" t="e">
        <f>VLOOKUP(Table2[[#This Row],[Resource]],'TPM2'!B:C,2,0)</f>
        <v>#N/A</v>
      </c>
      <c r="T182" s="18" t="e">
        <f>+VLOOKUP(Table2[[#This Row],[Resource]],'TPM2'!B:D,3,0)</f>
        <v>#N/A</v>
      </c>
      <c r="U182" s="18" t="e">
        <f>+VLOOKUP(Table2[[#This Row],[Resource]],'TPM2'!B:E,4,0)</f>
        <v>#N/A</v>
      </c>
      <c r="V182" s="14" t="str">
        <f>IFERROR(100%-((Table2[[#This Row],[Next activity by]]-Table2[[#This Row],[Cycles recorded so far]]))/Table2[[#This Row],[Interval]],"")</f>
        <v/>
      </c>
      <c r="W182" s="19" t="str">
        <f>IF(Table2[[#This Row],[TPM Level ]]="","",IF(Table2[[#This Row],[TPM Level ]]&lt;70%,"Green",IF(AND(Table2[[#This Row],[TPM Level ]]&gt;=70%,Table2[[#This Row],[TPM Level ]]&lt;90%),"Bleu",IF(AND(Table2[[#This Row],[TPM Level ]]&gt;=90%,Table2[[#This Row],[TPM Level ]]&lt;100%),"Yellow",IF(Table2[[#This Row],[TPM Level ]]&gt;=100%,"Red")))))</f>
        <v/>
      </c>
      <c r="X182" s="8">
        <f>IFERROR(VLOOKUP(Table2[[#This Row],[Product]],'Cavity &amp; CT'!B:E,4,0),0)</f>
        <v>0</v>
      </c>
      <c r="Y182" s="18" t="str">
        <f>IFERROR(VLOOKUP(D182,'Cavity &amp; CT'!B:F,5,0),"")</f>
        <v/>
      </c>
      <c r="Z182" s="20" t="str">
        <f>IFERROR(((U182-T182))*(X182/3600),"")</f>
        <v/>
      </c>
      <c r="AA182" s="14" t="e">
        <f>+VLOOKUP(Table2[[#This Row],[Resource]],'TPM2'!B:F,6,0)</f>
        <v>#N/A</v>
      </c>
    </row>
    <row r="183" spans="1:27" s="50" customFormat="1" x14ac:dyDescent="0.25">
      <c r="A183" s="15" t="s">
        <v>479</v>
      </c>
      <c r="B183" s="56" t="s">
        <v>354</v>
      </c>
      <c r="C183" s="56" t="s">
        <v>1049</v>
      </c>
      <c r="D183" s="56" t="s">
        <v>1056</v>
      </c>
      <c r="E183" s="56" t="s">
        <v>1469</v>
      </c>
      <c r="F183" s="56" t="s">
        <v>27</v>
      </c>
      <c r="G183" s="16"/>
      <c r="H183" s="53">
        <v>45026</v>
      </c>
      <c r="I183" s="53">
        <v>45028</v>
      </c>
      <c r="J183" s="51" t="str">
        <f ca="1">IF(OR(Table2[[#This Row],[Produced Qty ]]=Table2[[#This Row],[Origin.Qty]],Table2[[#This Row],[OrdEndDate]]&gt;TODAY()),"On Time","Late")</f>
        <v>On Time</v>
      </c>
      <c r="K183" s="54">
        <v>52000</v>
      </c>
      <c r="L183" s="54">
        <v>52000</v>
      </c>
      <c r="M183" s="55" t="s">
        <v>1622</v>
      </c>
      <c r="N183" s="15">
        <f>L183-K183</f>
        <v>0</v>
      </c>
      <c r="O183" s="15" t="e">
        <f>VLOOKUP(Table2[[#This Row],[Product]],[1]FG!$A:$L,12,0)</f>
        <v>#N/A</v>
      </c>
      <c r="P183" s="24">
        <f>IFERROR((VLOOKUP(Table2[[#This Row],[Product]],'SCCOP DATA'!A:B,2,0))*Table2[[#This Row],[Oper. Qty]],"")</f>
        <v>831.08335229277793</v>
      </c>
      <c r="Q183" s="17" t="str">
        <f t="shared" si="39"/>
        <v>CW15</v>
      </c>
      <c r="R183" s="17" t="str">
        <f t="shared" si="39"/>
        <v>CW15</v>
      </c>
      <c r="S183" s="18" t="e">
        <f>VLOOKUP(Table2[[#This Row],[Resource]],'TPM2'!B:C,2,0)</f>
        <v>#N/A</v>
      </c>
      <c r="T183" s="18" t="e">
        <f>+VLOOKUP(Table2[[#This Row],[Resource]],'TPM2'!B:D,3,0)</f>
        <v>#N/A</v>
      </c>
      <c r="U183" s="18" t="e">
        <f>+VLOOKUP(Table2[[#This Row],[Resource]],'TPM2'!B:E,4,0)</f>
        <v>#N/A</v>
      </c>
      <c r="V183" s="14" t="str">
        <f>IFERROR(100%-((Table2[[#This Row],[Next activity by]]-Table2[[#This Row],[Cycles recorded so far]]))/Table2[[#This Row],[Interval]],"")</f>
        <v/>
      </c>
      <c r="W183" s="19" t="str">
        <f>IF(Table2[[#This Row],[TPM Level ]]="","",IF(Table2[[#This Row],[TPM Level ]]&lt;70%,"Green",IF(AND(Table2[[#This Row],[TPM Level ]]&gt;=70%,Table2[[#This Row],[TPM Level ]]&lt;90%),"Bleu",IF(AND(Table2[[#This Row],[TPM Level ]]&gt;=90%,Table2[[#This Row],[TPM Level ]]&lt;100%),"Yellow",IF(Table2[[#This Row],[TPM Level ]]&gt;=100%,"Red")))))</f>
        <v/>
      </c>
      <c r="X183" s="8">
        <f>IFERROR(VLOOKUP(Table2[[#This Row],[Product]],'Cavity &amp; CT'!B:E,4,0),0)</f>
        <v>0</v>
      </c>
      <c r="Y183" s="18" t="str">
        <f>IFERROR(VLOOKUP(D183,'Cavity &amp; CT'!B:F,5,0),"")</f>
        <v/>
      </c>
      <c r="Z183" s="20" t="str">
        <f>IFERROR(((U183-T183))*(X183/3600),"")</f>
        <v/>
      </c>
      <c r="AA183" s="14" t="e">
        <f>+VLOOKUP(Table2[[#This Row],[Resource]],'TPM2'!B:F,6,0)</f>
        <v>#N/A</v>
      </c>
    </row>
    <row r="184" spans="1:27" s="50" customFormat="1" x14ac:dyDescent="0.25">
      <c r="A184" s="15" t="s">
        <v>479</v>
      </c>
      <c r="B184" s="56" t="s">
        <v>353</v>
      </c>
      <c r="C184" s="56" t="s">
        <v>1049</v>
      </c>
      <c r="D184" s="56" t="s">
        <v>1056</v>
      </c>
      <c r="E184" s="56" t="s">
        <v>1470</v>
      </c>
      <c r="F184" s="56" t="s">
        <v>27</v>
      </c>
      <c r="G184" s="16"/>
      <c r="H184" s="53">
        <v>45023</v>
      </c>
      <c r="I184" s="53">
        <v>45026</v>
      </c>
      <c r="J184" s="51" t="str">
        <f ca="1">IF(OR(Table2[[#This Row],[Produced Qty ]]=Table2[[#This Row],[Origin.Qty]],Table2[[#This Row],[OrdEndDate]]&gt;TODAY()),"On Time","Late")</f>
        <v>On Time</v>
      </c>
      <c r="K184" s="54">
        <v>76000</v>
      </c>
      <c r="L184" s="54">
        <v>76000</v>
      </c>
      <c r="M184" s="55" t="s">
        <v>1623</v>
      </c>
      <c r="N184" s="15">
        <f t="shared" si="35"/>
        <v>0</v>
      </c>
      <c r="O184" s="15" t="e">
        <f>VLOOKUP(Table2[[#This Row],[Product]],[1]FG!$A:$L,12,0)</f>
        <v>#N/A</v>
      </c>
      <c r="P184" s="24">
        <f>IFERROR((VLOOKUP(Table2[[#This Row],[Product]],'SCCOP DATA'!A:B,2,0))*Table2[[#This Row],[Oper. Qty]],"")</f>
        <v>1214.6602841202139</v>
      </c>
      <c r="Q184" s="17" t="str">
        <f t="shared" si="36"/>
        <v>CW14</v>
      </c>
      <c r="R184" s="17" t="str">
        <f t="shared" si="37"/>
        <v>CW15</v>
      </c>
      <c r="S184" s="18" t="e">
        <f>VLOOKUP(Table2[[#This Row],[Resource]],'TPM2'!B:C,2,0)</f>
        <v>#N/A</v>
      </c>
      <c r="T184" s="18" t="e">
        <f>+VLOOKUP(Table2[[#This Row],[Resource]],'TPM2'!B:D,3,0)</f>
        <v>#N/A</v>
      </c>
      <c r="U184" s="18" t="e">
        <f>+VLOOKUP(Table2[[#This Row],[Resource]],'TPM2'!B:E,4,0)</f>
        <v>#N/A</v>
      </c>
      <c r="V184" s="14" t="str">
        <f>IFERROR(100%-((Table2[[#This Row],[Next activity by]]-Table2[[#This Row],[Cycles recorded so far]]))/Table2[[#This Row],[Interval]],"")</f>
        <v/>
      </c>
      <c r="W184" s="19" t="str">
        <f>IF(Table2[[#This Row],[TPM Level ]]="","",IF(Table2[[#This Row],[TPM Level ]]&lt;70%,"Green",IF(AND(Table2[[#This Row],[TPM Level ]]&gt;=70%,Table2[[#This Row],[TPM Level ]]&lt;90%),"Bleu",IF(AND(Table2[[#This Row],[TPM Level ]]&gt;=90%,Table2[[#This Row],[TPM Level ]]&lt;100%),"Yellow",IF(Table2[[#This Row],[TPM Level ]]&gt;=100%,"Red")))))</f>
        <v/>
      </c>
      <c r="X184" s="8">
        <f>IFERROR(VLOOKUP(Table2[[#This Row],[Product]],'Cavity &amp; CT'!B:E,4,0),0)</f>
        <v>0</v>
      </c>
      <c r="Y184" s="18" t="str">
        <f>IFERROR(VLOOKUP(D184,'Cavity &amp; CT'!B:F,5,0),"")</f>
        <v/>
      </c>
      <c r="Z184" s="20" t="str">
        <f t="shared" si="38"/>
        <v/>
      </c>
      <c r="AA184" s="14" t="e">
        <f>+VLOOKUP(Table2[[#This Row],[Resource]],'TPM2'!B:F,6,0)</f>
        <v>#N/A</v>
      </c>
    </row>
    <row r="185" spans="1:27" s="50" customFormat="1" x14ac:dyDescent="0.25">
      <c r="A185" s="15" t="s">
        <v>479</v>
      </c>
      <c r="B185" s="56" t="s">
        <v>179</v>
      </c>
      <c r="C185" s="56" t="s">
        <v>505</v>
      </c>
      <c r="D185" s="56" t="s">
        <v>506</v>
      </c>
      <c r="E185" s="56" t="s">
        <v>1325</v>
      </c>
      <c r="F185" s="56" t="s">
        <v>27</v>
      </c>
      <c r="G185" s="16"/>
      <c r="H185" s="53">
        <v>45015</v>
      </c>
      <c r="I185" s="53">
        <v>45022</v>
      </c>
      <c r="J185" s="51" t="str">
        <f ca="1">IF(OR(Table2[[#This Row],[Produced Qty ]]=Table2[[#This Row],[Origin.Qty]],Table2[[#This Row],[OrdEndDate]]&gt;TODAY()),"On Time","Late")</f>
        <v>On Time</v>
      </c>
      <c r="K185" s="54">
        <v>259040</v>
      </c>
      <c r="L185" s="54">
        <v>385000</v>
      </c>
      <c r="M185" s="55" t="s">
        <v>1624</v>
      </c>
      <c r="N185" s="15">
        <f t="shared" si="35"/>
        <v>125960</v>
      </c>
      <c r="O185" s="15" t="e">
        <f>VLOOKUP(Table2[[#This Row],[Product]],[1]FG!$A:$L,12,0)</f>
        <v>#N/A</v>
      </c>
      <c r="P185" s="24">
        <f>IFERROR((VLOOKUP(Table2[[#This Row],[Product]],'SCCOP DATA'!A:B,2,0))*Table2[[#This Row],[Oper. Qty]],"")</f>
        <v>3854.5152000000003</v>
      </c>
      <c r="Q185" s="17" t="str">
        <f t="shared" si="36"/>
        <v>CW13</v>
      </c>
      <c r="R185" s="17" t="str">
        <f t="shared" si="37"/>
        <v>CW14</v>
      </c>
      <c r="S185" s="18" t="e">
        <f>VLOOKUP(Table2[[#This Row],[Resource]],'TPM2'!B:C,2,0)</f>
        <v>#N/A</v>
      </c>
      <c r="T185" s="18" t="e">
        <f>+VLOOKUP(Table2[[#This Row],[Resource]],'TPM2'!B:D,3,0)</f>
        <v>#N/A</v>
      </c>
      <c r="U185" s="18" t="e">
        <f>+VLOOKUP(Table2[[#This Row],[Resource]],'TPM2'!B:E,4,0)</f>
        <v>#N/A</v>
      </c>
      <c r="V185" s="14" t="str">
        <f>IFERROR(100%-((Table2[[#This Row],[Next activity by]]-Table2[[#This Row],[Cycles recorded so far]]))/Table2[[#This Row],[Interval]],"")</f>
        <v/>
      </c>
      <c r="W185" s="19" t="str">
        <f>IF(Table2[[#This Row],[TPM Level ]]="","",IF(Table2[[#This Row],[TPM Level ]]&lt;70%,"Green",IF(AND(Table2[[#This Row],[TPM Level ]]&gt;=70%,Table2[[#This Row],[TPM Level ]]&lt;90%),"Bleu",IF(AND(Table2[[#This Row],[TPM Level ]]&gt;=90%,Table2[[#This Row],[TPM Level ]]&lt;100%),"Yellow",IF(Table2[[#This Row],[TPM Level ]]&gt;=100%,"Red")))))</f>
        <v/>
      </c>
      <c r="X185" s="8">
        <f>IFERROR(VLOOKUP(Table2[[#This Row],[Product]],'Cavity &amp; CT'!B:E,4,0),0)</f>
        <v>36.56</v>
      </c>
      <c r="Y185" s="18" t="str">
        <f>IFERROR(VLOOKUP(D185,'Cavity &amp; CT'!B:F,5,0),"")</f>
        <v/>
      </c>
      <c r="Z185" s="20" t="str">
        <f t="shared" si="38"/>
        <v/>
      </c>
      <c r="AA185" s="14" t="e">
        <f>+VLOOKUP(Table2[[#This Row],[Resource]],'TPM2'!B:F,6,0)</f>
        <v>#N/A</v>
      </c>
    </row>
    <row r="186" spans="1:27" s="50" customFormat="1" x14ac:dyDescent="0.25">
      <c r="A186" s="15" t="s">
        <v>479</v>
      </c>
      <c r="B186" s="56" t="s">
        <v>372</v>
      </c>
      <c r="C186" s="56" t="s">
        <v>505</v>
      </c>
      <c r="D186" s="56" t="s">
        <v>1471</v>
      </c>
      <c r="E186" s="56" t="s">
        <v>1472</v>
      </c>
      <c r="F186" s="56" t="s">
        <v>27</v>
      </c>
      <c r="G186" s="16"/>
      <c r="H186" s="53">
        <v>45022</v>
      </c>
      <c r="I186" s="53">
        <v>45024</v>
      </c>
      <c r="J186" s="51" t="str">
        <f ca="1">IF(OR(Table2[[#This Row],[Produced Qty ]]=Table2[[#This Row],[Origin.Qty]],Table2[[#This Row],[OrdEndDate]]&gt;TODAY()),"On Time","Late")</f>
        <v>On Time</v>
      </c>
      <c r="K186" s="54">
        <v>150000</v>
      </c>
      <c r="L186" s="54">
        <v>150000</v>
      </c>
      <c r="M186" s="55" t="s">
        <v>1625</v>
      </c>
      <c r="N186" s="15">
        <f t="shared" si="35"/>
        <v>0</v>
      </c>
      <c r="O186" s="15" t="e">
        <f>VLOOKUP(Table2[[#This Row],[Product]],[1]FG!$A:$L,12,0)</f>
        <v>#N/A</v>
      </c>
      <c r="P186" s="24">
        <f>IFERROR((VLOOKUP(Table2[[#This Row],[Product]],'SCCOP DATA'!A:B,2,0))*Table2[[#This Row],[Oper. Qty]],"")</f>
        <v>4672.5</v>
      </c>
      <c r="Q186" s="17" t="str">
        <f t="shared" si="36"/>
        <v>CW14</v>
      </c>
      <c r="R186" s="17" t="str">
        <f t="shared" si="37"/>
        <v>CW14</v>
      </c>
      <c r="S186" s="18" t="e">
        <f>VLOOKUP(Table2[[#This Row],[Resource]],'TPM2'!B:C,2,0)</f>
        <v>#N/A</v>
      </c>
      <c r="T186" s="18" t="e">
        <f>+VLOOKUP(Table2[[#This Row],[Resource]],'TPM2'!B:D,3,0)</f>
        <v>#N/A</v>
      </c>
      <c r="U186" s="18" t="e">
        <f>+VLOOKUP(Table2[[#This Row],[Resource]],'TPM2'!B:E,4,0)</f>
        <v>#N/A</v>
      </c>
      <c r="V186" s="14" t="str">
        <f>IFERROR(100%-((Table2[[#This Row],[Next activity by]]-Table2[[#This Row],[Cycles recorded so far]]))/Table2[[#This Row],[Interval]],"")</f>
        <v/>
      </c>
      <c r="W186" s="19" t="str">
        <f>IF(Table2[[#This Row],[TPM Level ]]="","",IF(Table2[[#This Row],[TPM Level ]]&lt;70%,"Green",IF(AND(Table2[[#This Row],[TPM Level ]]&gt;=70%,Table2[[#This Row],[TPM Level ]]&lt;90%),"Bleu",IF(AND(Table2[[#This Row],[TPM Level ]]&gt;=90%,Table2[[#This Row],[TPM Level ]]&lt;100%),"Yellow",IF(Table2[[#This Row],[TPM Level ]]&gt;=100%,"Red")))))</f>
        <v/>
      </c>
      <c r="X186" s="8">
        <f>IFERROR(VLOOKUP(Table2[[#This Row],[Product]],'Cavity &amp; CT'!B:E,4,0),0)</f>
        <v>0</v>
      </c>
      <c r="Y186" s="18" t="str">
        <f>IFERROR(VLOOKUP(D186,'Cavity &amp; CT'!B:F,5,0),"")</f>
        <v/>
      </c>
      <c r="Z186" s="20" t="str">
        <f t="shared" si="38"/>
        <v/>
      </c>
      <c r="AA186" s="14" t="e">
        <f>+VLOOKUP(Table2[[#This Row],[Resource]],'TPM2'!B:F,6,0)</f>
        <v>#N/A</v>
      </c>
    </row>
    <row r="187" spans="1:27" s="50" customFormat="1" x14ac:dyDescent="0.25">
      <c r="A187" s="15" t="s">
        <v>479</v>
      </c>
      <c r="B187" s="56" t="s">
        <v>121</v>
      </c>
      <c r="C187" s="56" t="s">
        <v>1035</v>
      </c>
      <c r="D187" s="56" t="s">
        <v>439</v>
      </c>
      <c r="E187" s="56" t="s">
        <v>1473</v>
      </c>
      <c r="F187" s="56" t="s">
        <v>27</v>
      </c>
      <c r="G187" s="16"/>
      <c r="H187" s="53">
        <v>45009</v>
      </c>
      <c r="I187" s="53">
        <v>45009</v>
      </c>
      <c r="J187" s="51" t="str">
        <f ca="1">IF(OR(Table2[[#This Row],[Produced Qty ]]=Table2[[#This Row],[Origin.Qty]],Table2[[#This Row],[OrdEndDate]]&gt;TODAY()),"On Time","Late")</f>
        <v>Late</v>
      </c>
      <c r="K187" s="54">
        <v>800</v>
      </c>
      <c r="L187" s="54">
        <v>490000</v>
      </c>
      <c r="M187" s="55" t="s">
        <v>1626</v>
      </c>
      <c r="N187" s="15">
        <f t="shared" si="35"/>
        <v>489200</v>
      </c>
      <c r="O187" s="15">
        <f>VLOOKUP(Table2[[#This Row],[Product]],[1]FG!$A:$L,12,0)</f>
        <v>-1340000</v>
      </c>
      <c r="P187" s="24">
        <f>IFERROR((VLOOKUP(Table2[[#This Row],[Product]],'SCCOP DATA'!A:B,2,0))*Table2[[#This Row],[Oper. Qty]],"")</f>
        <v>3.6319999999999992</v>
      </c>
      <c r="Q187" s="17" t="str">
        <f t="shared" si="36"/>
        <v>CW12</v>
      </c>
      <c r="R187" s="17" t="str">
        <f t="shared" si="37"/>
        <v>CW12</v>
      </c>
      <c r="S187" s="18" t="e">
        <f>VLOOKUP(Table2[[#This Row],[Resource]],'TPM2'!B:C,2,0)</f>
        <v>#N/A</v>
      </c>
      <c r="T187" s="18" t="e">
        <f>+VLOOKUP(Table2[[#This Row],[Resource]],'TPM2'!B:D,3,0)</f>
        <v>#N/A</v>
      </c>
      <c r="U187" s="18" t="e">
        <f>+VLOOKUP(Table2[[#This Row],[Resource]],'TPM2'!B:E,4,0)</f>
        <v>#N/A</v>
      </c>
      <c r="V187" s="14" t="str">
        <f>IFERROR(100%-((Table2[[#This Row],[Next activity by]]-Table2[[#This Row],[Cycles recorded so far]]))/Table2[[#This Row],[Interval]],"")</f>
        <v/>
      </c>
      <c r="W187" s="19" t="str">
        <f>IF(Table2[[#This Row],[TPM Level ]]="","",IF(Table2[[#This Row],[TPM Level ]]&lt;70%,"Green",IF(AND(Table2[[#This Row],[TPM Level ]]&gt;=70%,Table2[[#This Row],[TPM Level ]]&lt;90%),"Bleu",IF(AND(Table2[[#This Row],[TPM Level ]]&gt;=90%,Table2[[#This Row],[TPM Level ]]&lt;100%),"Yellow",IF(Table2[[#This Row],[TPM Level ]]&gt;=100%,"Red")))))</f>
        <v/>
      </c>
      <c r="X187" s="8">
        <f>IFERROR(VLOOKUP(Table2[[#This Row],[Product]],'Cavity &amp; CT'!B:E,4,0),0)</f>
        <v>9.73</v>
      </c>
      <c r="Y187" s="18" t="str">
        <f>IFERROR(VLOOKUP(D187,'Cavity &amp; CT'!B:F,5,0),"")</f>
        <v/>
      </c>
      <c r="Z187" s="20" t="str">
        <f t="shared" si="38"/>
        <v/>
      </c>
      <c r="AA187" s="14" t="e">
        <f>+VLOOKUP(Table2[[#This Row],[Resource]],'TPM2'!B:F,6,0)</f>
        <v>#N/A</v>
      </c>
    </row>
    <row r="188" spans="1:27" s="50" customFormat="1" x14ac:dyDescent="0.25">
      <c r="A188" s="15" t="s">
        <v>479</v>
      </c>
      <c r="B188" s="56" t="s">
        <v>217</v>
      </c>
      <c r="C188" s="56" t="s">
        <v>1035</v>
      </c>
      <c r="D188" s="56" t="s">
        <v>1071</v>
      </c>
      <c r="E188" s="56" t="s">
        <v>1326</v>
      </c>
      <c r="F188" s="56" t="s">
        <v>27</v>
      </c>
      <c r="G188" s="16"/>
      <c r="H188" s="53">
        <v>45015</v>
      </c>
      <c r="I188" s="53">
        <v>45019</v>
      </c>
      <c r="J188" s="51" t="str">
        <f ca="1">IF(OR(Table2[[#This Row],[Produced Qty ]]=Table2[[#This Row],[Origin.Qty]],Table2[[#This Row],[OrdEndDate]]&gt;TODAY()),"On Time","Late")</f>
        <v>On Time</v>
      </c>
      <c r="K188" s="54">
        <v>276000</v>
      </c>
      <c r="L188" s="54">
        <v>276000</v>
      </c>
      <c r="M188" s="55" t="s">
        <v>1387</v>
      </c>
      <c r="N188" s="15">
        <f t="shared" si="35"/>
        <v>0</v>
      </c>
      <c r="O188" s="15" t="e">
        <f>VLOOKUP(Table2[[#This Row],[Product]],[1]FG!$A:$L,12,0)</f>
        <v>#N/A</v>
      </c>
      <c r="P188" s="24">
        <f>IFERROR((VLOOKUP(Table2[[#This Row],[Product]],'SCCOP DATA'!A:B,2,0))*Table2[[#This Row],[Oper. Qty]],"")</f>
        <v>2385.1243648752002</v>
      </c>
      <c r="Q188" s="17" t="str">
        <f t="shared" si="36"/>
        <v>CW13</v>
      </c>
      <c r="R188" s="17" t="str">
        <f t="shared" si="37"/>
        <v>CW14</v>
      </c>
      <c r="S188" s="18" t="e">
        <f>VLOOKUP(Table2[[#This Row],[Resource]],'TPM2'!B:C,2,0)</f>
        <v>#N/A</v>
      </c>
      <c r="T188" s="18" t="e">
        <f>+VLOOKUP(Table2[[#This Row],[Resource]],'TPM2'!B:D,3,0)</f>
        <v>#N/A</v>
      </c>
      <c r="U188" s="18" t="e">
        <f>+VLOOKUP(Table2[[#This Row],[Resource]],'TPM2'!B:E,4,0)</f>
        <v>#N/A</v>
      </c>
      <c r="V188" s="14" t="str">
        <f>IFERROR(100%-((Table2[[#This Row],[Next activity by]]-Table2[[#This Row],[Cycles recorded so far]]))/Table2[[#This Row],[Interval]],"")</f>
        <v/>
      </c>
      <c r="W188" s="19" t="str">
        <f>IF(Table2[[#This Row],[TPM Level ]]="","",IF(Table2[[#This Row],[TPM Level ]]&lt;70%,"Green",IF(AND(Table2[[#This Row],[TPM Level ]]&gt;=70%,Table2[[#This Row],[TPM Level ]]&lt;90%),"Bleu",IF(AND(Table2[[#This Row],[TPM Level ]]&gt;=90%,Table2[[#This Row],[TPM Level ]]&lt;100%),"Yellow",IF(Table2[[#This Row],[TPM Level ]]&gt;=100%,"Red")))))</f>
        <v/>
      </c>
      <c r="X188" s="8">
        <f>IFERROR(VLOOKUP(Table2[[#This Row],[Product]],'Cavity &amp; CT'!B:E,4,0),0)</f>
        <v>0</v>
      </c>
      <c r="Y188" s="18" t="str">
        <f>IFERROR(VLOOKUP(D188,'Cavity &amp; CT'!B:F,5,0),"")</f>
        <v/>
      </c>
      <c r="Z188" s="20" t="str">
        <f t="shared" si="38"/>
        <v/>
      </c>
      <c r="AA188" s="14" t="e">
        <f>+VLOOKUP(Table2[[#This Row],[Resource]],'TPM2'!B:F,6,0)</f>
        <v>#N/A</v>
      </c>
    </row>
    <row r="189" spans="1:27" s="50" customFormat="1" x14ac:dyDescent="0.25">
      <c r="A189" s="15" t="s">
        <v>479</v>
      </c>
      <c r="B189" s="56" t="s">
        <v>121</v>
      </c>
      <c r="C189" s="56" t="s">
        <v>1035</v>
      </c>
      <c r="D189" s="56" t="s">
        <v>439</v>
      </c>
      <c r="E189" s="56" t="s">
        <v>1327</v>
      </c>
      <c r="F189" s="56" t="s">
        <v>27</v>
      </c>
      <c r="G189" s="16"/>
      <c r="H189" s="53">
        <v>45020</v>
      </c>
      <c r="I189" s="53">
        <v>45023</v>
      </c>
      <c r="J189" s="51" t="str">
        <f ca="1">IF(OR(Table2[[#This Row],[Produced Qty ]]=Table2[[#This Row],[Origin.Qty]],Table2[[#This Row],[OrdEndDate]]&gt;TODAY()),"On Time","Late")</f>
        <v>On Time</v>
      </c>
      <c r="K189" s="54">
        <v>400000</v>
      </c>
      <c r="L189" s="54">
        <v>400000</v>
      </c>
      <c r="M189" s="55" t="s">
        <v>1388</v>
      </c>
      <c r="N189" s="15">
        <f t="shared" si="35"/>
        <v>0</v>
      </c>
      <c r="O189" s="15">
        <f>VLOOKUP(Table2[[#This Row],[Product]],[1]FG!$A:$L,12,0)</f>
        <v>-1340000</v>
      </c>
      <c r="P189" s="24">
        <f>IFERROR((VLOOKUP(Table2[[#This Row],[Product]],'SCCOP DATA'!A:B,2,0))*Table2[[#This Row],[Oper. Qty]],"")</f>
        <v>1815.9999999999995</v>
      </c>
      <c r="Q189" s="17" t="str">
        <f t="shared" si="36"/>
        <v>CW14</v>
      </c>
      <c r="R189" s="17" t="str">
        <f t="shared" si="37"/>
        <v>CW14</v>
      </c>
      <c r="S189" s="18" t="e">
        <f>VLOOKUP(Table2[[#This Row],[Resource]],'TPM2'!B:C,2,0)</f>
        <v>#N/A</v>
      </c>
      <c r="T189" s="18" t="e">
        <f>+VLOOKUP(Table2[[#This Row],[Resource]],'TPM2'!B:D,3,0)</f>
        <v>#N/A</v>
      </c>
      <c r="U189" s="18" t="e">
        <f>+VLOOKUP(Table2[[#This Row],[Resource]],'TPM2'!B:E,4,0)</f>
        <v>#N/A</v>
      </c>
      <c r="V189" s="14" t="str">
        <f>IFERROR(100%-((Table2[[#This Row],[Next activity by]]-Table2[[#This Row],[Cycles recorded so far]]))/Table2[[#This Row],[Interval]],"")</f>
        <v/>
      </c>
      <c r="W189" s="19" t="str">
        <f>IF(Table2[[#This Row],[TPM Level ]]="","",IF(Table2[[#This Row],[TPM Level ]]&lt;70%,"Green",IF(AND(Table2[[#This Row],[TPM Level ]]&gt;=70%,Table2[[#This Row],[TPM Level ]]&lt;90%),"Bleu",IF(AND(Table2[[#This Row],[TPM Level ]]&gt;=90%,Table2[[#This Row],[TPM Level ]]&lt;100%),"Yellow",IF(Table2[[#This Row],[TPM Level ]]&gt;=100%,"Red")))))</f>
        <v/>
      </c>
      <c r="X189" s="8">
        <f>IFERROR(VLOOKUP(Table2[[#This Row],[Product]],'Cavity &amp; CT'!B:E,4,0),0)</f>
        <v>9.73</v>
      </c>
      <c r="Y189" s="18" t="str">
        <f>IFERROR(VLOOKUP(D189,'Cavity &amp; CT'!B:F,5,0),"")</f>
        <v/>
      </c>
      <c r="Z189" s="20" t="str">
        <f t="shared" si="38"/>
        <v/>
      </c>
      <c r="AA189" s="14" t="e">
        <f>+VLOOKUP(Table2[[#This Row],[Resource]],'TPM2'!B:F,6,0)</f>
        <v>#N/A</v>
      </c>
    </row>
    <row r="190" spans="1:27" s="50" customFormat="1" x14ac:dyDescent="0.25">
      <c r="A190" s="15" t="s">
        <v>479</v>
      </c>
      <c r="B190" s="56" t="s">
        <v>1019</v>
      </c>
      <c r="C190" s="56" t="s">
        <v>1035</v>
      </c>
      <c r="D190" s="56" t="s">
        <v>1474</v>
      </c>
      <c r="E190" s="56" t="s">
        <v>1475</v>
      </c>
      <c r="F190" s="56" t="s">
        <v>27</v>
      </c>
      <c r="G190" s="16"/>
      <c r="H190" s="53">
        <v>45023</v>
      </c>
      <c r="I190" s="53">
        <v>45026</v>
      </c>
      <c r="J190" s="51" t="str">
        <f ca="1">IF(OR(Table2[[#This Row],[Produced Qty ]]=Table2[[#This Row],[Origin.Qty]],Table2[[#This Row],[OrdEndDate]]&gt;TODAY()),"On Time","Late")</f>
        <v>On Time</v>
      </c>
      <c r="K190" s="54">
        <v>100000</v>
      </c>
      <c r="L190" s="54">
        <v>100000</v>
      </c>
      <c r="M190" s="55" t="s">
        <v>1627</v>
      </c>
      <c r="N190" s="15">
        <f t="shared" si="35"/>
        <v>0</v>
      </c>
      <c r="O190" s="15" t="e">
        <f>VLOOKUP(Table2[[#This Row],[Product]],[1]FG!$A:$L,12,0)</f>
        <v>#N/A</v>
      </c>
      <c r="P190" s="24">
        <f>IFERROR((VLOOKUP(Table2[[#This Row],[Product]],'SCCOP DATA'!A:B,2,0))*Table2[[#This Row],[Oper. Qty]],"")</f>
        <v>0</v>
      </c>
      <c r="Q190" s="17" t="str">
        <f t="shared" si="36"/>
        <v>CW14</v>
      </c>
      <c r="R190" s="17" t="str">
        <f t="shared" si="37"/>
        <v>CW15</v>
      </c>
      <c r="S190" s="18" t="e">
        <f>VLOOKUP(Table2[[#This Row],[Resource]],'TPM2'!B:C,2,0)</f>
        <v>#N/A</v>
      </c>
      <c r="T190" s="18" t="e">
        <f>+VLOOKUP(Table2[[#This Row],[Resource]],'TPM2'!B:D,3,0)</f>
        <v>#N/A</v>
      </c>
      <c r="U190" s="18" t="e">
        <f>+VLOOKUP(Table2[[#This Row],[Resource]],'TPM2'!B:E,4,0)</f>
        <v>#N/A</v>
      </c>
      <c r="V190" s="14" t="str">
        <f>IFERROR(100%-((Table2[[#This Row],[Next activity by]]-Table2[[#This Row],[Cycles recorded so far]]))/Table2[[#This Row],[Interval]],"")</f>
        <v/>
      </c>
      <c r="W190" s="19" t="str">
        <f>IF(Table2[[#This Row],[TPM Level ]]="","",IF(Table2[[#This Row],[TPM Level ]]&lt;70%,"Green",IF(AND(Table2[[#This Row],[TPM Level ]]&gt;=70%,Table2[[#This Row],[TPM Level ]]&lt;90%),"Bleu",IF(AND(Table2[[#This Row],[TPM Level ]]&gt;=90%,Table2[[#This Row],[TPM Level ]]&lt;100%),"Yellow",IF(Table2[[#This Row],[TPM Level ]]&gt;=100%,"Red")))))</f>
        <v/>
      </c>
      <c r="X190" s="8">
        <f>IFERROR(VLOOKUP(Table2[[#This Row],[Product]],'Cavity &amp; CT'!B:E,4,0),0)</f>
        <v>0</v>
      </c>
      <c r="Y190" s="18" t="str">
        <f>IFERROR(VLOOKUP(D190,'Cavity &amp; CT'!B:F,5,0),"")</f>
        <v/>
      </c>
      <c r="Z190" s="20" t="str">
        <f t="shared" si="38"/>
        <v/>
      </c>
      <c r="AA190" s="14" t="e">
        <f>+VLOOKUP(Table2[[#This Row],[Resource]],'TPM2'!B:F,6,0)</f>
        <v>#N/A</v>
      </c>
    </row>
    <row r="191" spans="1:27" s="50" customFormat="1" x14ac:dyDescent="0.25">
      <c r="A191" s="15" t="s">
        <v>479</v>
      </c>
      <c r="B191" s="56" t="s">
        <v>217</v>
      </c>
      <c r="C191" s="56" t="s">
        <v>1035</v>
      </c>
      <c r="D191" s="56" t="s">
        <v>1071</v>
      </c>
      <c r="E191" s="56" t="s">
        <v>1476</v>
      </c>
      <c r="F191" s="56" t="s">
        <v>27</v>
      </c>
      <c r="G191" s="16"/>
      <c r="H191" s="53">
        <v>45026</v>
      </c>
      <c r="I191" s="53">
        <v>45033</v>
      </c>
      <c r="J191" s="51" t="str">
        <f ca="1">IF(OR(Table2[[#This Row],[Produced Qty ]]=Table2[[#This Row],[Origin.Qty]],Table2[[#This Row],[OrdEndDate]]&gt;TODAY()),"On Time","Late")</f>
        <v>On Time</v>
      </c>
      <c r="K191" s="54">
        <v>456000</v>
      </c>
      <c r="L191" s="54">
        <v>456000</v>
      </c>
      <c r="M191" s="55" t="s">
        <v>1628</v>
      </c>
      <c r="N191" s="15">
        <f t="shared" si="35"/>
        <v>0</v>
      </c>
      <c r="O191" s="15" t="e">
        <f>VLOOKUP(Table2[[#This Row],[Product]],[1]FG!$A:$L,12,0)</f>
        <v>#N/A</v>
      </c>
      <c r="P191" s="24">
        <f>IFERROR((VLOOKUP(Table2[[#This Row],[Product]],'SCCOP DATA'!A:B,2,0))*Table2[[#This Row],[Oper. Qty]],"")</f>
        <v>3940.6402550112007</v>
      </c>
      <c r="Q191" s="17" t="str">
        <f t="shared" si="36"/>
        <v>CW15</v>
      </c>
      <c r="R191" s="17" t="str">
        <f t="shared" si="37"/>
        <v>CW16</v>
      </c>
      <c r="S191" s="18" t="e">
        <f>VLOOKUP(Table2[[#This Row],[Resource]],'TPM2'!B:C,2,0)</f>
        <v>#N/A</v>
      </c>
      <c r="T191" s="18" t="e">
        <f>+VLOOKUP(Table2[[#This Row],[Resource]],'TPM2'!B:D,3,0)</f>
        <v>#N/A</v>
      </c>
      <c r="U191" s="18" t="e">
        <f>+VLOOKUP(Table2[[#This Row],[Resource]],'TPM2'!B:E,4,0)</f>
        <v>#N/A</v>
      </c>
      <c r="V191" s="14" t="str">
        <f>IFERROR(100%-((Table2[[#This Row],[Next activity by]]-Table2[[#This Row],[Cycles recorded so far]]))/Table2[[#This Row],[Interval]],"")</f>
        <v/>
      </c>
      <c r="W191" s="19" t="str">
        <f>IF(Table2[[#This Row],[TPM Level ]]="","",IF(Table2[[#This Row],[TPM Level ]]&lt;70%,"Green",IF(AND(Table2[[#This Row],[TPM Level ]]&gt;=70%,Table2[[#This Row],[TPM Level ]]&lt;90%),"Bleu",IF(AND(Table2[[#This Row],[TPM Level ]]&gt;=90%,Table2[[#This Row],[TPM Level ]]&lt;100%),"Yellow",IF(Table2[[#This Row],[TPM Level ]]&gt;=100%,"Red")))))</f>
        <v/>
      </c>
      <c r="X191" s="8">
        <f>IFERROR(VLOOKUP(Table2[[#This Row],[Product]],'Cavity &amp; CT'!B:E,4,0),0)</f>
        <v>0</v>
      </c>
      <c r="Y191" s="18" t="str">
        <f>IFERROR(VLOOKUP(D191,'Cavity &amp; CT'!B:F,5,0),"")</f>
        <v/>
      </c>
      <c r="Z191" s="20" t="str">
        <f t="shared" si="38"/>
        <v/>
      </c>
      <c r="AA191" s="14" t="e">
        <f>+VLOOKUP(Table2[[#This Row],[Resource]],'TPM2'!B:F,6,0)</f>
        <v>#N/A</v>
      </c>
    </row>
    <row r="192" spans="1:27" s="50" customFormat="1" x14ac:dyDescent="0.25">
      <c r="A192" s="15" t="s">
        <v>479</v>
      </c>
      <c r="B192" s="56" t="s">
        <v>238</v>
      </c>
      <c r="C192" s="56" t="s">
        <v>302</v>
      </c>
      <c r="D192" s="56" t="s">
        <v>301</v>
      </c>
      <c r="E192" s="56" t="s">
        <v>1328</v>
      </c>
      <c r="F192" s="56" t="s">
        <v>27</v>
      </c>
      <c r="G192" s="16"/>
      <c r="H192" s="53">
        <v>45021</v>
      </c>
      <c r="I192" s="53">
        <v>45029</v>
      </c>
      <c r="J192" s="51" t="str">
        <f ca="1">IF(OR(Table2[[#This Row],[Produced Qty ]]=Table2[[#This Row],[Origin.Qty]],Table2[[#This Row],[OrdEndDate]]&gt;TODAY()),"On Time","Late")</f>
        <v>On Time</v>
      </c>
      <c r="K192" s="54">
        <v>199500</v>
      </c>
      <c r="L192" s="54">
        <v>199500</v>
      </c>
      <c r="M192" s="55" t="s">
        <v>1389</v>
      </c>
      <c r="N192" s="15">
        <f t="shared" si="35"/>
        <v>0</v>
      </c>
      <c r="O192" s="15">
        <f>VLOOKUP(Table2[[#This Row],[Product]],[1]FG!$A:$L,12,0)</f>
        <v>363000</v>
      </c>
      <c r="P192" s="24">
        <f>IFERROR((VLOOKUP(Table2[[#This Row],[Product]],'SCCOP DATA'!A:B,2,0))*Table2[[#This Row],[Oper. Qty]],"")</f>
        <v>3383.5199999999991</v>
      </c>
      <c r="Q192" s="17" t="str">
        <f t="shared" si="36"/>
        <v>CW14</v>
      </c>
      <c r="R192" s="17" t="str">
        <f t="shared" si="37"/>
        <v>CW15</v>
      </c>
      <c r="S192" s="18" t="e">
        <f>VLOOKUP(Table2[[#This Row],[Resource]],'TPM2'!B:C,2,0)</f>
        <v>#N/A</v>
      </c>
      <c r="T192" s="18" t="e">
        <f>+VLOOKUP(Table2[[#This Row],[Resource]],'TPM2'!B:D,3,0)</f>
        <v>#N/A</v>
      </c>
      <c r="U192" s="18" t="e">
        <f>+VLOOKUP(Table2[[#This Row],[Resource]],'TPM2'!B:E,4,0)</f>
        <v>#N/A</v>
      </c>
      <c r="V192" s="14" t="str">
        <f>IFERROR(100%-((Table2[[#This Row],[Next activity by]]-Table2[[#This Row],[Cycles recorded so far]]))/Table2[[#This Row],[Interval]],"")</f>
        <v/>
      </c>
      <c r="W192" s="19" t="str">
        <f>IF(Table2[[#This Row],[TPM Level ]]="","",IF(Table2[[#This Row],[TPM Level ]]&lt;70%,"Green",IF(AND(Table2[[#This Row],[TPM Level ]]&gt;=70%,Table2[[#This Row],[TPM Level ]]&lt;90%),"Bleu",IF(AND(Table2[[#This Row],[TPM Level ]]&gt;=90%,Table2[[#This Row],[TPM Level ]]&lt;100%),"Yellow",IF(Table2[[#This Row],[TPM Level ]]&gt;=100%,"Red")))))</f>
        <v/>
      </c>
      <c r="X192" s="8">
        <f>IFERROR(VLOOKUP(Table2[[#This Row],[Product]],'Cavity &amp; CT'!B:E,4,0),0)</f>
        <v>25.51</v>
      </c>
      <c r="Y192" s="18" t="str">
        <f>IFERROR(VLOOKUP(D192,'Cavity &amp; CT'!B:F,5,0),"")</f>
        <v/>
      </c>
      <c r="Z192" s="20" t="str">
        <f t="shared" si="38"/>
        <v/>
      </c>
      <c r="AA192" s="14" t="e">
        <f>+VLOOKUP(Table2[[#This Row],[Resource]],'TPM2'!B:F,6,0)</f>
        <v>#N/A</v>
      </c>
    </row>
    <row r="193" spans="1:27" s="50" customFormat="1" x14ac:dyDescent="0.25">
      <c r="A193" s="15" t="s">
        <v>479</v>
      </c>
      <c r="B193" s="56" t="s">
        <v>138</v>
      </c>
      <c r="C193" s="56" t="s">
        <v>302</v>
      </c>
      <c r="D193" s="56" t="s">
        <v>474</v>
      </c>
      <c r="E193" s="56" t="s">
        <v>1329</v>
      </c>
      <c r="F193" s="56" t="s">
        <v>27</v>
      </c>
      <c r="G193" s="16"/>
      <c r="H193" s="53">
        <v>45017</v>
      </c>
      <c r="I193" s="53">
        <v>45021</v>
      </c>
      <c r="J193" s="51" t="str">
        <f ca="1">IF(OR(Table2[[#This Row],[Produced Qty ]]=Table2[[#This Row],[Origin.Qty]],Table2[[#This Row],[OrdEndDate]]&gt;TODAY()),"On Time","Late")</f>
        <v>On Time</v>
      </c>
      <c r="K193" s="54">
        <v>105000</v>
      </c>
      <c r="L193" s="54">
        <v>105000</v>
      </c>
      <c r="M193" s="55" t="s">
        <v>1629</v>
      </c>
      <c r="N193" s="15">
        <f t="shared" ref="N193:N198" si="40">L193-K193</f>
        <v>0</v>
      </c>
      <c r="O193" s="15">
        <f>VLOOKUP(Table2[[#This Row],[Product]],[1]FG!$A:$L,12,0)</f>
        <v>24000</v>
      </c>
      <c r="P193" s="24">
        <f>IFERROR((VLOOKUP(Table2[[#This Row],[Product]],'SCCOP DATA'!A:B,2,0))*Table2[[#This Row],[Oper. Qty]],"")</f>
        <v>2007.6</v>
      </c>
      <c r="Q193" s="17" t="str">
        <f t="shared" ref="Q193:R198" si="41">"CW"&amp;_xlfn.ISOWEEKNUM(H193)</f>
        <v>CW13</v>
      </c>
      <c r="R193" s="17" t="str">
        <f t="shared" si="41"/>
        <v>CW14</v>
      </c>
      <c r="S193" s="18" t="e">
        <f>VLOOKUP(Table2[[#This Row],[Resource]],'TPM2'!B:C,2,0)</f>
        <v>#N/A</v>
      </c>
      <c r="T193" s="18" t="e">
        <f>+VLOOKUP(Table2[[#This Row],[Resource]],'TPM2'!B:D,3,0)</f>
        <v>#N/A</v>
      </c>
      <c r="U193" s="18" t="e">
        <f>+VLOOKUP(Table2[[#This Row],[Resource]],'TPM2'!B:E,4,0)</f>
        <v>#N/A</v>
      </c>
      <c r="V193" s="14" t="str">
        <f>IFERROR(100%-((Table2[[#This Row],[Next activity by]]-Table2[[#This Row],[Cycles recorded so far]]))/Table2[[#This Row],[Interval]],"")</f>
        <v/>
      </c>
      <c r="W193" s="19" t="str">
        <f>IF(Table2[[#This Row],[TPM Level ]]="","",IF(Table2[[#This Row],[TPM Level ]]&lt;70%,"Green",IF(AND(Table2[[#This Row],[TPM Level ]]&gt;=70%,Table2[[#This Row],[TPM Level ]]&lt;90%),"Bleu",IF(AND(Table2[[#This Row],[TPM Level ]]&gt;=90%,Table2[[#This Row],[TPM Level ]]&lt;100%),"Yellow",IF(Table2[[#This Row],[TPM Level ]]&gt;=100%,"Red")))))</f>
        <v/>
      </c>
      <c r="X193" s="8">
        <f>IFERROR(VLOOKUP(Table2[[#This Row],[Product]],'Cavity &amp; CT'!B:E,4,0),0)</f>
        <v>51.02</v>
      </c>
      <c r="Y193" s="18" t="str">
        <f>IFERROR(VLOOKUP(D193,'Cavity &amp; CT'!B:F,5,0),"")</f>
        <v/>
      </c>
      <c r="Z193" s="20" t="str">
        <f t="shared" ref="Z193:Z198" si="42">IFERROR(((U193-T193))*(X193/3600),"")</f>
        <v/>
      </c>
      <c r="AA193" s="14" t="e">
        <f>+VLOOKUP(Table2[[#This Row],[Resource]],'TPM2'!B:F,6,0)</f>
        <v>#N/A</v>
      </c>
    </row>
    <row r="194" spans="1:27" s="50" customFormat="1" x14ac:dyDescent="0.25">
      <c r="A194" s="15" t="s">
        <v>479</v>
      </c>
      <c r="B194" s="56" t="s">
        <v>127</v>
      </c>
      <c r="C194" s="56" t="s">
        <v>302</v>
      </c>
      <c r="D194" s="56" t="s">
        <v>514</v>
      </c>
      <c r="E194" s="56" t="s">
        <v>1330</v>
      </c>
      <c r="F194" s="56" t="s">
        <v>27</v>
      </c>
      <c r="G194" s="16"/>
      <c r="H194" s="53">
        <v>45015</v>
      </c>
      <c r="I194" s="53">
        <v>45017</v>
      </c>
      <c r="J194" s="51" t="str">
        <f ca="1">IF(OR(Table2[[#This Row],[Produced Qty ]]=Table2[[#This Row],[Origin.Qty]],Table2[[#This Row],[OrdEndDate]]&gt;TODAY()),"On Time","Late")</f>
        <v>On Time</v>
      </c>
      <c r="K194" s="54">
        <v>32000</v>
      </c>
      <c r="L194" s="54">
        <v>32000</v>
      </c>
      <c r="M194" s="55" t="s">
        <v>1630</v>
      </c>
      <c r="N194" s="15">
        <f t="shared" si="40"/>
        <v>0</v>
      </c>
      <c r="O194" s="15">
        <f>VLOOKUP(Table2[[#This Row],[Product]],[1]FG!$A:$L,12,0)</f>
        <v>-2000</v>
      </c>
      <c r="P194" s="24">
        <f>IFERROR((VLOOKUP(Table2[[#This Row],[Product]],'SCCOP DATA'!A:B,2,0))*Table2[[#This Row],[Oper. Qty]],"")</f>
        <v>935.04</v>
      </c>
      <c r="Q194" s="17" t="str">
        <f t="shared" si="41"/>
        <v>CW13</v>
      </c>
      <c r="R194" s="17" t="str">
        <f t="shared" si="41"/>
        <v>CW13</v>
      </c>
      <c r="S194" s="18" t="e">
        <f>VLOOKUP(Table2[[#This Row],[Resource]],'TPM2'!B:C,2,0)</f>
        <v>#N/A</v>
      </c>
      <c r="T194" s="18" t="e">
        <f>+VLOOKUP(Table2[[#This Row],[Resource]],'TPM2'!B:D,3,0)</f>
        <v>#N/A</v>
      </c>
      <c r="U194" s="18" t="e">
        <f>+VLOOKUP(Table2[[#This Row],[Resource]],'TPM2'!B:E,4,0)</f>
        <v>#N/A</v>
      </c>
      <c r="V194" s="14" t="str">
        <f>IFERROR(100%-((Table2[[#This Row],[Next activity by]]-Table2[[#This Row],[Cycles recorded so far]]))/Table2[[#This Row],[Interval]],"")</f>
        <v/>
      </c>
      <c r="W194" s="19" t="str">
        <f>IF(Table2[[#This Row],[TPM Level ]]="","",IF(Table2[[#This Row],[TPM Level ]]&lt;70%,"Green",IF(AND(Table2[[#This Row],[TPM Level ]]&gt;=70%,Table2[[#This Row],[TPM Level ]]&lt;90%),"Bleu",IF(AND(Table2[[#This Row],[TPM Level ]]&gt;=90%,Table2[[#This Row],[TPM Level ]]&lt;100%),"Yellow",IF(Table2[[#This Row],[TPM Level ]]&gt;=100%,"Red")))))</f>
        <v/>
      </c>
      <c r="X194" s="8">
        <f>IFERROR(VLOOKUP(Table2[[#This Row],[Product]],'Cavity &amp; CT'!B:E,4,0),0)</f>
        <v>62.39</v>
      </c>
      <c r="Y194" s="18" t="str">
        <f>IFERROR(VLOOKUP(D194,'Cavity &amp; CT'!B:F,5,0),"")</f>
        <v/>
      </c>
      <c r="Z194" s="20" t="str">
        <f t="shared" si="42"/>
        <v/>
      </c>
      <c r="AA194" s="14" t="e">
        <f>+VLOOKUP(Table2[[#This Row],[Resource]],'TPM2'!B:F,6,0)</f>
        <v>#N/A</v>
      </c>
    </row>
    <row r="195" spans="1:27" s="50" customFormat="1" x14ac:dyDescent="0.25">
      <c r="A195" s="15" t="s">
        <v>479</v>
      </c>
      <c r="B195" s="56" t="s">
        <v>410</v>
      </c>
      <c r="C195" s="56" t="s">
        <v>304</v>
      </c>
      <c r="D195" s="56" t="s">
        <v>1235</v>
      </c>
      <c r="E195" s="56" t="s">
        <v>1236</v>
      </c>
      <c r="F195" s="56" t="s">
        <v>27</v>
      </c>
      <c r="G195" s="16"/>
      <c r="H195" s="53">
        <v>45015</v>
      </c>
      <c r="I195" s="53">
        <v>45018</v>
      </c>
      <c r="J195" s="51" t="str">
        <f ca="1">IF(OR(Table2[[#This Row],[Produced Qty ]]=Table2[[#This Row],[Origin.Qty]],Table2[[#This Row],[OrdEndDate]]&gt;TODAY()),"On Time","Late")</f>
        <v>On Time</v>
      </c>
      <c r="K195" s="54">
        <v>120000</v>
      </c>
      <c r="L195" s="54">
        <v>120000</v>
      </c>
      <c r="M195" s="55" t="s">
        <v>1631</v>
      </c>
      <c r="N195" s="15">
        <f t="shared" si="40"/>
        <v>0</v>
      </c>
      <c r="O195" s="15" t="e">
        <f>VLOOKUP(Table2[[#This Row],[Product]],[1]FG!$A:$L,12,0)</f>
        <v>#N/A</v>
      </c>
      <c r="P195" s="24">
        <f>IFERROR((VLOOKUP(Table2[[#This Row],[Product]],'SCCOP DATA'!A:B,2,0))*Table2[[#This Row],[Oper. Qty]],"")</f>
        <v>1670.3943091680001</v>
      </c>
      <c r="Q195" s="17" t="str">
        <f t="shared" si="41"/>
        <v>CW13</v>
      </c>
      <c r="R195" s="17" t="str">
        <f t="shared" si="41"/>
        <v>CW13</v>
      </c>
      <c r="S195" s="18" t="e">
        <f>VLOOKUP(Table2[[#This Row],[Resource]],'TPM2'!B:C,2,0)</f>
        <v>#N/A</v>
      </c>
      <c r="T195" s="18" t="e">
        <f>+VLOOKUP(Table2[[#This Row],[Resource]],'TPM2'!B:D,3,0)</f>
        <v>#N/A</v>
      </c>
      <c r="U195" s="18" t="e">
        <f>+VLOOKUP(Table2[[#This Row],[Resource]],'TPM2'!B:E,4,0)</f>
        <v>#N/A</v>
      </c>
      <c r="V195" s="14" t="str">
        <f>IFERROR(100%-((Table2[[#This Row],[Next activity by]]-Table2[[#This Row],[Cycles recorded so far]]))/Table2[[#This Row],[Interval]],"")</f>
        <v/>
      </c>
      <c r="W195" s="19" t="str">
        <f>IF(Table2[[#This Row],[TPM Level ]]="","",IF(Table2[[#This Row],[TPM Level ]]&lt;70%,"Green",IF(AND(Table2[[#This Row],[TPM Level ]]&gt;=70%,Table2[[#This Row],[TPM Level ]]&lt;90%),"Bleu",IF(AND(Table2[[#This Row],[TPM Level ]]&gt;=90%,Table2[[#This Row],[TPM Level ]]&lt;100%),"Yellow",IF(Table2[[#This Row],[TPM Level ]]&gt;=100%,"Red")))))</f>
        <v/>
      </c>
      <c r="X195" s="8">
        <f>IFERROR(VLOOKUP(Table2[[#This Row],[Product]],'Cavity &amp; CT'!B:E,4,0),0)</f>
        <v>0</v>
      </c>
      <c r="Y195" s="18" t="str">
        <f>IFERROR(VLOOKUP(D195,'Cavity &amp; CT'!B:F,5,0),"")</f>
        <v/>
      </c>
      <c r="Z195" s="20" t="str">
        <f t="shared" si="42"/>
        <v/>
      </c>
      <c r="AA195" s="14" t="e">
        <f>+VLOOKUP(Table2[[#This Row],[Resource]],'TPM2'!B:F,6,0)</f>
        <v>#N/A</v>
      </c>
    </row>
    <row r="196" spans="1:27" s="50" customFormat="1" x14ac:dyDescent="0.25">
      <c r="A196" s="15" t="s">
        <v>479</v>
      </c>
      <c r="B196" s="56" t="s">
        <v>415</v>
      </c>
      <c r="C196" s="56" t="s">
        <v>304</v>
      </c>
      <c r="D196" s="56" t="s">
        <v>1109</v>
      </c>
      <c r="E196" s="56" t="s">
        <v>1230</v>
      </c>
      <c r="F196" s="56" t="s">
        <v>27</v>
      </c>
      <c r="G196" s="16"/>
      <c r="H196" s="53">
        <v>45015</v>
      </c>
      <c r="I196" s="53">
        <v>45015</v>
      </c>
      <c r="J196" s="51" t="str">
        <f ca="1">IF(OR(Table2[[#This Row],[Produced Qty ]]=Table2[[#This Row],[Origin.Qty]],Table2[[#This Row],[OrdEndDate]]&gt;TODAY()),"On Time","Late")</f>
        <v>Late</v>
      </c>
      <c r="K196" s="54">
        <v>2072</v>
      </c>
      <c r="L196" s="54">
        <v>207000</v>
      </c>
      <c r="M196" s="55" t="s">
        <v>1632</v>
      </c>
      <c r="N196" s="15">
        <f t="shared" si="40"/>
        <v>204928</v>
      </c>
      <c r="O196" s="15" t="e">
        <f>VLOOKUP(Table2[[#This Row],[Product]],[1]FG!$A:$L,12,0)</f>
        <v>#N/A</v>
      </c>
      <c r="P196" s="24">
        <f>IFERROR((VLOOKUP(Table2[[#This Row],[Product]],'SCCOP DATA'!A:B,2,0))*Table2[[#This Row],[Oper. Qty]],"")</f>
        <v>9.1672978387535995</v>
      </c>
      <c r="Q196" s="17" t="str">
        <f t="shared" si="41"/>
        <v>CW13</v>
      </c>
      <c r="R196" s="17" t="str">
        <f t="shared" si="41"/>
        <v>CW13</v>
      </c>
      <c r="S196" s="18" t="e">
        <f>VLOOKUP(Table2[[#This Row],[Resource]],'TPM2'!B:C,2,0)</f>
        <v>#N/A</v>
      </c>
      <c r="T196" s="18" t="e">
        <f>+VLOOKUP(Table2[[#This Row],[Resource]],'TPM2'!B:D,3,0)</f>
        <v>#N/A</v>
      </c>
      <c r="U196" s="18" t="e">
        <f>+VLOOKUP(Table2[[#This Row],[Resource]],'TPM2'!B:E,4,0)</f>
        <v>#N/A</v>
      </c>
      <c r="V196" s="14" t="str">
        <f>IFERROR(100%-((Table2[[#This Row],[Next activity by]]-Table2[[#This Row],[Cycles recorded so far]]))/Table2[[#This Row],[Interval]],"")</f>
        <v/>
      </c>
      <c r="W196" s="19" t="str">
        <f>IF(Table2[[#This Row],[TPM Level ]]="","",IF(Table2[[#This Row],[TPM Level ]]&lt;70%,"Green",IF(AND(Table2[[#This Row],[TPM Level ]]&gt;=70%,Table2[[#This Row],[TPM Level ]]&lt;90%),"Bleu",IF(AND(Table2[[#This Row],[TPM Level ]]&gt;=90%,Table2[[#This Row],[TPM Level ]]&lt;100%),"Yellow",IF(Table2[[#This Row],[TPM Level ]]&gt;=100%,"Red")))))</f>
        <v/>
      </c>
      <c r="X196" s="8">
        <f>IFERROR(VLOOKUP(Table2[[#This Row],[Product]],'Cavity &amp; CT'!B:E,4,0),0)</f>
        <v>0</v>
      </c>
      <c r="Y196" s="18" t="str">
        <f>IFERROR(VLOOKUP(D196,'Cavity &amp; CT'!B:F,5,0),"")</f>
        <v/>
      </c>
      <c r="Z196" s="20" t="str">
        <f t="shared" si="42"/>
        <v/>
      </c>
      <c r="AA196" s="14" t="e">
        <f>+VLOOKUP(Table2[[#This Row],[Resource]],'TPM2'!B:F,6,0)</f>
        <v>#N/A</v>
      </c>
    </row>
    <row r="197" spans="1:27" s="50" customFormat="1" x14ac:dyDescent="0.25">
      <c r="A197" s="15" t="s">
        <v>479</v>
      </c>
      <c r="B197" s="56" t="s">
        <v>151</v>
      </c>
      <c r="C197" s="56" t="s">
        <v>304</v>
      </c>
      <c r="D197" s="56" t="s">
        <v>628</v>
      </c>
      <c r="E197" s="56" t="s">
        <v>1231</v>
      </c>
      <c r="F197" s="56" t="s">
        <v>27</v>
      </c>
      <c r="G197" s="16"/>
      <c r="H197" s="53">
        <v>45020</v>
      </c>
      <c r="I197" s="53">
        <v>45021</v>
      </c>
      <c r="J197" s="51" t="str">
        <f ca="1">IF(OR(Table2[[#This Row],[Produced Qty ]]=Table2[[#This Row],[Origin.Qty]],Table2[[#This Row],[OrdEndDate]]&gt;TODAY()),"On Time","Late")</f>
        <v>On Time</v>
      </c>
      <c r="K197" s="54">
        <v>41800</v>
      </c>
      <c r="L197" s="54">
        <v>41800</v>
      </c>
      <c r="M197" s="55" t="s">
        <v>1135</v>
      </c>
      <c r="N197" s="15">
        <f t="shared" si="40"/>
        <v>0</v>
      </c>
      <c r="O197" s="15">
        <f>VLOOKUP(Table2[[#This Row],[Product]],[1]FG!$A:$L,12,0)</f>
        <v>26600</v>
      </c>
      <c r="P197" s="24">
        <f>IFERROR((VLOOKUP(Table2[[#This Row],[Product]],'SCCOP DATA'!A:B,2,0))*Table2[[#This Row],[Oper. Qty]],"")</f>
        <v>513.30400000000009</v>
      </c>
      <c r="Q197" s="17" t="str">
        <f t="shared" si="41"/>
        <v>CW14</v>
      </c>
      <c r="R197" s="17" t="str">
        <f t="shared" si="41"/>
        <v>CW14</v>
      </c>
      <c r="S197" s="18" t="e">
        <f>VLOOKUP(Table2[[#This Row],[Resource]],'TPM2'!B:C,2,0)</f>
        <v>#N/A</v>
      </c>
      <c r="T197" s="18" t="e">
        <f>+VLOOKUP(Table2[[#This Row],[Resource]],'TPM2'!B:D,3,0)</f>
        <v>#N/A</v>
      </c>
      <c r="U197" s="18" t="e">
        <f>+VLOOKUP(Table2[[#This Row],[Resource]],'TPM2'!B:E,4,0)</f>
        <v>#N/A</v>
      </c>
      <c r="V197" s="14" t="str">
        <f>IFERROR(100%-((Table2[[#This Row],[Next activity by]]-Table2[[#This Row],[Cycles recorded so far]]))/Table2[[#This Row],[Interval]],"")</f>
        <v/>
      </c>
      <c r="W197" s="19" t="str">
        <f>IF(Table2[[#This Row],[TPM Level ]]="","",IF(Table2[[#This Row],[TPM Level ]]&lt;70%,"Green",IF(AND(Table2[[#This Row],[TPM Level ]]&gt;=70%,Table2[[#This Row],[TPM Level ]]&lt;90%),"Bleu",IF(AND(Table2[[#This Row],[TPM Level ]]&gt;=90%,Table2[[#This Row],[TPM Level ]]&lt;100%),"Yellow",IF(Table2[[#This Row],[TPM Level ]]&gt;=100%,"Red")))))</f>
        <v/>
      </c>
      <c r="X197" s="8">
        <f>IFERROR(VLOOKUP(Table2[[#This Row],[Product]],'Cavity &amp; CT'!B:E,4,0),0)</f>
        <v>23.8</v>
      </c>
      <c r="Y197" s="18" t="str">
        <f>IFERROR(VLOOKUP(D197,'Cavity &amp; CT'!B:F,5,0),"")</f>
        <v/>
      </c>
      <c r="Z197" s="20" t="str">
        <f t="shared" si="42"/>
        <v/>
      </c>
      <c r="AA197" s="14" t="e">
        <f>+VLOOKUP(Table2[[#This Row],[Resource]],'TPM2'!B:F,6,0)</f>
        <v>#N/A</v>
      </c>
    </row>
    <row r="198" spans="1:27" s="50" customFormat="1" x14ac:dyDescent="0.25">
      <c r="A198" s="15" t="s">
        <v>479</v>
      </c>
      <c r="B198" s="56" t="s">
        <v>230</v>
      </c>
      <c r="C198" s="56" t="s">
        <v>304</v>
      </c>
      <c r="D198" s="56" t="s">
        <v>532</v>
      </c>
      <c r="E198" s="56" t="s">
        <v>1331</v>
      </c>
      <c r="F198" s="56" t="s">
        <v>27</v>
      </c>
      <c r="G198" s="16"/>
      <c r="H198" s="53">
        <v>45021</v>
      </c>
      <c r="I198" s="53">
        <v>45022</v>
      </c>
      <c r="J198" s="51" t="str">
        <f ca="1">IF(OR(Table2[[#This Row],[Produced Qty ]]=Table2[[#This Row],[Origin.Qty]],Table2[[#This Row],[OrdEndDate]]&gt;TODAY()),"On Time","Late")</f>
        <v>On Time</v>
      </c>
      <c r="K198" s="54">
        <v>24000</v>
      </c>
      <c r="L198" s="54">
        <v>24000</v>
      </c>
      <c r="M198" s="55" t="s">
        <v>1390</v>
      </c>
      <c r="N198" s="15">
        <f t="shared" si="40"/>
        <v>0</v>
      </c>
      <c r="O198" s="15" t="e">
        <f>VLOOKUP(Table2[[#This Row],[Product]],[1]FG!$A:$L,12,0)</f>
        <v>#N/A</v>
      </c>
      <c r="P198" s="24">
        <f>IFERROR((VLOOKUP(Table2[[#This Row],[Product]],'SCCOP DATA'!A:B,2,0))*Table2[[#This Row],[Oper. Qty]],"")</f>
        <v>912.24</v>
      </c>
      <c r="Q198" s="17" t="str">
        <f t="shared" si="41"/>
        <v>CW14</v>
      </c>
      <c r="R198" s="17" t="str">
        <f t="shared" si="41"/>
        <v>CW14</v>
      </c>
      <c r="S198" s="18" t="e">
        <f>VLOOKUP(Table2[[#This Row],[Resource]],'TPM2'!B:C,2,0)</f>
        <v>#N/A</v>
      </c>
      <c r="T198" s="18" t="e">
        <f>+VLOOKUP(Table2[[#This Row],[Resource]],'TPM2'!B:D,3,0)</f>
        <v>#N/A</v>
      </c>
      <c r="U198" s="18" t="e">
        <f>+VLOOKUP(Table2[[#This Row],[Resource]],'TPM2'!B:E,4,0)</f>
        <v>#N/A</v>
      </c>
      <c r="V198" s="14" t="str">
        <f>IFERROR(100%-((Table2[[#This Row],[Next activity by]]-Table2[[#This Row],[Cycles recorded so far]]))/Table2[[#This Row],[Interval]],"")</f>
        <v/>
      </c>
      <c r="W198" s="19" t="str">
        <f>IF(Table2[[#This Row],[TPM Level ]]="","",IF(Table2[[#This Row],[TPM Level ]]&lt;70%,"Green",IF(AND(Table2[[#This Row],[TPM Level ]]&gt;=70%,Table2[[#This Row],[TPM Level ]]&lt;90%),"Bleu",IF(AND(Table2[[#This Row],[TPM Level ]]&gt;=90%,Table2[[#This Row],[TPM Level ]]&lt;100%),"Yellow",IF(Table2[[#This Row],[TPM Level ]]&gt;=100%,"Red")))))</f>
        <v/>
      </c>
      <c r="X198" s="8">
        <f>IFERROR(VLOOKUP(Table2[[#This Row],[Product]],'Cavity &amp; CT'!B:E,4,0),0)</f>
        <v>0</v>
      </c>
      <c r="Y198" s="18" t="str">
        <f>IFERROR(VLOOKUP(D198,'Cavity &amp; CT'!B:F,5,0),"")</f>
        <v/>
      </c>
      <c r="Z198" s="20" t="str">
        <f t="shared" si="42"/>
        <v/>
      </c>
      <c r="AA198" s="14" t="e">
        <f>+VLOOKUP(Table2[[#This Row],[Resource]],'TPM2'!B:F,6,0)</f>
        <v>#N/A</v>
      </c>
    </row>
    <row r="199" spans="1:27" s="50" customFormat="1" x14ac:dyDescent="0.25">
      <c r="A199" s="15" t="s">
        <v>479</v>
      </c>
      <c r="B199" s="56" t="s">
        <v>254</v>
      </c>
      <c r="C199" s="56" t="s">
        <v>304</v>
      </c>
      <c r="D199" s="56" t="s">
        <v>538</v>
      </c>
      <c r="E199" s="56" t="s">
        <v>1333</v>
      </c>
      <c r="F199" s="56" t="s">
        <v>27</v>
      </c>
      <c r="G199" s="16"/>
      <c r="H199" s="53">
        <v>45022</v>
      </c>
      <c r="I199" s="53">
        <v>45026</v>
      </c>
      <c r="J199" s="51" t="str">
        <f ca="1">IF(OR(Table2[[#This Row],[Produced Qty ]]=Table2[[#This Row],[Origin.Qty]],Table2[[#This Row],[OrdEndDate]]&gt;TODAY()),"On Time","Late")</f>
        <v>On Time</v>
      </c>
      <c r="K199" s="54">
        <v>19600</v>
      </c>
      <c r="L199" s="54">
        <v>19600</v>
      </c>
      <c r="M199" s="55" t="s">
        <v>1633</v>
      </c>
      <c r="N199" s="15">
        <f t="shared" si="35"/>
        <v>0</v>
      </c>
      <c r="O199" s="15" t="e">
        <f>VLOOKUP(Table2[[#This Row],[Product]],[1]FG!$A:$L,12,0)</f>
        <v>#N/A</v>
      </c>
      <c r="P199" s="24">
        <f>IFERROR((VLOOKUP(Table2[[#This Row],[Product]],'SCCOP DATA'!A:B,2,0))*Table2[[#This Row],[Oper. Qty]],"")</f>
        <v>1781.8359999999993</v>
      </c>
      <c r="Q199" s="17" t="str">
        <f t="shared" si="36"/>
        <v>CW14</v>
      </c>
      <c r="R199" s="17" t="str">
        <f t="shared" si="37"/>
        <v>CW15</v>
      </c>
      <c r="S199" s="18" t="e">
        <f>VLOOKUP(Table2[[#This Row],[Resource]],'TPM2'!B:C,2,0)</f>
        <v>#N/A</v>
      </c>
      <c r="T199" s="18" t="e">
        <f>+VLOOKUP(Table2[[#This Row],[Resource]],'TPM2'!B:D,3,0)</f>
        <v>#N/A</v>
      </c>
      <c r="U199" s="18" t="e">
        <f>+VLOOKUP(Table2[[#This Row],[Resource]],'TPM2'!B:E,4,0)</f>
        <v>#N/A</v>
      </c>
      <c r="V199" s="14" t="str">
        <f>IFERROR(100%-((Table2[[#This Row],[Next activity by]]-Table2[[#This Row],[Cycles recorded so far]]))/Table2[[#This Row],[Interval]],"")</f>
        <v/>
      </c>
      <c r="W199" s="19" t="str">
        <f>IF(Table2[[#This Row],[TPM Level ]]="","",IF(Table2[[#This Row],[TPM Level ]]&lt;70%,"Green",IF(AND(Table2[[#This Row],[TPM Level ]]&gt;=70%,Table2[[#This Row],[TPM Level ]]&lt;90%),"Bleu",IF(AND(Table2[[#This Row],[TPM Level ]]&gt;=90%,Table2[[#This Row],[TPM Level ]]&lt;100%),"Yellow",IF(Table2[[#This Row],[TPM Level ]]&gt;=100%,"Red")))))</f>
        <v/>
      </c>
      <c r="X199" s="8">
        <f>IFERROR(VLOOKUP(Table2[[#This Row],[Product]],'Cavity &amp; CT'!B:E,4,0),0)</f>
        <v>138.88900000000001</v>
      </c>
      <c r="Y199" s="18" t="str">
        <f>IFERROR(VLOOKUP(D199,'Cavity &amp; CT'!B:F,5,0),"")</f>
        <v/>
      </c>
      <c r="Z199" s="20" t="str">
        <f t="shared" si="38"/>
        <v/>
      </c>
      <c r="AA199" s="14" t="e">
        <f>+VLOOKUP(Table2[[#This Row],[Resource]],'TPM2'!B:F,6,0)</f>
        <v>#N/A</v>
      </c>
    </row>
    <row r="200" spans="1:27" s="50" customFormat="1" x14ac:dyDescent="0.25">
      <c r="A200" s="15" t="s">
        <v>479</v>
      </c>
      <c r="B200" s="56" t="s">
        <v>246</v>
      </c>
      <c r="C200" s="56" t="s">
        <v>304</v>
      </c>
      <c r="D200" s="56" t="s">
        <v>517</v>
      </c>
      <c r="E200" s="56" t="s">
        <v>1477</v>
      </c>
      <c r="F200" s="56" t="s">
        <v>27</v>
      </c>
      <c r="G200" s="16"/>
      <c r="H200" s="53">
        <v>45018</v>
      </c>
      <c r="I200" s="53">
        <v>45020</v>
      </c>
      <c r="J200" s="51" t="str">
        <f ca="1">IF(OR(Table2[[#This Row],[Produced Qty ]]=Table2[[#This Row],[Origin.Qty]],Table2[[#This Row],[OrdEndDate]]&gt;TODAY()),"On Time","Late")</f>
        <v>On Time</v>
      </c>
      <c r="K200" s="54">
        <v>46000</v>
      </c>
      <c r="L200" s="54">
        <v>46000</v>
      </c>
      <c r="M200" s="55" t="s">
        <v>1158</v>
      </c>
      <c r="N200" s="15">
        <f t="shared" si="35"/>
        <v>0</v>
      </c>
      <c r="O200" s="15">
        <f>VLOOKUP(Table2[[#This Row],[Product]],[1]FG!$A:$L,12,0)</f>
        <v>0</v>
      </c>
      <c r="P200" s="24">
        <f>IFERROR((VLOOKUP(Table2[[#This Row],[Product]],'SCCOP DATA'!A:B,2,0))*Table2[[#This Row],[Oper. Qty]],"")</f>
        <v>1755.8200000000002</v>
      </c>
      <c r="Q200" s="17" t="str">
        <f t="shared" si="36"/>
        <v>CW13</v>
      </c>
      <c r="R200" s="17" t="str">
        <f t="shared" si="37"/>
        <v>CW14</v>
      </c>
      <c r="S200" s="18" t="e">
        <f>VLOOKUP(Table2[[#This Row],[Resource]],'TPM2'!B:C,2,0)</f>
        <v>#N/A</v>
      </c>
      <c r="T200" s="18" t="e">
        <f>+VLOOKUP(Table2[[#This Row],[Resource]],'TPM2'!B:D,3,0)</f>
        <v>#N/A</v>
      </c>
      <c r="U200" s="18" t="e">
        <f>+VLOOKUP(Table2[[#This Row],[Resource]],'TPM2'!B:E,4,0)</f>
        <v>#N/A</v>
      </c>
      <c r="V200" s="14" t="str">
        <f>IFERROR(100%-((Table2[[#This Row],[Next activity by]]-Table2[[#This Row],[Cycles recorded so far]]))/Table2[[#This Row],[Interval]],"")</f>
        <v/>
      </c>
      <c r="W200" s="19" t="str">
        <f>IF(Table2[[#This Row],[TPM Level ]]="","",IF(Table2[[#This Row],[TPM Level ]]&lt;70%,"Green",IF(AND(Table2[[#This Row],[TPM Level ]]&gt;=70%,Table2[[#This Row],[TPM Level ]]&lt;90%),"Bleu",IF(AND(Table2[[#This Row],[TPM Level ]]&gt;=90%,Table2[[#This Row],[TPM Level ]]&lt;100%),"Yellow",IF(Table2[[#This Row],[TPM Level ]]&gt;=100%,"Red")))))</f>
        <v/>
      </c>
      <c r="X200" s="8">
        <f>IFERROR(VLOOKUP(Table2[[#This Row],[Product]],'Cavity &amp; CT'!B:E,4,0),0)</f>
        <v>49.91</v>
      </c>
      <c r="Y200" s="18" t="str">
        <f>IFERROR(VLOOKUP(D200,'Cavity &amp; CT'!B:F,5,0),"")</f>
        <v/>
      </c>
      <c r="Z200" s="20" t="str">
        <f t="shared" si="38"/>
        <v/>
      </c>
      <c r="AA200" s="14" t="e">
        <f>+VLOOKUP(Table2[[#This Row],[Resource]],'TPM2'!B:F,6,0)</f>
        <v>#N/A</v>
      </c>
    </row>
    <row r="201" spans="1:27" s="50" customFormat="1" x14ac:dyDescent="0.25">
      <c r="A201" s="15" t="s">
        <v>479</v>
      </c>
      <c r="B201" s="56" t="s">
        <v>242</v>
      </c>
      <c r="C201" s="56" t="s">
        <v>1036</v>
      </c>
      <c r="D201" s="56" t="s">
        <v>821</v>
      </c>
      <c r="E201" s="56" t="s">
        <v>1232</v>
      </c>
      <c r="F201" s="56" t="s">
        <v>27</v>
      </c>
      <c r="G201" s="16"/>
      <c r="H201" s="53">
        <v>44998</v>
      </c>
      <c r="I201" s="53">
        <v>44998</v>
      </c>
      <c r="J201" s="51" t="str">
        <f ca="1">IF(OR(Table2[[#This Row],[Produced Qty ]]=Table2[[#This Row],[Origin.Qty]],Table2[[#This Row],[OrdEndDate]]&gt;TODAY()),"On Time","Late")</f>
        <v>Late</v>
      </c>
      <c r="K201" s="54">
        <v>200</v>
      </c>
      <c r="L201" s="54">
        <v>62000</v>
      </c>
      <c r="M201" s="55" t="s">
        <v>1262</v>
      </c>
      <c r="N201" s="15">
        <f t="shared" si="35"/>
        <v>61800</v>
      </c>
      <c r="O201" s="15">
        <f>VLOOKUP(Table2[[#This Row],[Product]],[1]FG!$A:$L,12,0)</f>
        <v>48500</v>
      </c>
      <c r="P201" s="24">
        <f>IFERROR((VLOOKUP(Table2[[#This Row],[Product]],'SCCOP DATA'!A:B,2,0))*Table2[[#This Row],[Oper. Qty]],"")</f>
        <v>6.8599999999999994</v>
      </c>
      <c r="Q201" s="17" t="str">
        <f t="shared" si="36"/>
        <v>CW11</v>
      </c>
      <c r="R201" s="17" t="str">
        <f t="shared" si="37"/>
        <v>CW11</v>
      </c>
      <c r="S201" s="18" t="e">
        <f>VLOOKUP(Table2[[#This Row],[Resource]],'TPM2'!B:C,2,0)</f>
        <v>#N/A</v>
      </c>
      <c r="T201" s="18" t="e">
        <f>+VLOOKUP(Table2[[#This Row],[Resource]],'TPM2'!B:D,3,0)</f>
        <v>#N/A</v>
      </c>
      <c r="U201" s="18" t="e">
        <f>+VLOOKUP(Table2[[#This Row],[Resource]],'TPM2'!B:E,4,0)</f>
        <v>#N/A</v>
      </c>
      <c r="V201" s="14" t="str">
        <f>IFERROR(100%-((Table2[[#This Row],[Next activity by]]-Table2[[#This Row],[Cycles recorded so far]]))/Table2[[#This Row],[Interval]],"")</f>
        <v/>
      </c>
      <c r="W201" s="19" t="str">
        <f>IF(Table2[[#This Row],[TPM Level ]]="","",IF(Table2[[#This Row],[TPM Level ]]&lt;70%,"Green",IF(AND(Table2[[#This Row],[TPM Level ]]&gt;=70%,Table2[[#This Row],[TPM Level ]]&lt;90%),"Bleu",IF(AND(Table2[[#This Row],[TPM Level ]]&gt;=90%,Table2[[#This Row],[TPM Level ]]&lt;100%),"Yellow",IF(Table2[[#This Row],[TPM Level ]]&gt;=100%,"Red")))))</f>
        <v/>
      </c>
      <c r="X201" s="8">
        <f>IFERROR(VLOOKUP(Table2[[#This Row],[Product]],'Cavity &amp; CT'!B:E,4,0),0)</f>
        <v>69.44</v>
      </c>
      <c r="Y201" s="18" t="str">
        <f>IFERROR(VLOOKUP(D201,'Cavity &amp; CT'!B:F,5,0),"")</f>
        <v/>
      </c>
      <c r="Z201" s="20" t="str">
        <f t="shared" si="38"/>
        <v/>
      </c>
      <c r="AA201" s="14" t="e">
        <f>+VLOOKUP(Table2[[#This Row],[Resource]],'TPM2'!B:F,6,0)</f>
        <v>#N/A</v>
      </c>
    </row>
    <row r="202" spans="1:27" s="50" customFormat="1" x14ac:dyDescent="0.25">
      <c r="A202" s="15" t="s">
        <v>479</v>
      </c>
      <c r="B202" s="56" t="s">
        <v>144</v>
      </c>
      <c r="C202" s="56" t="s">
        <v>1036</v>
      </c>
      <c r="D202" s="56" t="s">
        <v>556</v>
      </c>
      <c r="E202" s="56" t="s">
        <v>1234</v>
      </c>
      <c r="F202" s="56" t="s">
        <v>27</v>
      </c>
      <c r="G202" s="16"/>
      <c r="H202" s="53">
        <v>45022</v>
      </c>
      <c r="I202" s="53">
        <v>45023</v>
      </c>
      <c r="J202" s="51" t="str">
        <f ca="1">IF(OR(Table2[[#This Row],[Produced Qty ]]=Table2[[#This Row],[Origin.Qty]],Table2[[#This Row],[OrdEndDate]]&gt;TODAY()),"On Time","Late")</f>
        <v>On Time</v>
      </c>
      <c r="K202" s="54">
        <v>57000</v>
      </c>
      <c r="L202" s="54">
        <v>57000</v>
      </c>
      <c r="M202" s="55" t="s">
        <v>1263</v>
      </c>
      <c r="N202" s="15">
        <f t="shared" si="35"/>
        <v>0</v>
      </c>
      <c r="O202" s="15">
        <f>VLOOKUP(Table2[[#This Row],[Product]],[1]FG!$A:$L,12,0)</f>
        <v>54000</v>
      </c>
      <c r="P202" s="24">
        <f>IFERROR((VLOOKUP(Table2[[#This Row],[Product]],'SCCOP DATA'!A:B,2,0))*Table2[[#This Row],[Oper. Qty]],"")</f>
        <v>511.28999999999991</v>
      </c>
      <c r="Q202" s="17" t="str">
        <f t="shared" si="36"/>
        <v>CW14</v>
      </c>
      <c r="R202" s="17" t="str">
        <f t="shared" si="37"/>
        <v>CW14</v>
      </c>
      <c r="S202" s="18" t="e">
        <f>VLOOKUP(Table2[[#This Row],[Resource]],'TPM2'!B:C,2,0)</f>
        <v>#N/A</v>
      </c>
      <c r="T202" s="18" t="e">
        <f>+VLOOKUP(Table2[[#This Row],[Resource]],'TPM2'!B:D,3,0)</f>
        <v>#N/A</v>
      </c>
      <c r="U202" s="18" t="e">
        <f>+VLOOKUP(Table2[[#This Row],[Resource]],'TPM2'!B:E,4,0)</f>
        <v>#N/A</v>
      </c>
      <c r="V202" s="14" t="str">
        <f>IFERROR(100%-((Table2[[#This Row],[Next activity by]]-Table2[[#This Row],[Cycles recorded so far]]))/Table2[[#This Row],[Interval]],"")</f>
        <v/>
      </c>
      <c r="W202" s="19" t="str">
        <f>IF(Table2[[#This Row],[TPM Level ]]="","",IF(Table2[[#This Row],[TPM Level ]]&lt;70%,"Green",IF(AND(Table2[[#This Row],[TPM Level ]]&gt;=70%,Table2[[#This Row],[TPM Level ]]&lt;90%),"Bleu",IF(AND(Table2[[#This Row],[TPM Level ]]&gt;=90%,Table2[[#This Row],[TPM Level ]]&lt;100%),"Yellow",IF(Table2[[#This Row],[TPM Level ]]&gt;=100%,"Red")))))</f>
        <v/>
      </c>
      <c r="X202" s="8">
        <f>IFERROR(VLOOKUP(Table2[[#This Row],[Product]],'Cavity &amp; CT'!B:E,4,0),0)</f>
        <v>22.32</v>
      </c>
      <c r="Y202" s="18" t="str">
        <f>IFERROR(VLOOKUP(D202,'Cavity &amp; CT'!B:F,5,0),"")</f>
        <v/>
      </c>
      <c r="Z202" s="20" t="str">
        <f t="shared" si="38"/>
        <v/>
      </c>
      <c r="AA202" s="14" t="e">
        <f>+VLOOKUP(Table2[[#This Row],[Resource]],'TPM2'!B:F,6,0)</f>
        <v>#N/A</v>
      </c>
    </row>
    <row r="203" spans="1:27" s="50" customFormat="1" x14ac:dyDescent="0.25">
      <c r="A203" s="15" t="s">
        <v>479</v>
      </c>
      <c r="B203" s="56" t="s">
        <v>145</v>
      </c>
      <c r="C203" s="56" t="s">
        <v>1036</v>
      </c>
      <c r="D203" s="56" t="s">
        <v>490</v>
      </c>
      <c r="E203" s="56" t="s">
        <v>1334</v>
      </c>
      <c r="F203" s="56" t="s">
        <v>27</v>
      </c>
      <c r="G203" s="16"/>
      <c r="H203" s="53">
        <v>45021</v>
      </c>
      <c r="I203" s="53">
        <v>45022</v>
      </c>
      <c r="J203" s="52" t="str">
        <f ca="1">IF(OR(Table2[[#This Row],[Produced Qty ]]=Table2[[#This Row],[Origin.Qty]],Table2[[#This Row],[OrdEndDate]]&gt;TODAY()),"On Time","Late")</f>
        <v>On Time</v>
      </c>
      <c r="K203" s="54">
        <v>4200</v>
      </c>
      <c r="L203" s="54">
        <v>4200</v>
      </c>
      <c r="M203" s="55" t="s">
        <v>1126</v>
      </c>
      <c r="N203" s="15">
        <f t="shared" si="35"/>
        <v>0</v>
      </c>
      <c r="O203" s="15" t="e">
        <f>VLOOKUP(Table2[[#This Row],[Product]],[1]FG!$A:$L,12,0)</f>
        <v>#N/A</v>
      </c>
      <c r="P203" s="24">
        <f>IFERROR((VLOOKUP(Table2[[#This Row],[Product]],'SCCOP DATA'!A:B,2,0))*Table2[[#This Row],[Oper. Qty]],"")</f>
        <v>205.71600000000001</v>
      </c>
      <c r="Q203" s="17" t="str">
        <f t="shared" si="36"/>
        <v>CW14</v>
      </c>
      <c r="R203" s="17" t="str">
        <f t="shared" si="37"/>
        <v>CW14</v>
      </c>
      <c r="S203" s="18" t="e">
        <f>VLOOKUP(Table2[[#This Row],[Resource]],'TPM2'!B:C,2,0)</f>
        <v>#N/A</v>
      </c>
      <c r="T203" s="18" t="e">
        <f>+VLOOKUP(Table2[[#This Row],[Resource]],'TPM2'!B:D,3,0)</f>
        <v>#N/A</v>
      </c>
      <c r="U203" s="18" t="e">
        <f>+VLOOKUP(Table2[[#This Row],[Resource]],'TPM2'!B:E,4,0)</f>
        <v>#N/A</v>
      </c>
      <c r="V203" s="14" t="str">
        <f>IFERROR(100%-((Table2[[#This Row],[Next activity by]]-Table2[[#This Row],[Cycles recorded so far]]))/Table2[[#This Row],[Interval]],"")</f>
        <v/>
      </c>
      <c r="W203" s="19" t="str">
        <f>IF(Table2[[#This Row],[TPM Level ]]="","",IF(Table2[[#This Row],[TPM Level ]]&lt;70%,"Green",IF(AND(Table2[[#This Row],[TPM Level ]]&gt;=70%,Table2[[#This Row],[TPM Level ]]&lt;90%),"Bleu",IF(AND(Table2[[#This Row],[TPM Level ]]&gt;=90%,Table2[[#This Row],[TPM Level ]]&lt;100%),"Yellow",IF(Table2[[#This Row],[TPM Level ]]&gt;=100%,"Red")))))</f>
        <v/>
      </c>
      <c r="X203" s="8">
        <f>IFERROR(VLOOKUP(Table2[[#This Row],[Product]],'Cavity &amp; CT'!B:E,4,0),0)</f>
        <v>107.45399999999999</v>
      </c>
      <c r="Y203" s="18" t="str">
        <f>IFERROR(VLOOKUP(D203,'Cavity &amp; CT'!B:F,5,0),"")</f>
        <v/>
      </c>
      <c r="Z203" s="20" t="str">
        <f t="shared" si="38"/>
        <v/>
      </c>
      <c r="AA203" s="14" t="e">
        <f>+VLOOKUP(Table2[[#This Row],[Resource]],'TPM2'!B:F,6,0)</f>
        <v>#N/A</v>
      </c>
    </row>
    <row r="204" spans="1:27" s="50" customFormat="1" x14ac:dyDescent="0.25">
      <c r="A204" s="15" t="s">
        <v>479</v>
      </c>
      <c r="B204" s="56" t="s">
        <v>129</v>
      </c>
      <c r="C204" s="56" t="s">
        <v>1036</v>
      </c>
      <c r="D204" s="56" t="s">
        <v>490</v>
      </c>
      <c r="E204" s="56" t="s">
        <v>1478</v>
      </c>
      <c r="F204" s="56" t="s">
        <v>27</v>
      </c>
      <c r="G204" s="16"/>
      <c r="H204" s="53">
        <v>45015</v>
      </c>
      <c r="I204" s="53">
        <v>45018</v>
      </c>
      <c r="J204" s="52" t="str">
        <f ca="1">IF(OR(Table2[[#This Row],[Produced Qty ]]=Table2[[#This Row],[Origin.Qty]],Table2[[#This Row],[OrdEndDate]]&gt;TODAY()),"On Time","Late")</f>
        <v>On Time</v>
      </c>
      <c r="K204" s="54">
        <v>29692</v>
      </c>
      <c r="L204" s="54">
        <v>33600</v>
      </c>
      <c r="M204" s="55" t="s">
        <v>1634</v>
      </c>
      <c r="N204" s="15">
        <f t="shared" ref="N204:N209" si="43">L204-K204</f>
        <v>3908</v>
      </c>
      <c r="O204" s="15" t="e">
        <f>VLOOKUP(Table2[[#This Row],[Product]],[1]FG!$A:$L,12,0)</f>
        <v>#N/A</v>
      </c>
      <c r="P204" s="24">
        <f>IFERROR((VLOOKUP(Table2[[#This Row],[Product]],'SCCOP DATA'!A:B,2,0))*Table2[[#This Row],[Oper. Qty]],"")</f>
        <v>1309.4171999999999</v>
      </c>
      <c r="Q204" s="17" t="str">
        <f t="shared" ref="Q204:Q209" si="44">"CW"&amp;_xlfn.ISOWEEKNUM(H204)</f>
        <v>CW13</v>
      </c>
      <c r="R204" s="17" t="str">
        <f t="shared" ref="R204:R209" si="45">"CW"&amp;_xlfn.ISOWEEKNUM(I204)</f>
        <v>CW13</v>
      </c>
      <c r="S204" s="18" t="e">
        <f>VLOOKUP(Table2[[#This Row],[Resource]],'TPM2'!B:C,2,0)</f>
        <v>#N/A</v>
      </c>
      <c r="T204" s="18" t="e">
        <f>+VLOOKUP(Table2[[#This Row],[Resource]],'TPM2'!B:D,3,0)</f>
        <v>#N/A</v>
      </c>
      <c r="U204" s="18" t="e">
        <f>+VLOOKUP(Table2[[#This Row],[Resource]],'TPM2'!B:E,4,0)</f>
        <v>#N/A</v>
      </c>
      <c r="V204" s="14" t="str">
        <f>IFERROR(100%-((Table2[[#This Row],[Next activity by]]-Table2[[#This Row],[Cycles recorded so far]]))/Table2[[#This Row],[Interval]],"")</f>
        <v/>
      </c>
      <c r="W204" s="19" t="str">
        <f>IF(Table2[[#This Row],[TPM Level ]]="","",IF(Table2[[#This Row],[TPM Level ]]&lt;70%,"Green",IF(AND(Table2[[#This Row],[TPM Level ]]&gt;=70%,Table2[[#This Row],[TPM Level ]]&lt;90%),"Bleu",IF(AND(Table2[[#This Row],[TPM Level ]]&gt;=90%,Table2[[#This Row],[TPM Level ]]&lt;100%),"Yellow",IF(Table2[[#This Row],[TPM Level ]]&gt;=100%,"Red")))))</f>
        <v/>
      </c>
      <c r="X204" s="8">
        <f>IFERROR(VLOOKUP(Table2[[#This Row],[Product]],'Cavity &amp; CT'!B:E,4,0),0)</f>
        <v>107.45399999999999</v>
      </c>
      <c r="Y204" s="18" t="str">
        <f>IFERROR(VLOOKUP(D204,'Cavity &amp; CT'!B:F,5,0),"")</f>
        <v/>
      </c>
      <c r="Z204" s="20" t="str">
        <f t="shared" ref="Z204:Z209" si="46">IFERROR(((U204-T204))*(X204/3600),"")</f>
        <v/>
      </c>
      <c r="AA204" s="14" t="e">
        <f>+VLOOKUP(Table2[[#This Row],[Resource]],'TPM2'!B:F,6,0)</f>
        <v>#N/A</v>
      </c>
    </row>
    <row r="205" spans="1:27" s="50" customFormat="1" x14ac:dyDescent="0.25">
      <c r="A205" s="15" t="s">
        <v>479</v>
      </c>
      <c r="B205" s="56" t="s">
        <v>129</v>
      </c>
      <c r="C205" s="56" t="s">
        <v>1036</v>
      </c>
      <c r="D205" s="56" t="s">
        <v>490</v>
      </c>
      <c r="E205" s="56" t="s">
        <v>1479</v>
      </c>
      <c r="F205" s="56" t="s">
        <v>27</v>
      </c>
      <c r="G205" s="16"/>
      <c r="H205" s="53">
        <v>45018</v>
      </c>
      <c r="I205" s="53">
        <v>45019</v>
      </c>
      <c r="J205" s="52" t="str">
        <f ca="1">IF(OR(Table2[[#This Row],[Produced Qty ]]=Table2[[#This Row],[Origin.Qty]],Table2[[#This Row],[OrdEndDate]]&gt;TODAY()),"On Time","Late")</f>
        <v>On Time</v>
      </c>
      <c r="K205" s="54">
        <v>21000</v>
      </c>
      <c r="L205" s="54">
        <v>21000</v>
      </c>
      <c r="M205" s="55" t="s">
        <v>1137</v>
      </c>
      <c r="N205" s="15">
        <f t="shared" si="43"/>
        <v>0</v>
      </c>
      <c r="O205" s="15" t="e">
        <f>VLOOKUP(Table2[[#This Row],[Product]],[1]FG!$A:$L,12,0)</f>
        <v>#N/A</v>
      </c>
      <c r="P205" s="24">
        <f>IFERROR((VLOOKUP(Table2[[#This Row],[Product]],'SCCOP DATA'!A:B,2,0))*Table2[[#This Row],[Oper. Qty]],"")</f>
        <v>926.09999999999991</v>
      </c>
      <c r="Q205" s="17" t="str">
        <f t="shared" si="44"/>
        <v>CW13</v>
      </c>
      <c r="R205" s="17" t="str">
        <f t="shared" si="45"/>
        <v>CW14</v>
      </c>
      <c r="S205" s="18" t="e">
        <f>VLOOKUP(Table2[[#This Row],[Resource]],'TPM2'!B:C,2,0)</f>
        <v>#N/A</v>
      </c>
      <c r="T205" s="18" t="e">
        <f>+VLOOKUP(Table2[[#This Row],[Resource]],'TPM2'!B:D,3,0)</f>
        <v>#N/A</v>
      </c>
      <c r="U205" s="18" t="e">
        <f>+VLOOKUP(Table2[[#This Row],[Resource]],'TPM2'!B:E,4,0)</f>
        <v>#N/A</v>
      </c>
      <c r="V205" s="14" t="str">
        <f>IFERROR(100%-((Table2[[#This Row],[Next activity by]]-Table2[[#This Row],[Cycles recorded so far]]))/Table2[[#This Row],[Interval]],"")</f>
        <v/>
      </c>
      <c r="W205" s="19" t="str">
        <f>IF(Table2[[#This Row],[TPM Level ]]="","",IF(Table2[[#This Row],[TPM Level ]]&lt;70%,"Green",IF(AND(Table2[[#This Row],[TPM Level ]]&gt;=70%,Table2[[#This Row],[TPM Level ]]&lt;90%),"Bleu",IF(AND(Table2[[#This Row],[TPM Level ]]&gt;=90%,Table2[[#This Row],[TPM Level ]]&lt;100%),"Yellow",IF(Table2[[#This Row],[TPM Level ]]&gt;=100%,"Red")))))</f>
        <v/>
      </c>
      <c r="X205" s="8">
        <f>IFERROR(VLOOKUP(Table2[[#This Row],[Product]],'Cavity &amp; CT'!B:E,4,0),0)</f>
        <v>107.45399999999999</v>
      </c>
      <c r="Y205" s="18" t="str">
        <f>IFERROR(VLOOKUP(D205,'Cavity &amp; CT'!B:F,5,0),"")</f>
        <v/>
      </c>
      <c r="Z205" s="20" t="str">
        <f t="shared" si="46"/>
        <v/>
      </c>
      <c r="AA205" s="14" t="e">
        <f>+VLOOKUP(Table2[[#This Row],[Resource]],'TPM2'!B:F,6,0)</f>
        <v>#N/A</v>
      </c>
    </row>
    <row r="206" spans="1:27" s="50" customFormat="1" x14ac:dyDescent="0.25">
      <c r="A206" s="15" t="s">
        <v>479</v>
      </c>
      <c r="B206" s="56" t="s">
        <v>129</v>
      </c>
      <c r="C206" s="56" t="s">
        <v>1036</v>
      </c>
      <c r="D206" s="56" t="s">
        <v>490</v>
      </c>
      <c r="E206" s="56" t="s">
        <v>1480</v>
      </c>
      <c r="F206" s="56" t="s">
        <v>27</v>
      </c>
      <c r="G206" s="16"/>
      <c r="H206" s="53">
        <v>45020</v>
      </c>
      <c r="I206" s="53">
        <v>45021</v>
      </c>
      <c r="J206" s="52" t="str">
        <f ca="1">IF(OR(Table2[[#This Row],[Produced Qty ]]=Table2[[#This Row],[Origin.Qty]],Table2[[#This Row],[OrdEndDate]]&gt;TODAY()),"On Time","Late")</f>
        <v>On Time</v>
      </c>
      <c r="K206" s="54">
        <v>16800</v>
      </c>
      <c r="L206" s="54">
        <v>16800</v>
      </c>
      <c r="M206" s="55" t="s">
        <v>1136</v>
      </c>
      <c r="N206" s="15">
        <f t="shared" si="43"/>
        <v>0</v>
      </c>
      <c r="O206" s="15" t="e">
        <f>VLOOKUP(Table2[[#This Row],[Product]],[1]FG!$A:$L,12,0)</f>
        <v>#N/A</v>
      </c>
      <c r="P206" s="24">
        <f>IFERROR((VLOOKUP(Table2[[#This Row],[Product]],'SCCOP DATA'!A:B,2,0))*Table2[[#This Row],[Oper. Qty]],"")</f>
        <v>740.87999999999988</v>
      </c>
      <c r="Q206" s="17" t="str">
        <f t="shared" si="44"/>
        <v>CW14</v>
      </c>
      <c r="R206" s="17" t="str">
        <f t="shared" si="45"/>
        <v>CW14</v>
      </c>
      <c r="S206" s="18" t="e">
        <f>VLOOKUP(Table2[[#This Row],[Resource]],'TPM2'!B:C,2,0)</f>
        <v>#N/A</v>
      </c>
      <c r="T206" s="18" t="e">
        <f>+VLOOKUP(Table2[[#This Row],[Resource]],'TPM2'!B:D,3,0)</f>
        <v>#N/A</v>
      </c>
      <c r="U206" s="18" t="e">
        <f>+VLOOKUP(Table2[[#This Row],[Resource]],'TPM2'!B:E,4,0)</f>
        <v>#N/A</v>
      </c>
      <c r="V206" s="14" t="str">
        <f>IFERROR(100%-((Table2[[#This Row],[Next activity by]]-Table2[[#This Row],[Cycles recorded so far]]))/Table2[[#This Row],[Interval]],"")</f>
        <v/>
      </c>
      <c r="W206" s="19" t="str">
        <f>IF(Table2[[#This Row],[TPM Level ]]="","",IF(Table2[[#This Row],[TPM Level ]]&lt;70%,"Green",IF(AND(Table2[[#This Row],[TPM Level ]]&gt;=70%,Table2[[#This Row],[TPM Level ]]&lt;90%),"Bleu",IF(AND(Table2[[#This Row],[TPM Level ]]&gt;=90%,Table2[[#This Row],[TPM Level ]]&lt;100%),"Yellow",IF(Table2[[#This Row],[TPM Level ]]&gt;=100%,"Red")))))</f>
        <v/>
      </c>
      <c r="X206" s="8">
        <f>IFERROR(VLOOKUP(Table2[[#This Row],[Product]],'Cavity &amp; CT'!B:E,4,0),0)</f>
        <v>107.45399999999999</v>
      </c>
      <c r="Y206" s="18" t="str">
        <f>IFERROR(VLOOKUP(D206,'Cavity &amp; CT'!B:F,5,0),"")</f>
        <v/>
      </c>
      <c r="Z206" s="20" t="str">
        <f t="shared" si="46"/>
        <v/>
      </c>
      <c r="AA206" s="14" t="e">
        <f>+VLOOKUP(Table2[[#This Row],[Resource]],'TPM2'!B:F,6,0)</f>
        <v>#N/A</v>
      </c>
    </row>
    <row r="207" spans="1:27" s="50" customFormat="1" x14ac:dyDescent="0.25">
      <c r="A207" s="15" t="s">
        <v>479</v>
      </c>
      <c r="B207" s="56" t="s">
        <v>60</v>
      </c>
      <c r="C207" s="56" t="s">
        <v>1037</v>
      </c>
      <c r="D207" s="56" t="s">
        <v>61</v>
      </c>
      <c r="E207" s="56" t="s">
        <v>1168</v>
      </c>
      <c r="F207" s="56" t="s">
        <v>27</v>
      </c>
      <c r="G207" s="16"/>
      <c r="H207" s="53">
        <v>45023</v>
      </c>
      <c r="I207" s="53">
        <v>45024</v>
      </c>
      <c r="J207" s="53" t="str">
        <f ca="1">IF(OR(Table2[[#This Row],[Produced Qty ]]=Table2[[#This Row],[Origin.Qty]],Table2[[#This Row],[OrdEndDate]]&gt;TODAY()),"On Time","Late")</f>
        <v>On Time</v>
      </c>
      <c r="K207" s="54">
        <v>160000</v>
      </c>
      <c r="L207" s="54">
        <v>160000</v>
      </c>
      <c r="M207" s="55" t="s">
        <v>1139</v>
      </c>
      <c r="N207" s="15">
        <f t="shared" si="43"/>
        <v>0</v>
      </c>
      <c r="O207" s="15">
        <f>VLOOKUP(Table2[[#This Row],[Product]],[1]FG!$A:$L,12,0)</f>
        <v>-120000</v>
      </c>
      <c r="P207" s="24">
        <f>IFERROR((VLOOKUP(Table2[[#This Row],[Product]],'SCCOP DATA'!A:B,2,0))*Table2[[#This Row],[Oper. Qty]],"")</f>
        <v>918.40000000000009</v>
      </c>
      <c r="Q207" s="17" t="str">
        <f t="shared" si="44"/>
        <v>CW14</v>
      </c>
      <c r="R207" s="17" t="str">
        <f t="shared" si="45"/>
        <v>CW14</v>
      </c>
      <c r="S207" s="18" t="e">
        <f>VLOOKUP(Table2[[#This Row],[Resource]],'TPM2'!B:C,2,0)</f>
        <v>#N/A</v>
      </c>
      <c r="T207" s="18" t="e">
        <f>+VLOOKUP(Table2[[#This Row],[Resource]],'TPM2'!B:D,3,0)</f>
        <v>#N/A</v>
      </c>
      <c r="U207" s="18" t="e">
        <f>+VLOOKUP(Table2[[#This Row],[Resource]],'TPM2'!B:E,4,0)</f>
        <v>#N/A</v>
      </c>
      <c r="V207" s="14" t="str">
        <f>IFERROR(100%-((Table2[[#This Row],[Next activity by]]-Table2[[#This Row],[Cycles recorded so far]]))/Table2[[#This Row],[Interval]],"")</f>
        <v/>
      </c>
      <c r="W207" s="19" t="str">
        <f>IF(Table2[[#This Row],[TPM Level ]]="","",IF(Table2[[#This Row],[TPM Level ]]&lt;70%,"Green",IF(AND(Table2[[#This Row],[TPM Level ]]&gt;=70%,Table2[[#This Row],[TPM Level ]]&lt;90%),"Bleu",IF(AND(Table2[[#This Row],[TPM Level ]]&gt;=90%,Table2[[#This Row],[TPM Level ]]&lt;100%),"Yellow",IF(Table2[[#This Row],[TPM Level ]]&gt;=100%,"Red")))))</f>
        <v/>
      </c>
      <c r="X207" s="8">
        <f>IFERROR(VLOOKUP(Table2[[#This Row],[Product]],'Cavity &amp; CT'!B:E,4,0),0)</f>
        <v>13.709</v>
      </c>
      <c r="Y207" s="18" t="str">
        <f>IFERROR(VLOOKUP(D207,'Cavity &amp; CT'!B:F,5,0),"")</f>
        <v/>
      </c>
      <c r="Z207" s="20" t="str">
        <f t="shared" si="46"/>
        <v/>
      </c>
      <c r="AA207" s="14" t="e">
        <f>+VLOOKUP(Table2[[#This Row],[Resource]],'TPM2'!B:F,6,0)</f>
        <v>#N/A</v>
      </c>
    </row>
    <row r="208" spans="1:27" s="50" customFormat="1" x14ac:dyDescent="0.25">
      <c r="A208" s="15" t="s">
        <v>479</v>
      </c>
      <c r="B208" s="56" t="s">
        <v>278</v>
      </c>
      <c r="C208" s="56" t="s">
        <v>1037</v>
      </c>
      <c r="D208" s="56" t="s">
        <v>307</v>
      </c>
      <c r="E208" s="56" t="s">
        <v>1237</v>
      </c>
      <c r="F208" s="56" t="s">
        <v>27</v>
      </c>
      <c r="G208" s="16"/>
      <c r="H208" s="53">
        <v>45017</v>
      </c>
      <c r="I208" s="53">
        <v>45019</v>
      </c>
      <c r="J208" s="53" t="str">
        <f ca="1">IF(OR(Table2[[#This Row],[Produced Qty ]]=Table2[[#This Row],[Origin.Qty]],Table2[[#This Row],[OrdEndDate]]&gt;TODAY()),"On Time","Late")</f>
        <v>On Time</v>
      </c>
      <c r="K208" s="54">
        <v>60000</v>
      </c>
      <c r="L208" s="54">
        <v>60000</v>
      </c>
      <c r="M208" s="55" t="s">
        <v>1114</v>
      </c>
      <c r="N208" s="15">
        <f t="shared" si="43"/>
        <v>0</v>
      </c>
      <c r="O208" s="15" t="e">
        <f>VLOOKUP(Table2[[#This Row],[Product]],[1]FG!$A:$L,12,0)</f>
        <v>#N/A</v>
      </c>
      <c r="P208" s="24">
        <f>IFERROR((VLOOKUP(Table2[[#This Row],[Product]],'SCCOP DATA'!A:B,2,0))*Table2[[#This Row],[Oper. Qty]],"")</f>
        <v>946.19999999999993</v>
      </c>
      <c r="Q208" s="17" t="str">
        <f t="shared" si="44"/>
        <v>CW13</v>
      </c>
      <c r="R208" s="17" t="str">
        <f t="shared" si="45"/>
        <v>CW14</v>
      </c>
      <c r="S208" s="18" t="e">
        <f>VLOOKUP(Table2[[#This Row],[Resource]],'TPM2'!B:C,2,0)</f>
        <v>#N/A</v>
      </c>
      <c r="T208" s="18" t="e">
        <f>+VLOOKUP(Table2[[#This Row],[Resource]],'TPM2'!B:D,3,0)</f>
        <v>#N/A</v>
      </c>
      <c r="U208" s="18" t="e">
        <f>+VLOOKUP(Table2[[#This Row],[Resource]],'TPM2'!B:E,4,0)</f>
        <v>#N/A</v>
      </c>
      <c r="V208" s="14" t="str">
        <f>IFERROR(100%-((Table2[[#This Row],[Next activity by]]-Table2[[#This Row],[Cycles recorded so far]]))/Table2[[#This Row],[Interval]],"")</f>
        <v/>
      </c>
      <c r="W208" s="19" t="str">
        <f>IF(Table2[[#This Row],[TPM Level ]]="","",IF(Table2[[#This Row],[TPM Level ]]&lt;70%,"Green",IF(AND(Table2[[#This Row],[TPM Level ]]&gt;=70%,Table2[[#This Row],[TPM Level ]]&lt;90%),"Bleu",IF(AND(Table2[[#This Row],[TPM Level ]]&gt;=90%,Table2[[#This Row],[TPM Level ]]&lt;100%),"Yellow",IF(Table2[[#This Row],[TPM Level ]]&gt;=100%,"Red")))))</f>
        <v/>
      </c>
      <c r="X208" s="8">
        <f>IFERROR(VLOOKUP(Table2[[#This Row],[Product]],'Cavity &amp; CT'!B:E,4,0),0)</f>
        <v>43.402999999999999</v>
      </c>
      <c r="Y208" s="18" t="str">
        <f>IFERROR(VLOOKUP(D208,'Cavity &amp; CT'!B:F,5,0),"")</f>
        <v/>
      </c>
      <c r="Z208" s="20" t="str">
        <f t="shared" si="46"/>
        <v/>
      </c>
      <c r="AA208" s="14" t="e">
        <f>+VLOOKUP(Table2[[#This Row],[Resource]],'TPM2'!B:F,6,0)</f>
        <v>#N/A</v>
      </c>
    </row>
    <row r="209" spans="1:27" s="50" customFormat="1" x14ac:dyDescent="0.25">
      <c r="A209" s="15" t="s">
        <v>479</v>
      </c>
      <c r="B209" s="56" t="s">
        <v>232</v>
      </c>
      <c r="C209" s="56" t="s">
        <v>1037</v>
      </c>
      <c r="D209" s="56" t="s">
        <v>529</v>
      </c>
      <c r="E209" s="56" t="s">
        <v>1332</v>
      </c>
      <c r="F209" s="56" t="s">
        <v>27</v>
      </c>
      <c r="G209" s="16"/>
      <c r="H209" s="53">
        <v>45015</v>
      </c>
      <c r="I209" s="53">
        <v>45017</v>
      </c>
      <c r="J209" s="53" t="str">
        <f ca="1">IF(OR(Table2[[#This Row],[Produced Qty ]]=Table2[[#This Row],[Origin.Qty]],Table2[[#This Row],[OrdEndDate]]&gt;TODAY()),"On Time","Late")</f>
        <v>On Time</v>
      </c>
      <c r="K209" s="54">
        <v>32524</v>
      </c>
      <c r="L209" s="54">
        <v>42000</v>
      </c>
      <c r="M209" s="55" t="s">
        <v>1635</v>
      </c>
      <c r="N209" s="15">
        <f t="shared" si="43"/>
        <v>9476</v>
      </c>
      <c r="O209" s="15" t="e">
        <f>VLOOKUP(Table2[[#This Row],[Product]],[1]FG!$A:$L,12,0)</f>
        <v>#N/A</v>
      </c>
      <c r="P209" s="24">
        <f>IFERROR((VLOOKUP(Table2[[#This Row],[Product]],'SCCOP DATA'!A:B,2,0))*Table2[[#This Row],[Oper. Qty]],"")</f>
        <v>1200.1356000000001</v>
      </c>
      <c r="Q209" s="17" t="str">
        <f t="shared" si="44"/>
        <v>CW13</v>
      </c>
      <c r="R209" s="17" t="str">
        <f t="shared" si="45"/>
        <v>CW13</v>
      </c>
      <c r="S209" s="18" t="e">
        <f>VLOOKUP(Table2[[#This Row],[Resource]],'TPM2'!B:C,2,0)</f>
        <v>#N/A</v>
      </c>
      <c r="T209" s="18" t="e">
        <f>+VLOOKUP(Table2[[#This Row],[Resource]],'TPM2'!B:D,3,0)</f>
        <v>#N/A</v>
      </c>
      <c r="U209" s="18" t="e">
        <f>+VLOOKUP(Table2[[#This Row],[Resource]],'TPM2'!B:E,4,0)</f>
        <v>#N/A</v>
      </c>
      <c r="V209" s="14" t="str">
        <f>IFERROR(100%-((Table2[[#This Row],[Next activity by]]-Table2[[#This Row],[Cycles recorded so far]]))/Table2[[#This Row],[Interval]],"")</f>
        <v/>
      </c>
      <c r="W209" s="19" t="str">
        <f>IF(Table2[[#This Row],[TPM Level ]]="","",IF(Table2[[#This Row],[TPM Level ]]&lt;70%,"Green",IF(AND(Table2[[#This Row],[TPM Level ]]&gt;=70%,Table2[[#This Row],[TPM Level ]]&lt;90%),"Bleu",IF(AND(Table2[[#This Row],[TPM Level ]]&gt;=90%,Table2[[#This Row],[TPM Level ]]&lt;100%),"Yellow",IF(Table2[[#This Row],[TPM Level ]]&gt;=100%,"Red")))))</f>
        <v/>
      </c>
      <c r="X209" s="8">
        <f>IFERROR(VLOOKUP(Table2[[#This Row],[Product]],'Cavity &amp; CT'!B:E,4,0),0)</f>
        <v>63.776000000000003</v>
      </c>
      <c r="Y209" s="18" t="str">
        <f>IFERROR(VLOOKUP(D209,'Cavity &amp; CT'!B:F,5,0),"")</f>
        <v/>
      </c>
      <c r="Z209" s="20" t="str">
        <f t="shared" si="46"/>
        <v/>
      </c>
      <c r="AA209" s="14" t="e">
        <f>+VLOOKUP(Table2[[#This Row],[Resource]],'TPM2'!B:F,6,0)</f>
        <v>#N/A</v>
      </c>
    </row>
    <row r="210" spans="1:27" s="50" customFormat="1" x14ac:dyDescent="0.25">
      <c r="A210" s="15" t="s">
        <v>479</v>
      </c>
      <c r="B210" s="56" t="s">
        <v>267</v>
      </c>
      <c r="C210" s="56" t="s">
        <v>1037</v>
      </c>
      <c r="D210" s="56" t="s">
        <v>509</v>
      </c>
      <c r="E210" s="56" t="s">
        <v>1363</v>
      </c>
      <c r="F210" s="56" t="s">
        <v>27</v>
      </c>
      <c r="G210" s="16"/>
      <c r="H210" s="53">
        <v>45022</v>
      </c>
      <c r="I210" s="53">
        <v>45023</v>
      </c>
      <c r="J210" s="53" t="str">
        <f ca="1">IF(OR(Table2[[#This Row],[Produced Qty ]]=Table2[[#This Row],[Origin.Qty]],Table2[[#This Row],[OrdEndDate]]&gt;TODAY()),"On Time","Late")</f>
        <v>On Time</v>
      </c>
      <c r="K210" s="54">
        <v>60000</v>
      </c>
      <c r="L210" s="54">
        <v>60000</v>
      </c>
      <c r="M210" s="55" t="s">
        <v>1261</v>
      </c>
      <c r="N210" s="15">
        <f>L210-K210</f>
        <v>0</v>
      </c>
      <c r="O210" s="15" t="e">
        <f>VLOOKUP(Table2[[#This Row],[Product]],[1]FG!$A:$L,12,0)</f>
        <v>#N/A</v>
      </c>
      <c r="P210" s="24">
        <f>IFERROR((VLOOKUP(Table2[[#This Row],[Product]],'SCCOP DATA'!A:B,2,0))*Table2[[#This Row],[Oper. Qty]],"")</f>
        <v>1786.8</v>
      </c>
      <c r="Q210" s="17" t="str">
        <f t="shared" ref="Q210:R214" si="47">"CW"&amp;_xlfn.ISOWEEKNUM(H210)</f>
        <v>CW14</v>
      </c>
      <c r="R210" s="17" t="str">
        <f t="shared" si="47"/>
        <v>CW14</v>
      </c>
      <c r="S210" s="18" t="e">
        <f>VLOOKUP(Table2[[#This Row],[Resource]],'TPM2'!B:C,2,0)</f>
        <v>#N/A</v>
      </c>
      <c r="T210" s="18" t="e">
        <f>+VLOOKUP(Table2[[#This Row],[Resource]],'TPM2'!B:D,3,0)</f>
        <v>#N/A</v>
      </c>
      <c r="U210" s="18" t="e">
        <f>+VLOOKUP(Table2[[#This Row],[Resource]],'TPM2'!B:E,4,0)</f>
        <v>#N/A</v>
      </c>
      <c r="V210" s="14" t="str">
        <f>IFERROR(100%-((Table2[[#This Row],[Next activity by]]-Table2[[#This Row],[Cycles recorded so far]]))/Table2[[#This Row],[Interval]],"")</f>
        <v/>
      </c>
      <c r="W210" s="19" t="str">
        <f>IF(Table2[[#This Row],[TPM Level ]]="","",IF(Table2[[#This Row],[TPM Level ]]&lt;70%,"Green",IF(AND(Table2[[#This Row],[TPM Level ]]&gt;=70%,Table2[[#This Row],[TPM Level ]]&lt;90%),"Bleu",IF(AND(Table2[[#This Row],[TPM Level ]]&gt;=90%,Table2[[#This Row],[TPM Level ]]&lt;100%),"Yellow",IF(Table2[[#This Row],[TPM Level ]]&gt;=100%,"Red")))))</f>
        <v/>
      </c>
      <c r="X210" s="8">
        <f>IFERROR(VLOOKUP(Table2[[#This Row],[Product]],'Cavity &amp; CT'!B:E,4,0),0)</f>
        <v>19.530999999999999</v>
      </c>
      <c r="Y210" s="18" t="str">
        <f>IFERROR(VLOOKUP(D210,'Cavity &amp; CT'!B:F,5,0),"")</f>
        <v/>
      </c>
      <c r="Z210" s="20" t="str">
        <f>IFERROR(((U210-T210))*(X210/3600),"")</f>
        <v/>
      </c>
      <c r="AA210" s="14" t="e">
        <f>+VLOOKUP(Table2[[#This Row],[Resource]],'TPM2'!B:F,6,0)</f>
        <v>#N/A</v>
      </c>
    </row>
    <row r="211" spans="1:27" s="50" customFormat="1" x14ac:dyDescent="0.25">
      <c r="A211" s="15" t="s">
        <v>479</v>
      </c>
      <c r="B211" s="56" t="s">
        <v>146</v>
      </c>
      <c r="C211" s="56" t="s">
        <v>1037</v>
      </c>
      <c r="D211" s="56" t="s">
        <v>530</v>
      </c>
      <c r="E211" s="56" t="s">
        <v>1364</v>
      </c>
      <c r="F211" s="56" t="s">
        <v>27</v>
      </c>
      <c r="G211" s="16"/>
      <c r="H211" s="53">
        <v>45019</v>
      </c>
      <c r="I211" s="53">
        <v>45021</v>
      </c>
      <c r="J211" s="53" t="str">
        <f ca="1">IF(OR(Table2[[#This Row],[Produced Qty ]]=Table2[[#This Row],[Origin.Qty]],Table2[[#This Row],[OrdEndDate]]&gt;TODAY()),"On Time","Late")</f>
        <v>On Time</v>
      </c>
      <c r="K211" s="54">
        <v>9324</v>
      </c>
      <c r="L211" s="54">
        <v>9324</v>
      </c>
      <c r="M211" s="55" t="s">
        <v>1399</v>
      </c>
      <c r="N211" s="15">
        <f>L211-K211</f>
        <v>0</v>
      </c>
      <c r="O211" s="15" t="e">
        <f>VLOOKUP(Table2[[#This Row],[Product]],[1]FG!$A:$L,12,0)</f>
        <v>#N/A</v>
      </c>
      <c r="P211" s="24">
        <f>IFERROR((VLOOKUP(Table2[[#This Row],[Product]],'SCCOP DATA'!A:B,2,0))*Table2[[#This Row],[Oper. Qty]],"")</f>
        <v>1174.07808</v>
      </c>
      <c r="Q211" s="17" t="str">
        <f t="shared" si="47"/>
        <v>CW14</v>
      </c>
      <c r="R211" s="17" t="str">
        <f t="shared" si="47"/>
        <v>CW14</v>
      </c>
      <c r="S211" s="18" t="e">
        <f>VLOOKUP(Table2[[#This Row],[Resource]],'TPM2'!B:C,2,0)</f>
        <v>#N/A</v>
      </c>
      <c r="T211" s="18" t="e">
        <f>+VLOOKUP(Table2[[#This Row],[Resource]],'TPM2'!B:D,3,0)</f>
        <v>#N/A</v>
      </c>
      <c r="U211" s="18" t="e">
        <f>+VLOOKUP(Table2[[#This Row],[Resource]],'TPM2'!B:E,4,0)</f>
        <v>#N/A</v>
      </c>
      <c r="V211" s="14" t="str">
        <f>IFERROR(100%-((Table2[[#This Row],[Next activity by]]-Table2[[#This Row],[Cycles recorded so far]]))/Table2[[#This Row],[Interval]],"")</f>
        <v/>
      </c>
      <c r="W211" s="19" t="str">
        <f>IF(Table2[[#This Row],[TPM Level ]]="","",IF(Table2[[#This Row],[TPM Level ]]&lt;70%,"Green",IF(AND(Table2[[#This Row],[TPM Level ]]&gt;=70%,Table2[[#This Row],[TPM Level ]]&lt;90%),"Bleu",IF(AND(Table2[[#This Row],[TPM Level ]]&gt;=90%,Table2[[#This Row],[TPM Level ]]&lt;100%),"Yellow",IF(Table2[[#This Row],[TPM Level ]]&gt;=100%,"Red")))))</f>
        <v/>
      </c>
      <c r="X211" s="8">
        <f>IFERROR(VLOOKUP(Table2[[#This Row],[Product]],'Cavity &amp; CT'!B:E,4,0),0)</f>
        <v>308.68099999999998</v>
      </c>
      <c r="Y211" s="18" t="str">
        <f>IFERROR(VLOOKUP(D211,'Cavity &amp; CT'!B:F,5,0),"")</f>
        <v/>
      </c>
      <c r="Z211" s="20" t="str">
        <f>IFERROR(((U211-T211))*(X211/3600),"")</f>
        <v/>
      </c>
      <c r="AA211" s="14" t="e">
        <f>+VLOOKUP(Table2[[#This Row],[Resource]],'TPM2'!B:F,6,0)</f>
        <v>#N/A</v>
      </c>
    </row>
    <row r="212" spans="1:27" s="50" customFormat="1" x14ac:dyDescent="0.25">
      <c r="A212" s="15" t="s">
        <v>479</v>
      </c>
      <c r="B212" s="56" t="s">
        <v>156</v>
      </c>
      <c r="C212" s="56" t="s">
        <v>1038</v>
      </c>
      <c r="D212" s="56" t="s">
        <v>598</v>
      </c>
      <c r="E212" s="56" t="s">
        <v>1161</v>
      </c>
      <c r="F212" s="56" t="s">
        <v>27</v>
      </c>
      <c r="G212" s="16"/>
      <c r="H212" s="53">
        <v>44997</v>
      </c>
      <c r="I212" s="53">
        <v>44997</v>
      </c>
      <c r="J212" s="53" t="str">
        <f ca="1">IF(OR(Table2[[#This Row],[Produced Qty ]]=Table2[[#This Row],[Origin.Qty]],Table2[[#This Row],[OrdEndDate]]&gt;TODAY()),"On Time","Late")</f>
        <v>Late</v>
      </c>
      <c r="K212" s="54">
        <v>2856</v>
      </c>
      <c r="L212" s="54">
        <v>25872</v>
      </c>
      <c r="M212" s="55" t="s">
        <v>1264</v>
      </c>
      <c r="N212" s="15">
        <f>L212-K212</f>
        <v>23016</v>
      </c>
      <c r="O212" s="15" t="e">
        <f>VLOOKUP(Table2[[#This Row],[Product]],[1]FG!$A:$L,12,0)</f>
        <v>#N/A</v>
      </c>
      <c r="P212" s="24">
        <f>IFERROR((VLOOKUP(Table2[[#This Row],[Product]],'SCCOP DATA'!A:B,2,0))*Table2[[#This Row],[Oper. Qty]],"")</f>
        <v>86.536799999999985</v>
      </c>
      <c r="Q212" s="17" t="str">
        <f t="shared" si="47"/>
        <v>CW10</v>
      </c>
      <c r="R212" s="17" t="str">
        <f t="shared" si="47"/>
        <v>CW10</v>
      </c>
      <c r="S212" s="18" t="e">
        <f>VLOOKUP(Table2[[#This Row],[Resource]],'TPM2'!B:C,2,0)</f>
        <v>#N/A</v>
      </c>
      <c r="T212" s="18" t="e">
        <f>+VLOOKUP(Table2[[#This Row],[Resource]],'TPM2'!B:D,3,0)</f>
        <v>#N/A</v>
      </c>
      <c r="U212" s="18" t="e">
        <f>+VLOOKUP(Table2[[#This Row],[Resource]],'TPM2'!B:E,4,0)</f>
        <v>#N/A</v>
      </c>
      <c r="V212" s="14" t="str">
        <f>IFERROR(100%-((Table2[[#This Row],[Next activity by]]-Table2[[#This Row],[Cycles recorded so far]]))/Table2[[#This Row],[Interval]],"")</f>
        <v/>
      </c>
      <c r="W212" s="19" t="str">
        <f>IF(Table2[[#This Row],[TPM Level ]]="","",IF(Table2[[#This Row],[TPM Level ]]&lt;70%,"Green",IF(AND(Table2[[#This Row],[TPM Level ]]&gt;=70%,Table2[[#This Row],[TPM Level ]]&lt;90%),"Bleu",IF(AND(Table2[[#This Row],[TPM Level ]]&gt;=90%,Table2[[#This Row],[TPM Level ]]&lt;100%),"Yellow",IF(Table2[[#This Row],[TPM Level ]]&gt;=100%,"Red")))))</f>
        <v/>
      </c>
      <c r="X212" s="8">
        <f>IFERROR(VLOOKUP(Table2[[#This Row],[Product]],'Cavity &amp; CT'!B:E,4,0),0)</f>
        <v>64.63</v>
      </c>
      <c r="Y212" s="18" t="str">
        <f>IFERROR(VLOOKUP(D212,'Cavity &amp; CT'!B:F,5,0),"")</f>
        <v/>
      </c>
      <c r="Z212" s="20" t="str">
        <f>IFERROR(((U212-T212))*(X212/3600),"")</f>
        <v/>
      </c>
      <c r="AA212" s="14" t="e">
        <f>+VLOOKUP(Table2[[#This Row],[Resource]],'TPM2'!B:F,6,0)</f>
        <v>#N/A</v>
      </c>
    </row>
    <row r="213" spans="1:27" s="50" customFormat="1" x14ac:dyDescent="0.25">
      <c r="A213" s="15" t="s">
        <v>479</v>
      </c>
      <c r="B213" s="56" t="s">
        <v>197</v>
      </c>
      <c r="C213" s="56" t="s">
        <v>1038</v>
      </c>
      <c r="D213" s="56" t="s">
        <v>460</v>
      </c>
      <c r="E213" s="56" t="s">
        <v>1335</v>
      </c>
      <c r="F213" s="56" t="s">
        <v>27</v>
      </c>
      <c r="G213" s="16"/>
      <c r="H213" s="53">
        <v>45015</v>
      </c>
      <c r="I213" s="53">
        <v>45017</v>
      </c>
      <c r="J213" s="53" t="str">
        <f ca="1">IF(OR(Table2[[#This Row],[Produced Qty ]]=Table2[[#This Row],[Origin.Qty]],Table2[[#This Row],[OrdEndDate]]&gt;TODAY()),"On Time","Late")</f>
        <v>On Time</v>
      </c>
      <c r="K213" s="54">
        <v>213056</v>
      </c>
      <c r="L213" s="54">
        <v>336000</v>
      </c>
      <c r="M213" s="55" t="s">
        <v>1636</v>
      </c>
      <c r="N213" s="15">
        <f>L213-K213</f>
        <v>122944</v>
      </c>
      <c r="O213" s="15" t="e">
        <f>VLOOKUP(Table2[[#This Row],[Product]],[1]FG!$A:$L,12,0)</f>
        <v>#N/A</v>
      </c>
      <c r="P213" s="24">
        <f>IFERROR((VLOOKUP(Table2[[#This Row],[Product]],'SCCOP DATA'!A:B,2,0))*Table2[[#This Row],[Oper. Qty]],"")</f>
        <v>1450.9113600000001</v>
      </c>
      <c r="Q213" s="17" t="str">
        <f t="shared" si="47"/>
        <v>CW13</v>
      </c>
      <c r="R213" s="17" t="str">
        <f t="shared" si="47"/>
        <v>CW13</v>
      </c>
      <c r="S213" s="18" t="e">
        <f>VLOOKUP(Table2[[#This Row],[Resource]],'TPM2'!B:C,2,0)</f>
        <v>#N/A</v>
      </c>
      <c r="T213" s="18" t="e">
        <f>+VLOOKUP(Table2[[#This Row],[Resource]],'TPM2'!B:D,3,0)</f>
        <v>#N/A</v>
      </c>
      <c r="U213" s="18" t="e">
        <f>+VLOOKUP(Table2[[#This Row],[Resource]],'TPM2'!B:E,4,0)</f>
        <v>#N/A</v>
      </c>
      <c r="V213" s="14" t="str">
        <f>IFERROR(100%-((Table2[[#This Row],[Next activity by]]-Table2[[#This Row],[Cycles recorded so far]]))/Table2[[#This Row],[Interval]],"")</f>
        <v/>
      </c>
      <c r="W213" s="19" t="str">
        <f>IF(Table2[[#This Row],[TPM Level ]]="","",IF(Table2[[#This Row],[TPM Level ]]&lt;70%,"Green",IF(AND(Table2[[#This Row],[TPM Level ]]&gt;=70%,Table2[[#This Row],[TPM Level ]]&lt;90%),"Bleu",IF(AND(Table2[[#This Row],[TPM Level ]]&gt;=90%,Table2[[#This Row],[TPM Level ]]&lt;100%),"Yellow",IF(Table2[[#This Row],[TPM Level ]]&gt;=100%,"Red")))))</f>
        <v/>
      </c>
      <c r="X213" s="8">
        <f>IFERROR(VLOOKUP(Table2[[#This Row],[Product]],'Cavity &amp; CT'!B:E,4,0),0)</f>
        <v>10.842000000000001</v>
      </c>
      <c r="Y213" s="18" t="str">
        <f>IFERROR(VLOOKUP(D213,'Cavity &amp; CT'!B:F,5,0),"")</f>
        <v/>
      </c>
      <c r="Z213" s="20" t="str">
        <f>IFERROR(((U213-T213))*(X213/3600),"")</f>
        <v/>
      </c>
      <c r="AA213" s="14" t="e">
        <f>+VLOOKUP(Table2[[#This Row],[Resource]],'TPM2'!B:F,6,0)</f>
        <v>#N/A</v>
      </c>
    </row>
    <row r="214" spans="1:27" s="50" customFormat="1" x14ac:dyDescent="0.25">
      <c r="A214" s="15" t="s">
        <v>479</v>
      </c>
      <c r="B214" s="56" t="s">
        <v>222</v>
      </c>
      <c r="C214" s="56" t="s">
        <v>1038</v>
      </c>
      <c r="D214" s="56" t="s">
        <v>483</v>
      </c>
      <c r="E214" s="56" t="s">
        <v>1336</v>
      </c>
      <c r="F214" s="56" t="s">
        <v>27</v>
      </c>
      <c r="G214" s="16"/>
      <c r="H214" s="53">
        <v>45018</v>
      </c>
      <c r="I214" s="53">
        <v>45019</v>
      </c>
      <c r="J214" s="53" t="str">
        <f ca="1">IF(OR(Table2[[#This Row],[Produced Qty ]]=Table2[[#This Row],[Origin.Qty]],Table2[[#This Row],[OrdEndDate]]&gt;TODAY()),"On Time","Late")</f>
        <v>On Time</v>
      </c>
      <c r="K214" s="54">
        <v>32000</v>
      </c>
      <c r="L214" s="54">
        <v>32000</v>
      </c>
      <c r="M214" s="55" t="s">
        <v>1154</v>
      </c>
      <c r="N214" s="15">
        <f>L214-K214</f>
        <v>0</v>
      </c>
      <c r="O214" s="15" t="e">
        <f>VLOOKUP(Table2[[#This Row],[Product]],[1]FG!$A:$L,12,0)</f>
        <v>#N/A</v>
      </c>
      <c r="P214" s="24">
        <f>IFERROR((VLOOKUP(Table2[[#This Row],[Product]],'SCCOP DATA'!A:B,2,0))*Table2[[#This Row],[Oper. Qty]],"")</f>
        <v>608.64</v>
      </c>
      <c r="Q214" s="17" t="str">
        <f t="shared" si="47"/>
        <v>CW13</v>
      </c>
      <c r="R214" s="17" t="str">
        <f t="shared" si="47"/>
        <v>CW14</v>
      </c>
      <c r="S214" s="18" t="e">
        <f>VLOOKUP(Table2[[#This Row],[Resource]],'TPM2'!B:C,2,0)</f>
        <v>#N/A</v>
      </c>
      <c r="T214" s="18" t="e">
        <f>+VLOOKUP(Table2[[#This Row],[Resource]],'TPM2'!B:D,3,0)</f>
        <v>#N/A</v>
      </c>
      <c r="U214" s="18" t="e">
        <f>+VLOOKUP(Table2[[#This Row],[Resource]],'TPM2'!B:E,4,0)</f>
        <v>#N/A</v>
      </c>
      <c r="V214" s="14" t="str">
        <f>IFERROR(100%-((Table2[[#This Row],[Next activity by]]-Table2[[#This Row],[Cycles recorded so far]]))/Table2[[#This Row],[Interval]],"")</f>
        <v/>
      </c>
      <c r="W214" s="19" t="str">
        <f>IF(Table2[[#This Row],[TPM Level ]]="","",IF(Table2[[#This Row],[TPM Level ]]&lt;70%,"Green",IF(AND(Table2[[#This Row],[TPM Level ]]&gt;=70%,Table2[[#This Row],[TPM Level ]]&lt;90%),"Bleu",IF(AND(Table2[[#This Row],[TPM Level ]]&gt;=90%,Table2[[#This Row],[TPM Level ]]&lt;100%),"Yellow",IF(Table2[[#This Row],[TPM Level ]]&gt;=100%,"Red")))))</f>
        <v/>
      </c>
      <c r="X214" s="8">
        <f>IFERROR(VLOOKUP(Table2[[#This Row],[Product]],'Cavity &amp; CT'!B:E,4,0),0)</f>
        <v>0</v>
      </c>
      <c r="Y214" s="18" t="str">
        <f>IFERROR(VLOOKUP(D214,'Cavity &amp; CT'!B:F,5,0),"")</f>
        <v/>
      </c>
      <c r="Z214" s="20" t="str">
        <f>IFERROR(((U214-T214))*(X214/3600),"")</f>
        <v/>
      </c>
      <c r="AA214" s="14" t="e">
        <f>+VLOOKUP(Table2[[#This Row],[Resource]],'TPM2'!B:F,6,0)</f>
        <v>#N/A</v>
      </c>
    </row>
    <row r="215" spans="1:27" s="50" customFormat="1" x14ac:dyDescent="0.25">
      <c r="A215" s="15" t="s">
        <v>479</v>
      </c>
      <c r="B215" s="56" t="s">
        <v>52</v>
      </c>
      <c r="C215" s="56" t="s">
        <v>1038</v>
      </c>
      <c r="D215" s="56" t="s">
        <v>17</v>
      </c>
      <c r="E215" s="56" t="s">
        <v>1337</v>
      </c>
      <c r="F215" s="56" t="s">
        <v>27</v>
      </c>
      <c r="G215" s="16"/>
      <c r="H215" s="53">
        <v>45019</v>
      </c>
      <c r="I215" s="53">
        <v>45022</v>
      </c>
      <c r="J215" s="53" t="str">
        <f ca="1">IF(OR(Table2[[#This Row],[Produced Qty ]]=Table2[[#This Row],[Origin.Qty]],Table2[[#This Row],[OrdEndDate]]&gt;TODAY()),"On Time","Late")</f>
        <v>On Time</v>
      </c>
      <c r="K215" s="54">
        <v>35000</v>
      </c>
      <c r="L215" s="54">
        <v>35000</v>
      </c>
      <c r="M215" s="55" t="s">
        <v>1391</v>
      </c>
      <c r="N215" s="15">
        <f t="shared" ref="N215:N217" si="48">L215-K215</f>
        <v>0</v>
      </c>
      <c r="O215" s="15">
        <f>VLOOKUP(Table2[[#This Row],[Product]],[1]FG!$A:$L,12,0)</f>
        <v>2000</v>
      </c>
      <c r="P215" s="24">
        <f>IFERROR((VLOOKUP(Table2[[#This Row],[Product]],'SCCOP DATA'!A:B,2,0))*Table2[[#This Row],[Oper. Qty]],"")</f>
        <v>1434.6499999999999</v>
      </c>
      <c r="Q215" s="17" t="str">
        <f t="shared" ref="Q215:R217" si="49">"CW"&amp;_xlfn.ISOWEEKNUM(H215)</f>
        <v>CW14</v>
      </c>
      <c r="R215" s="17" t="str">
        <f t="shared" si="49"/>
        <v>CW14</v>
      </c>
      <c r="S215" s="18" t="e">
        <f>VLOOKUP(Table2[[#This Row],[Resource]],'TPM2'!B:C,2,0)</f>
        <v>#N/A</v>
      </c>
      <c r="T215" s="18" t="e">
        <f>+VLOOKUP(Table2[[#This Row],[Resource]],'TPM2'!B:D,3,0)</f>
        <v>#N/A</v>
      </c>
      <c r="U215" s="18" t="e">
        <f>+VLOOKUP(Table2[[#This Row],[Resource]],'TPM2'!B:E,4,0)</f>
        <v>#N/A</v>
      </c>
      <c r="V215" s="14" t="str">
        <f>IFERROR(100%-((Table2[[#This Row],[Next activity by]]-Table2[[#This Row],[Cycles recorded so far]]))/Table2[[#This Row],[Interval]],"")</f>
        <v/>
      </c>
      <c r="W215" s="19" t="str">
        <f>IF(Table2[[#This Row],[TPM Level ]]="","",IF(Table2[[#This Row],[TPM Level ]]&lt;70%,"Green",IF(AND(Table2[[#This Row],[TPM Level ]]&gt;=70%,Table2[[#This Row],[TPM Level ]]&lt;90%),"Bleu",IF(AND(Table2[[#This Row],[TPM Level ]]&gt;=90%,Table2[[#This Row],[TPM Level ]]&lt;100%),"Yellow",IF(Table2[[#This Row],[TPM Level ]]&gt;=100%,"Red")))))</f>
        <v/>
      </c>
      <c r="X215" s="8">
        <f>IFERROR(VLOOKUP(Table2[[#This Row],[Product]],'Cavity &amp; CT'!B:E,4,0),0)</f>
        <v>99.512</v>
      </c>
      <c r="Y215" s="18" t="str">
        <f>IFERROR(VLOOKUP(D215,'Cavity &amp; CT'!B:F,5,0),"")</f>
        <v/>
      </c>
      <c r="Z215" s="20" t="str">
        <f t="shared" ref="Z215:Z217" si="50">IFERROR(((U215-T215))*(X215/3600),"")</f>
        <v/>
      </c>
      <c r="AA215" s="14" t="e">
        <f>+VLOOKUP(Table2[[#This Row],[Resource]],'TPM2'!B:F,6,0)</f>
        <v>#N/A</v>
      </c>
    </row>
    <row r="216" spans="1:27" s="50" customFormat="1" x14ac:dyDescent="0.25">
      <c r="A216" s="15" t="s">
        <v>479</v>
      </c>
      <c r="B216" s="56" t="s">
        <v>243</v>
      </c>
      <c r="C216" s="56" t="s">
        <v>1038</v>
      </c>
      <c r="D216" s="56" t="s">
        <v>536</v>
      </c>
      <c r="E216" s="56" t="s">
        <v>1361</v>
      </c>
      <c r="F216" s="56" t="s">
        <v>27</v>
      </c>
      <c r="G216" s="16"/>
      <c r="H216" s="53">
        <v>45026</v>
      </c>
      <c r="I216" s="53">
        <v>45028</v>
      </c>
      <c r="J216" s="53" t="str">
        <f ca="1">IF(OR(Table2[[#This Row],[Produced Qty ]]=Table2[[#This Row],[Origin.Qty]],Table2[[#This Row],[OrdEndDate]]&gt;TODAY()),"On Time","Late")</f>
        <v>On Time</v>
      </c>
      <c r="K216" s="54">
        <v>33600</v>
      </c>
      <c r="L216" s="54">
        <v>33600</v>
      </c>
      <c r="M216" s="55" t="s">
        <v>1398</v>
      </c>
      <c r="N216" s="15">
        <f t="shared" si="48"/>
        <v>0</v>
      </c>
      <c r="O216" s="15" t="e">
        <f>VLOOKUP(Table2[[#This Row],[Product]],[1]FG!$A:$L,12,0)</f>
        <v>#N/A</v>
      </c>
      <c r="P216" s="24">
        <f>IFERROR((VLOOKUP(Table2[[#This Row],[Product]],'SCCOP DATA'!A:B,2,0))*Table2[[#This Row],[Oper. Qty]],"")</f>
        <v>832.60799999999983</v>
      </c>
      <c r="Q216" s="17" t="str">
        <f t="shared" si="49"/>
        <v>CW15</v>
      </c>
      <c r="R216" s="17" t="str">
        <f t="shared" si="49"/>
        <v>CW15</v>
      </c>
      <c r="S216" s="18" t="e">
        <f>VLOOKUP(Table2[[#This Row],[Resource]],'TPM2'!B:C,2,0)</f>
        <v>#N/A</v>
      </c>
      <c r="T216" s="18" t="e">
        <f>+VLOOKUP(Table2[[#This Row],[Resource]],'TPM2'!B:D,3,0)</f>
        <v>#N/A</v>
      </c>
      <c r="U216" s="18" t="e">
        <f>+VLOOKUP(Table2[[#This Row],[Resource]],'TPM2'!B:E,4,0)</f>
        <v>#N/A</v>
      </c>
      <c r="V216" s="14" t="str">
        <f>IFERROR(100%-((Table2[[#This Row],[Next activity by]]-Table2[[#This Row],[Cycles recorded so far]]))/Table2[[#This Row],[Interval]],"")</f>
        <v/>
      </c>
      <c r="W216" s="19" t="str">
        <f>IF(Table2[[#This Row],[TPM Level ]]="","",IF(Table2[[#This Row],[TPM Level ]]&lt;70%,"Green",IF(AND(Table2[[#This Row],[TPM Level ]]&gt;=70%,Table2[[#This Row],[TPM Level ]]&lt;90%),"Bleu",IF(AND(Table2[[#This Row],[TPM Level ]]&gt;=90%,Table2[[#This Row],[TPM Level ]]&lt;100%),"Yellow",IF(Table2[[#This Row],[TPM Level ]]&gt;=100%,"Red")))))</f>
        <v/>
      </c>
      <c r="X216" s="8">
        <f>IFERROR(VLOOKUP(Table2[[#This Row],[Product]],'Cavity &amp; CT'!B:E,4,0),0)</f>
        <v>60.764000000000003</v>
      </c>
      <c r="Y216" s="18" t="str">
        <f>IFERROR(VLOOKUP(D216,'Cavity &amp; CT'!B:F,5,0),"")</f>
        <v/>
      </c>
      <c r="Z216" s="20" t="str">
        <f t="shared" si="50"/>
        <v/>
      </c>
      <c r="AA216" s="14" t="e">
        <f>+VLOOKUP(Table2[[#This Row],[Resource]],'TPM2'!B:F,6,0)</f>
        <v>#N/A</v>
      </c>
    </row>
    <row r="217" spans="1:27" s="50" customFormat="1" x14ac:dyDescent="0.25">
      <c r="A217" s="15" t="s">
        <v>479</v>
      </c>
      <c r="B217" s="56" t="s">
        <v>1140</v>
      </c>
      <c r="C217" s="56" t="s">
        <v>1038</v>
      </c>
      <c r="D217" s="56" t="s">
        <v>17</v>
      </c>
      <c r="E217" s="56" t="s">
        <v>1338</v>
      </c>
      <c r="F217" s="56" t="s">
        <v>27</v>
      </c>
      <c r="G217" s="16"/>
      <c r="H217" s="53">
        <v>45022</v>
      </c>
      <c r="I217" s="53">
        <v>45026</v>
      </c>
      <c r="J217" s="53" t="str">
        <f ca="1">IF(OR(Table2[[#This Row],[Produced Qty ]]=Table2[[#This Row],[Origin.Qty]],Table2[[#This Row],[OrdEndDate]]&gt;TODAY()),"On Time","Late")</f>
        <v>On Time</v>
      </c>
      <c r="K217" s="54">
        <v>35000</v>
      </c>
      <c r="L217" s="54">
        <v>35000</v>
      </c>
      <c r="M217" s="55" t="s">
        <v>1637</v>
      </c>
      <c r="N217" s="15">
        <f t="shared" si="48"/>
        <v>0</v>
      </c>
      <c r="O217" s="15" t="e">
        <f>VLOOKUP(Table2[[#This Row],[Product]],[1]FG!$A:$L,12,0)</f>
        <v>#N/A</v>
      </c>
      <c r="P217" s="24" t="str">
        <f>IFERROR((VLOOKUP(Table2[[#This Row],[Product]],'SCCOP DATA'!A:B,2,0))*Table2[[#This Row],[Oper. Qty]],"")</f>
        <v/>
      </c>
      <c r="Q217" s="17" t="str">
        <f t="shared" si="49"/>
        <v>CW14</v>
      </c>
      <c r="R217" s="17" t="str">
        <f t="shared" si="49"/>
        <v>CW15</v>
      </c>
      <c r="S217" s="18" t="e">
        <f>VLOOKUP(Table2[[#This Row],[Resource]],'TPM2'!B:C,2,0)</f>
        <v>#N/A</v>
      </c>
      <c r="T217" s="18" t="e">
        <f>+VLOOKUP(Table2[[#This Row],[Resource]],'TPM2'!B:D,3,0)</f>
        <v>#N/A</v>
      </c>
      <c r="U217" s="18" t="e">
        <f>+VLOOKUP(Table2[[#This Row],[Resource]],'TPM2'!B:E,4,0)</f>
        <v>#N/A</v>
      </c>
      <c r="V217" s="14" t="str">
        <f>IFERROR(100%-((Table2[[#This Row],[Next activity by]]-Table2[[#This Row],[Cycles recorded so far]]))/Table2[[#This Row],[Interval]],"")</f>
        <v/>
      </c>
      <c r="W217" s="19" t="str">
        <f>IF(Table2[[#This Row],[TPM Level ]]="","",IF(Table2[[#This Row],[TPM Level ]]&lt;70%,"Green",IF(AND(Table2[[#This Row],[TPM Level ]]&gt;=70%,Table2[[#This Row],[TPM Level ]]&lt;90%),"Bleu",IF(AND(Table2[[#This Row],[TPM Level ]]&gt;=90%,Table2[[#This Row],[TPM Level ]]&lt;100%),"Yellow",IF(Table2[[#This Row],[TPM Level ]]&gt;=100%,"Red")))))</f>
        <v/>
      </c>
      <c r="X217" s="8">
        <f>IFERROR(VLOOKUP(Table2[[#This Row],[Product]],'Cavity &amp; CT'!B:E,4,0),0)</f>
        <v>0</v>
      </c>
      <c r="Y217" s="18" t="str">
        <f>IFERROR(VLOOKUP(D217,'Cavity &amp; CT'!B:F,5,0),"")</f>
        <v/>
      </c>
      <c r="Z217" s="20" t="str">
        <f t="shared" si="50"/>
        <v/>
      </c>
      <c r="AA217" s="14" t="e">
        <f>+VLOOKUP(Table2[[#This Row],[Resource]],'TPM2'!B:F,6,0)</f>
        <v>#N/A</v>
      </c>
    </row>
    <row r="218" spans="1:27" s="50" customFormat="1" x14ac:dyDescent="0.25">
      <c r="A218" s="15" t="s">
        <v>479</v>
      </c>
      <c r="B218" s="56" t="s">
        <v>197</v>
      </c>
      <c r="C218" s="56" t="s">
        <v>1038</v>
      </c>
      <c r="D218" s="56" t="s">
        <v>460</v>
      </c>
      <c r="E218" s="56" t="s">
        <v>1481</v>
      </c>
      <c r="F218" s="56" t="s">
        <v>27</v>
      </c>
      <c r="G218" s="16"/>
      <c r="H218" s="53">
        <v>45017</v>
      </c>
      <c r="I218" s="53">
        <v>45018</v>
      </c>
      <c r="J218" s="53" t="str">
        <f ca="1">IF(OR(Table2[[#This Row],[Produced Qty ]]=Table2[[#This Row],[Origin.Qty]],Table2[[#This Row],[OrdEndDate]]&gt;TODAY()),"On Time","Late")</f>
        <v>On Time</v>
      </c>
      <c r="K218" s="54">
        <v>108000</v>
      </c>
      <c r="L218" s="54">
        <v>108000</v>
      </c>
      <c r="M218" s="55" t="s">
        <v>1638</v>
      </c>
      <c r="N218" s="15">
        <f t="shared" ref="N218:N230" si="51">L218-K218</f>
        <v>0</v>
      </c>
      <c r="O218" s="15" t="e">
        <f>VLOOKUP(Table2[[#This Row],[Product]],[1]FG!$A:$L,12,0)</f>
        <v>#N/A</v>
      </c>
      <c r="P218" s="24">
        <f>IFERROR((VLOOKUP(Table2[[#This Row],[Product]],'SCCOP DATA'!A:B,2,0))*Table2[[#This Row],[Oper. Qty]],"")</f>
        <v>735.48</v>
      </c>
      <c r="Q218" s="17" t="str">
        <f t="shared" ref="Q218:Q230" si="52">"CW"&amp;_xlfn.ISOWEEKNUM(H218)</f>
        <v>CW13</v>
      </c>
      <c r="R218" s="17" t="str">
        <f t="shared" ref="R218:R230" si="53">"CW"&amp;_xlfn.ISOWEEKNUM(I218)</f>
        <v>CW13</v>
      </c>
      <c r="S218" s="18" t="e">
        <f>VLOOKUP(Table2[[#This Row],[Resource]],'TPM2'!B:C,2,0)</f>
        <v>#N/A</v>
      </c>
      <c r="T218" s="18" t="e">
        <f>+VLOOKUP(Table2[[#This Row],[Resource]],'TPM2'!B:D,3,0)</f>
        <v>#N/A</v>
      </c>
      <c r="U218" s="18" t="e">
        <f>+VLOOKUP(Table2[[#This Row],[Resource]],'TPM2'!B:E,4,0)</f>
        <v>#N/A</v>
      </c>
      <c r="V218" s="14" t="str">
        <f>IFERROR(100%-((Table2[[#This Row],[Next activity by]]-Table2[[#This Row],[Cycles recorded so far]]))/Table2[[#This Row],[Interval]],"")</f>
        <v/>
      </c>
      <c r="W218" s="19" t="str">
        <f>IF(Table2[[#This Row],[TPM Level ]]="","",IF(Table2[[#This Row],[TPM Level ]]&lt;70%,"Green",IF(AND(Table2[[#This Row],[TPM Level ]]&gt;=70%,Table2[[#This Row],[TPM Level ]]&lt;90%),"Bleu",IF(AND(Table2[[#This Row],[TPM Level ]]&gt;=90%,Table2[[#This Row],[TPM Level ]]&lt;100%),"Yellow",IF(Table2[[#This Row],[TPM Level ]]&gt;=100%,"Red")))))</f>
        <v/>
      </c>
      <c r="X218" s="8">
        <f>IFERROR(VLOOKUP(Table2[[#This Row],[Product]],'Cavity &amp; CT'!B:E,4,0),0)</f>
        <v>10.842000000000001</v>
      </c>
      <c r="Y218" s="18" t="str">
        <f>IFERROR(VLOOKUP(D218,'Cavity &amp; CT'!B:F,5,0),"")</f>
        <v/>
      </c>
      <c r="Z218" s="20" t="str">
        <f t="shared" ref="Z218:Z230" si="54">IFERROR(((U218-T218))*(X218/3600),"")</f>
        <v/>
      </c>
      <c r="AA218" s="14" t="e">
        <f>+VLOOKUP(Table2[[#This Row],[Resource]],'TPM2'!B:F,6,0)</f>
        <v>#N/A</v>
      </c>
    </row>
    <row r="219" spans="1:27" s="50" customFormat="1" x14ac:dyDescent="0.25">
      <c r="A219" s="15" t="s">
        <v>479</v>
      </c>
      <c r="B219" s="56" t="s">
        <v>323</v>
      </c>
      <c r="C219" s="56" t="s">
        <v>1050</v>
      </c>
      <c r="D219" s="56" t="s">
        <v>1070</v>
      </c>
      <c r="E219" s="56" t="s">
        <v>1339</v>
      </c>
      <c r="F219" s="56" t="s">
        <v>27</v>
      </c>
      <c r="G219" s="16"/>
      <c r="H219" s="53">
        <v>45015</v>
      </c>
      <c r="I219" s="53">
        <v>45016</v>
      </c>
      <c r="J219" s="53" t="str">
        <f ca="1">IF(OR(Table2[[#This Row],[Produced Qty ]]=Table2[[#This Row],[Origin.Qty]],Table2[[#This Row],[OrdEndDate]]&gt;TODAY()),"On Time","Late")</f>
        <v>On Time</v>
      </c>
      <c r="K219" s="54">
        <v>42896</v>
      </c>
      <c r="L219" s="54">
        <v>103680</v>
      </c>
      <c r="M219" s="55" t="s">
        <v>1639</v>
      </c>
      <c r="N219" s="15">
        <f t="shared" si="51"/>
        <v>60784</v>
      </c>
      <c r="O219" s="15" t="e">
        <f>VLOOKUP(Table2[[#This Row],[Product]],[1]FG!$A:$L,12,0)</f>
        <v>#N/A</v>
      </c>
      <c r="P219" s="24">
        <f>IFERROR((VLOOKUP(Table2[[#This Row],[Product]],'SCCOP DATA'!A:B,2,0))*Table2[[#This Row],[Oper. Qty]],"")</f>
        <v>869.76468725544146</v>
      </c>
      <c r="Q219" s="17" t="str">
        <f t="shared" si="52"/>
        <v>CW13</v>
      </c>
      <c r="R219" s="17" t="str">
        <f t="shared" si="53"/>
        <v>CW13</v>
      </c>
      <c r="S219" s="18" t="e">
        <f>VLOOKUP(Table2[[#This Row],[Resource]],'TPM2'!B:C,2,0)</f>
        <v>#N/A</v>
      </c>
      <c r="T219" s="18" t="e">
        <f>+VLOOKUP(Table2[[#This Row],[Resource]],'TPM2'!B:D,3,0)</f>
        <v>#N/A</v>
      </c>
      <c r="U219" s="18" t="e">
        <f>+VLOOKUP(Table2[[#This Row],[Resource]],'TPM2'!B:E,4,0)</f>
        <v>#N/A</v>
      </c>
      <c r="V219" s="14" t="str">
        <f>IFERROR(100%-((Table2[[#This Row],[Next activity by]]-Table2[[#This Row],[Cycles recorded so far]]))/Table2[[#This Row],[Interval]],"")</f>
        <v/>
      </c>
      <c r="W219" s="19" t="str">
        <f>IF(Table2[[#This Row],[TPM Level ]]="","",IF(Table2[[#This Row],[TPM Level ]]&lt;70%,"Green",IF(AND(Table2[[#This Row],[TPM Level ]]&gt;=70%,Table2[[#This Row],[TPM Level ]]&lt;90%),"Bleu",IF(AND(Table2[[#This Row],[TPM Level ]]&gt;=90%,Table2[[#This Row],[TPM Level ]]&lt;100%),"Yellow",IF(Table2[[#This Row],[TPM Level ]]&gt;=100%,"Red")))))</f>
        <v/>
      </c>
      <c r="X219" s="8">
        <f>IFERROR(VLOOKUP(Table2[[#This Row],[Product]],'Cavity &amp; CT'!B:E,4,0),0)</f>
        <v>0</v>
      </c>
      <c r="Y219" s="18" t="str">
        <f>IFERROR(VLOOKUP(D219,'Cavity &amp; CT'!B:F,5,0),"")</f>
        <v/>
      </c>
      <c r="Z219" s="20" t="str">
        <f t="shared" si="54"/>
        <v/>
      </c>
      <c r="AA219" s="14" t="e">
        <f>+VLOOKUP(Table2[[#This Row],[Resource]],'TPM2'!B:F,6,0)</f>
        <v>#N/A</v>
      </c>
    </row>
    <row r="220" spans="1:27" s="50" customFormat="1" x14ac:dyDescent="0.25">
      <c r="A220" s="15" t="s">
        <v>479</v>
      </c>
      <c r="B220" s="56" t="s">
        <v>183</v>
      </c>
      <c r="C220" s="56" t="s">
        <v>1050</v>
      </c>
      <c r="D220" s="56" t="s">
        <v>476</v>
      </c>
      <c r="E220" s="56" t="s">
        <v>1482</v>
      </c>
      <c r="F220" s="56" t="s">
        <v>27</v>
      </c>
      <c r="G220" s="16"/>
      <c r="H220" s="53">
        <v>45023</v>
      </c>
      <c r="I220" s="53">
        <v>45024</v>
      </c>
      <c r="J220" s="53" t="str">
        <f ca="1">IF(OR(Table2[[#This Row],[Produced Qty ]]=Table2[[#This Row],[Origin.Qty]],Table2[[#This Row],[OrdEndDate]]&gt;TODAY()),"On Time","Late")</f>
        <v>On Time</v>
      </c>
      <c r="K220" s="54">
        <v>36300</v>
      </c>
      <c r="L220" s="54">
        <v>36300</v>
      </c>
      <c r="M220" s="55" t="s">
        <v>1141</v>
      </c>
      <c r="N220" s="15">
        <f t="shared" si="51"/>
        <v>0</v>
      </c>
      <c r="O220" s="15" t="e">
        <f>VLOOKUP(Table2[[#This Row],[Product]],[1]FG!$A:$L,12,0)</f>
        <v>#N/A</v>
      </c>
      <c r="P220" s="24">
        <f>IFERROR((VLOOKUP(Table2[[#This Row],[Product]],'SCCOP DATA'!A:B,2,0))*Table2[[#This Row],[Oper. Qty]],"")</f>
        <v>685.34399999999994</v>
      </c>
      <c r="Q220" s="17" t="str">
        <f t="shared" si="52"/>
        <v>CW14</v>
      </c>
      <c r="R220" s="17" t="str">
        <f t="shared" si="53"/>
        <v>CW14</v>
      </c>
      <c r="S220" s="18" t="e">
        <f>VLOOKUP(Table2[[#This Row],[Resource]],'TPM2'!B:C,2,0)</f>
        <v>#N/A</v>
      </c>
      <c r="T220" s="18" t="e">
        <f>+VLOOKUP(Table2[[#This Row],[Resource]],'TPM2'!B:D,3,0)</f>
        <v>#N/A</v>
      </c>
      <c r="U220" s="18" t="e">
        <f>+VLOOKUP(Table2[[#This Row],[Resource]],'TPM2'!B:E,4,0)</f>
        <v>#N/A</v>
      </c>
      <c r="V220" s="14" t="str">
        <f>IFERROR(100%-((Table2[[#This Row],[Next activity by]]-Table2[[#This Row],[Cycles recorded so far]]))/Table2[[#This Row],[Interval]],"")</f>
        <v/>
      </c>
      <c r="W220" s="19" t="str">
        <f>IF(Table2[[#This Row],[TPM Level ]]="","",IF(Table2[[#This Row],[TPM Level ]]&lt;70%,"Green",IF(AND(Table2[[#This Row],[TPM Level ]]&gt;=70%,Table2[[#This Row],[TPM Level ]]&lt;90%),"Bleu",IF(AND(Table2[[#This Row],[TPM Level ]]&gt;=90%,Table2[[#This Row],[TPM Level ]]&lt;100%),"Yellow",IF(Table2[[#This Row],[TPM Level ]]&gt;=100%,"Red")))))</f>
        <v/>
      </c>
      <c r="X220" s="8">
        <f>IFERROR(VLOOKUP(Table2[[#This Row],[Product]],'Cavity &amp; CT'!B:E,4,0),0)</f>
        <v>40.39</v>
      </c>
      <c r="Y220" s="18" t="str">
        <f>IFERROR(VLOOKUP(D220,'Cavity &amp; CT'!B:F,5,0),"")</f>
        <v/>
      </c>
      <c r="Z220" s="20" t="str">
        <f t="shared" si="54"/>
        <v/>
      </c>
      <c r="AA220" s="14" t="e">
        <f>+VLOOKUP(Table2[[#This Row],[Resource]],'TPM2'!B:F,6,0)</f>
        <v>#N/A</v>
      </c>
    </row>
    <row r="221" spans="1:27" s="50" customFormat="1" x14ac:dyDescent="0.25">
      <c r="A221" s="15" t="s">
        <v>479</v>
      </c>
      <c r="B221" s="56" t="s">
        <v>323</v>
      </c>
      <c r="C221" s="56" t="s">
        <v>1050</v>
      </c>
      <c r="D221" s="56" t="s">
        <v>1070</v>
      </c>
      <c r="E221" s="56" t="s">
        <v>1483</v>
      </c>
      <c r="F221" s="56" t="s">
        <v>27</v>
      </c>
      <c r="G221" s="16"/>
      <c r="H221" s="53">
        <v>45017</v>
      </c>
      <c r="I221" s="53">
        <v>45021</v>
      </c>
      <c r="J221" s="53" t="str">
        <f ca="1">IF(OR(Table2[[#This Row],[Produced Qty ]]=Table2[[#This Row],[Origin.Qty]],Table2[[#This Row],[OrdEndDate]]&gt;TODAY()),"On Time","Late")</f>
        <v>On Time</v>
      </c>
      <c r="K221" s="54">
        <v>142080</v>
      </c>
      <c r="L221" s="54">
        <v>142080</v>
      </c>
      <c r="M221" s="55" t="s">
        <v>1640</v>
      </c>
      <c r="N221" s="15">
        <f t="shared" si="51"/>
        <v>0</v>
      </c>
      <c r="O221" s="15" t="e">
        <f>VLOOKUP(Table2[[#This Row],[Product]],[1]FG!$A:$L,12,0)</f>
        <v>#N/A</v>
      </c>
      <c r="P221" s="24">
        <f>IFERROR((VLOOKUP(Table2[[#This Row],[Product]],'SCCOP DATA'!A:B,2,0))*Table2[[#This Row],[Oper. Qty]],"")</f>
        <v>2880.8319368997836</v>
      </c>
      <c r="Q221" s="17" t="str">
        <f t="shared" si="52"/>
        <v>CW13</v>
      </c>
      <c r="R221" s="17" t="str">
        <f t="shared" si="53"/>
        <v>CW14</v>
      </c>
      <c r="S221" s="18" t="e">
        <f>VLOOKUP(Table2[[#This Row],[Resource]],'TPM2'!B:C,2,0)</f>
        <v>#N/A</v>
      </c>
      <c r="T221" s="18" t="e">
        <f>+VLOOKUP(Table2[[#This Row],[Resource]],'TPM2'!B:D,3,0)</f>
        <v>#N/A</v>
      </c>
      <c r="U221" s="18" t="e">
        <f>+VLOOKUP(Table2[[#This Row],[Resource]],'TPM2'!B:E,4,0)</f>
        <v>#N/A</v>
      </c>
      <c r="V221" s="14" t="str">
        <f>IFERROR(100%-((Table2[[#This Row],[Next activity by]]-Table2[[#This Row],[Cycles recorded so far]]))/Table2[[#This Row],[Interval]],"")</f>
        <v/>
      </c>
      <c r="W221" s="19" t="str">
        <f>IF(Table2[[#This Row],[TPM Level ]]="","",IF(Table2[[#This Row],[TPM Level ]]&lt;70%,"Green",IF(AND(Table2[[#This Row],[TPM Level ]]&gt;=70%,Table2[[#This Row],[TPM Level ]]&lt;90%),"Bleu",IF(AND(Table2[[#This Row],[TPM Level ]]&gt;=90%,Table2[[#This Row],[TPM Level ]]&lt;100%),"Yellow",IF(Table2[[#This Row],[TPM Level ]]&gt;=100%,"Red")))))</f>
        <v/>
      </c>
      <c r="X221" s="8">
        <f>IFERROR(VLOOKUP(Table2[[#This Row],[Product]],'Cavity &amp; CT'!B:E,4,0),0)</f>
        <v>0</v>
      </c>
      <c r="Y221" s="18" t="str">
        <f>IFERROR(VLOOKUP(D221,'Cavity &amp; CT'!B:F,5,0),"")</f>
        <v/>
      </c>
      <c r="Z221" s="20" t="str">
        <f t="shared" si="54"/>
        <v/>
      </c>
      <c r="AA221" s="14" t="e">
        <f>+VLOOKUP(Table2[[#This Row],[Resource]],'TPM2'!B:F,6,0)</f>
        <v>#N/A</v>
      </c>
    </row>
    <row r="222" spans="1:27" s="50" customFormat="1" x14ac:dyDescent="0.25">
      <c r="A222" s="15" t="s">
        <v>479</v>
      </c>
      <c r="B222" s="56" t="s">
        <v>205</v>
      </c>
      <c r="C222" s="56" t="s">
        <v>1050</v>
      </c>
      <c r="D222" s="56" t="s">
        <v>311</v>
      </c>
      <c r="E222" s="56" t="s">
        <v>1484</v>
      </c>
      <c r="F222" s="56" t="s">
        <v>27</v>
      </c>
      <c r="G222" s="16"/>
      <c r="H222" s="53">
        <v>45021</v>
      </c>
      <c r="I222" s="53">
        <v>45023</v>
      </c>
      <c r="J222" s="53" t="str">
        <f ca="1">IF(OR(Table2[[#This Row],[Produced Qty ]]=Table2[[#This Row],[Origin.Qty]],Table2[[#This Row],[OrdEndDate]]&gt;TODAY()),"On Time","Late")</f>
        <v>On Time</v>
      </c>
      <c r="K222" s="54">
        <v>69300</v>
      </c>
      <c r="L222" s="54">
        <v>69300</v>
      </c>
      <c r="M222" s="55" t="s">
        <v>1641</v>
      </c>
      <c r="N222" s="15">
        <f t="shared" si="51"/>
        <v>0</v>
      </c>
      <c r="O222" s="15" t="e">
        <f>VLOOKUP(Table2[[#This Row],[Product]],[1]FG!$A:$L,12,0)</f>
        <v>#N/A</v>
      </c>
      <c r="P222" s="24">
        <f>IFERROR((VLOOKUP(Table2[[#This Row],[Product]],'SCCOP DATA'!A:B,2,0))*Table2[[#This Row],[Oper. Qty]],"")</f>
        <v>1311.1559999999999</v>
      </c>
      <c r="Q222" s="17" t="str">
        <f t="shared" si="52"/>
        <v>CW14</v>
      </c>
      <c r="R222" s="17" t="str">
        <f t="shared" si="53"/>
        <v>CW14</v>
      </c>
      <c r="S222" s="18" t="e">
        <f>VLOOKUP(Table2[[#This Row],[Resource]],'TPM2'!B:C,2,0)</f>
        <v>#N/A</v>
      </c>
      <c r="T222" s="18" t="e">
        <f>+VLOOKUP(Table2[[#This Row],[Resource]],'TPM2'!B:D,3,0)</f>
        <v>#N/A</v>
      </c>
      <c r="U222" s="18" t="e">
        <f>+VLOOKUP(Table2[[#This Row],[Resource]],'TPM2'!B:E,4,0)</f>
        <v>#N/A</v>
      </c>
      <c r="V222" s="14" t="str">
        <f>IFERROR(100%-((Table2[[#This Row],[Next activity by]]-Table2[[#This Row],[Cycles recorded so far]]))/Table2[[#This Row],[Interval]],"")</f>
        <v/>
      </c>
      <c r="W222" s="19" t="str">
        <f>IF(Table2[[#This Row],[TPM Level ]]="","",IF(Table2[[#This Row],[TPM Level ]]&lt;70%,"Green",IF(AND(Table2[[#This Row],[TPM Level ]]&gt;=70%,Table2[[#This Row],[TPM Level ]]&lt;90%),"Bleu",IF(AND(Table2[[#This Row],[TPM Level ]]&gt;=90%,Table2[[#This Row],[TPM Level ]]&lt;100%),"Yellow",IF(Table2[[#This Row],[TPM Level ]]&gt;=100%,"Red")))))</f>
        <v/>
      </c>
      <c r="X222" s="8">
        <f>IFERROR(VLOOKUP(Table2[[#This Row],[Product]],'Cavity &amp; CT'!B:E,4,0),0)</f>
        <v>40.39</v>
      </c>
      <c r="Y222" s="18" t="str">
        <f>IFERROR(VLOOKUP(D222,'Cavity &amp; CT'!B:F,5,0),"")</f>
        <v/>
      </c>
      <c r="Z222" s="20" t="str">
        <f t="shared" si="54"/>
        <v/>
      </c>
      <c r="AA222" s="14" t="e">
        <f>+VLOOKUP(Table2[[#This Row],[Resource]],'TPM2'!B:F,6,0)</f>
        <v>#N/A</v>
      </c>
    </row>
    <row r="223" spans="1:27" s="50" customFormat="1" x14ac:dyDescent="0.25">
      <c r="A223" s="15" t="s">
        <v>479</v>
      </c>
      <c r="B223" s="56" t="s">
        <v>310</v>
      </c>
      <c r="C223" s="56" t="s">
        <v>1065</v>
      </c>
      <c r="D223" s="56" t="s">
        <v>467</v>
      </c>
      <c r="E223" s="56" t="s">
        <v>1142</v>
      </c>
      <c r="F223" s="56" t="s">
        <v>27</v>
      </c>
      <c r="G223" s="16"/>
      <c r="H223" s="53">
        <v>44997</v>
      </c>
      <c r="I223" s="53">
        <v>44997</v>
      </c>
      <c r="J223" s="53" t="str">
        <f ca="1">IF(OR(Table2[[#This Row],[Produced Qty ]]=Table2[[#This Row],[Origin.Qty]],Table2[[#This Row],[OrdEndDate]]&gt;TODAY()),"On Time","Late")</f>
        <v>Late</v>
      </c>
      <c r="K223" s="54">
        <v>5632</v>
      </c>
      <c r="L223" s="54">
        <v>71000</v>
      </c>
      <c r="M223" s="55" t="s">
        <v>1265</v>
      </c>
      <c r="N223" s="15">
        <f t="shared" si="51"/>
        <v>65368</v>
      </c>
      <c r="O223" s="15">
        <f>VLOOKUP(Table2[[#This Row],[Product]],[1]FG!$A:$L,12,0)</f>
        <v>11000</v>
      </c>
      <c r="P223" s="24">
        <f>IFERROR((VLOOKUP(Table2[[#This Row],[Product]],'SCCOP DATA'!A:B,2,0))*Table2[[#This Row],[Oper. Qty]],"")</f>
        <v>92.139520000000019</v>
      </c>
      <c r="Q223" s="17" t="str">
        <f t="shared" si="52"/>
        <v>CW10</v>
      </c>
      <c r="R223" s="17" t="str">
        <f t="shared" si="53"/>
        <v>CW10</v>
      </c>
      <c r="S223" s="18" t="e">
        <f>VLOOKUP(Table2[[#This Row],[Resource]],'TPM2'!B:C,2,0)</f>
        <v>#N/A</v>
      </c>
      <c r="T223" s="18" t="e">
        <f>+VLOOKUP(Table2[[#This Row],[Resource]],'TPM2'!B:D,3,0)</f>
        <v>#N/A</v>
      </c>
      <c r="U223" s="18" t="e">
        <f>+VLOOKUP(Table2[[#This Row],[Resource]],'TPM2'!B:E,4,0)</f>
        <v>#N/A</v>
      </c>
      <c r="V223" s="14" t="str">
        <f>IFERROR(100%-((Table2[[#This Row],[Next activity by]]-Table2[[#This Row],[Cycles recorded so far]]))/Table2[[#This Row],[Interval]],"")</f>
        <v/>
      </c>
      <c r="W223" s="19" t="str">
        <f>IF(Table2[[#This Row],[TPM Level ]]="","",IF(Table2[[#This Row],[TPM Level ]]&lt;70%,"Green",IF(AND(Table2[[#This Row],[TPM Level ]]&gt;=70%,Table2[[#This Row],[TPM Level ]]&lt;90%),"Bleu",IF(AND(Table2[[#This Row],[TPM Level ]]&gt;=90%,Table2[[#This Row],[TPM Level ]]&lt;100%),"Yellow",IF(Table2[[#This Row],[TPM Level ]]&gt;=100%,"Red")))))</f>
        <v/>
      </c>
      <c r="X223" s="8">
        <f>IFERROR(VLOOKUP(Table2[[#This Row],[Product]],'Cavity &amp; CT'!B:E,4,0),0)</f>
        <v>0</v>
      </c>
      <c r="Y223" s="18" t="str">
        <f>IFERROR(VLOOKUP(D223,'Cavity &amp; CT'!B:F,5,0),"")</f>
        <v/>
      </c>
      <c r="Z223" s="20" t="str">
        <f t="shared" si="54"/>
        <v/>
      </c>
      <c r="AA223" s="14" t="e">
        <f>+VLOOKUP(Table2[[#This Row],[Resource]],'TPM2'!B:F,6,0)</f>
        <v>#N/A</v>
      </c>
    </row>
    <row r="224" spans="1:27" s="50" customFormat="1" x14ac:dyDescent="0.25">
      <c r="A224" s="15" t="s">
        <v>479</v>
      </c>
      <c r="B224" s="56" t="s">
        <v>280</v>
      </c>
      <c r="C224" s="56" t="s">
        <v>1065</v>
      </c>
      <c r="D224" s="56" t="s">
        <v>535</v>
      </c>
      <c r="E224" s="56" t="s">
        <v>1485</v>
      </c>
      <c r="F224" s="56" t="s">
        <v>27</v>
      </c>
      <c r="G224" s="16"/>
      <c r="H224" s="53">
        <v>45009</v>
      </c>
      <c r="I224" s="53">
        <v>45009</v>
      </c>
      <c r="J224" s="53" t="str">
        <f ca="1">IF(OR(Table2[[#This Row],[Produced Qty ]]=Table2[[#This Row],[Origin.Qty]],Table2[[#This Row],[OrdEndDate]]&gt;TODAY()),"On Time","Late")</f>
        <v>Late</v>
      </c>
      <c r="K224" s="54">
        <v>156</v>
      </c>
      <c r="L224" s="54">
        <v>27900</v>
      </c>
      <c r="M224" s="55" t="s">
        <v>1642</v>
      </c>
      <c r="N224" s="15">
        <f t="shared" si="51"/>
        <v>27744</v>
      </c>
      <c r="O224" s="15" t="e">
        <f>VLOOKUP(Table2[[#This Row],[Product]],[1]FG!$A:$L,12,0)</f>
        <v>#N/A</v>
      </c>
      <c r="P224" s="24">
        <f>IFERROR((VLOOKUP(Table2[[#This Row],[Product]],'SCCOP DATA'!A:B,2,0))*Table2[[#This Row],[Oper. Qty]],"")</f>
        <v>3.3586799999999997</v>
      </c>
      <c r="Q224" s="17" t="str">
        <f t="shared" si="52"/>
        <v>CW12</v>
      </c>
      <c r="R224" s="17" t="str">
        <f t="shared" si="53"/>
        <v>CW12</v>
      </c>
      <c r="S224" s="18" t="e">
        <f>VLOOKUP(Table2[[#This Row],[Resource]],'TPM2'!B:C,2,0)</f>
        <v>#N/A</v>
      </c>
      <c r="T224" s="18" t="e">
        <f>+VLOOKUP(Table2[[#This Row],[Resource]],'TPM2'!B:D,3,0)</f>
        <v>#N/A</v>
      </c>
      <c r="U224" s="18" t="e">
        <f>+VLOOKUP(Table2[[#This Row],[Resource]],'TPM2'!B:E,4,0)</f>
        <v>#N/A</v>
      </c>
      <c r="V224" s="14" t="str">
        <f>IFERROR(100%-((Table2[[#This Row],[Next activity by]]-Table2[[#This Row],[Cycles recorded so far]]))/Table2[[#This Row],[Interval]],"")</f>
        <v/>
      </c>
      <c r="W224" s="19" t="str">
        <f>IF(Table2[[#This Row],[TPM Level ]]="","",IF(Table2[[#This Row],[TPM Level ]]&lt;70%,"Green",IF(AND(Table2[[#This Row],[TPM Level ]]&gt;=70%,Table2[[#This Row],[TPM Level ]]&lt;90%),"Bleu",IF(AND(Table2[[#This Row],[TPM Level ]]&gt;=90%,Table2[[#This Row],[TPM Level ]]&lt;100%),"Yellow",IF(Table2[[#This Row],[TPM Level ]]&gt;=100%,"Red")))))</f>
        <v/>
      </c>
      <c r="X224" s="8">
        <f>IFERROR(VLOOKUP(Table2[[#This Row],[Product]],'Cavity &amp; CT'!B:E,4,0),0)</f>
        <v>54.347999999999999</v>
      </c>
      <c r="Y224" s="18" t="str">
        <f>IFERROR(VLOOKUP(D224,'Cavity &amp; CT'!B:F,5,0),"")</f>
        <v/>
      </c>
      <c r="Z224" s="20" t="str">
        <f t="shared" si="54"/>
        <v/>
      </c>
      <c r="AA224" s="14" t="e">
        <f>+VLOOKUP(Table2[[#This Row],[Resource]],'TPM2'!B:F,6,0)</f>
        <v>#N/A</v>
      </c>
    </row>
    <row r="225" spans="1:27" s="50" customFormat="1" x14ac:dyDescent="0.25">
      <c r="A225" s="15" t="s">
        <v>479</v>
      </c>
      <c r="B225" s="56" t="s">
        <v>280</v>
      </c>
      <c r="C225" s="56" t="s">
        <v>1065</v>
      </c>
      <c r="D225" s="56" t="s">
        <v>535</v>
      </c>
      <c r="E225" s="56" t="s">
        <v>1340</v>
      </c>
      <c r="F225" s="56" t="s">
        <v>27</v>
      </c>
      <c r="G225" s="16"/>
      <c r="H225" s="53">
        <v>45016</v>
      </c>
      <c r="I225" s="53">
        <v>45020</v>
      </c>
      <c r="J225" s="53" t="str">
        <f ca="1">IF(OR(Table2[[#This Row],[Produced Qty ]]=Table2[[#This Row],[Origin.Qty]],Table2[[#This Row],[OrdEndDate]]&gt;TODAY()),"On Time","Late")</f>
        <v>On Time</v>
      </c>
      <c r="K225" s="54">
        <v>100800</v>
      </c>
      <c r="L225" s="54">
        <v>100800</v>
      </c>
      <c r="M225" s="55" t="s">
        <v>1643</v>
      </c>
      <c r="N225" s="15">
        <f t="shared" si="51"/>
        <v>0</v>
      </c>
      <c r="O225" s="15" t="e">
        <f>VLOOKUP(Table2[[#This Row],[Product]],[1]FG!$A:$L,12,0)</f>
        <v>#N/A</v>
      </c>
      <c r="P225" s="24">
        <f>IFERROR((VLOOKUP(Table2[[#This Row],[Product]],'SCCOP DATA'!A:B,2,0))*Table2[[#This Row],[Oper. Qty]],"")</f>
        <v>2170.2239999999997</v>
      </c>
      <c r="Q225" s="17" t="str">
        <f t="shared" si="52"/>
        <v>CW13</v>
      </c>
      <c r="R225" s="17" t="str">
        <f t="shared" si="53"/>
        <v>CW14</v>
      </c>
      <c r="S225" s="18" t="e">
        <f>VLOOKUP(Table2[[#This Row],[Resource]],'TPM2'!B:C,2,0)</f>
        <v>#N/A</v>
      </c>
      <c r="T225" s="18" t="e">
        <f>+VLOOKUP(Table2[[#This Row],[Resource]],'TPM2'!B:D,3,0)</f>
        <v>#N/A</v>
      </c>
      <c r="U225" s="18" t="e">
        <f>+VLOOKUP(Table2[[#This Row],[Resource]],'TPM2'!B:E,4,0)</f>
        <v>#N/A</v>
      </c>
      <c r="V225" s="14" t="str">
        <f>IFERROR(100%-((Table2[[#This Row],[Next activity by]]-Table2[[#This Row],[Cycles recorded so far]]))/Table2[[#This Row],[Interval]],"")</f>
        <v/>
      </c>
      <c r="W225" s="19" t="str">
        <f>IF(Table2[[#This Row],[TPM Level ]]="","",IF(Table2[[#This Row],[TPM Level ]]&lt;70%,"Green",IF(AND(Table2[[#This Row],[TPM Level ]]&gt;=70%,Table2[[#This Row],[TPM Level ]]&lt;90%),"Bleu",IF(AND(Table2[[#This Row],[TPM Level ]]&gt;=90%,Table2[[#This Row],[TPM Level ]]&lt;100%),"Yellow",IF(Table2[[#This Row],[TPM Level ]]&gt;=100%,"Red")))))</f>
        <v/>
      </c>
      <c r="X225" s="8">
        <f>IFERROR(VLOOKUP(Table2[[#This Row],[Product]],'Cavity &amp; CT'!B:E,4,0),0)</f>
        <v>54.347999999999999</v>
      </c>
      <c r="Y225" s="18" t="str">
        <f>IFERROR(VLOOKUP(D225,'Cavity &amp; CT'!B:F,5,0),"")</f>
        <v/>
      </c>
      <c r="Z225" s="20" t="str">
        <f t="shared" si="54"/>
        <v/>
      </c>
      <c r="AA225" s="14" t="e">
        <f>+VLOOKUP(Table2[[#This Row],[Resource]],'TPM2'!B:F,6,0)</f>
        <v>#N/A</v>
      </c>
    </row>
    <row r="226" spans="1:27" s="50" customFormat="1" x14ac:dyDescent="0.25">
      <c r="A226" s="15" t="s">
        <v>479</v>
      </c>
      <c r="B226" s="56" t="s">
        <v>284</v>
      </c>
      <c r="C226" s="56" t="s">
        <v>1065</v>
      </c>
      <c r="D226" s="56" t="s">
        <v>477</v>
      </c>
      <c r="E226" s="56" t="s">
        <v>1341</v>
      </c>
      <c r="F226" s="56" t="s">
        <v>27</v>
      </c>
      <c r="G226" s="16"/>
      <c r="H226" s="53">
        <v>45014</v>
      </c>
      <c r="I226" s="53">
        <v>45015</v>
      </c>
      <c r="J226" s="53" t="str">
        <f ca="1">IF(OR(Table2[[#This Row],[Produced Qty ]]=Table2[[#This Row],[Origin.Qty]],Table2[[#This Row],[OrdEndDate]]&gt;TODAY()),"On Time","Late")</f>
        <v>Late</v>
      </c>
      <c r="K226" s="54">
        <v>11700</v>
      </c>
      <c r="L226" s="54">
        <v>22500</v>
      </c>
      <c r="M226" s="55" t="s">
        <v>1644</v>
      </c>
      <c r="N226" s="15">
        <f t="shared" si="51"/>
        <v>10800</v>
      </c>
      <c r="O226" s="15" t="e">
        <f>VLOOKUP(Table2[[#This Row],[Product]],[1]FG!$A:$L,12,0)</f>
        <v>#N/A</v>
      </c>
      <c r="P226" s="24">
        <f>IFERROR((VLOOKUP(Table2[[#This Row],[Product]],'SCCOP DATA'!A:B,2,0))*Table2[[#This Row],[Oper. Qty]],"")</f>
        <v>228.73500000000001</v>
      </c>
      <c r="Q226" s="17" t="str">
        <f t="shared" si="52"/>
        <v>CW13</v>
      </c>
      <c r="R226" s="17" t="str">
        <f t="shared" si="53"/>
        <v>CW13</v>
      </c>
      <c r="S226" s="18" t="e">
        <f>VLOOKUP(Table2[[#This Row],[Resource]],'TPM2'!B:C,2,0)</f>
        <v>#N/A</v>
      </c>
      <c r="T226" s="18" t="e">
        <f>+VLOOKUP(Table2[[#This Row],[Resource]],'TPM2'!B:D,3,0)</f>
        <v>#N/A</v>
      </c>
      <c r="U226" s="18" t="e">
        <f>+VLOOKUP(Table2[[#This Row],[Resource]],'TPM2'!B:E,4,0)</f>
        <v>#N/A</v>
      </c>
      <c r="V226" s="14" t="str">
        <f>IFERROR(100%-((Table2[[#This Row],[Next activity by]]-Table2[[#This Row],[Cycles recorded so far]]))/Table2[[#This Row],[Interval]],"")</f>
        <v/>
      </c>
      <c r="W226" s="19" t="str">
        <f>IF(Table2[[#This Row],[TPM Level ]]="","",IF(Table2[[#This Row],[TPM Level ]]&lt;70%,"Green",IF(AND(Table2[[#This Row],[TPM Level ]]&gt;=70%,Table2[[#This Row],[TPM Level ]]&lt;90%),"Bleu",IF(AND(Table2[[#This Row],[TPM Level ]]&gt;=90%,Table2[[#This Row],[TPM Level ]]&lt;100%),"Yellow",IF(Table2[[#This Row],[TPM Level ]]&gt;=100%,"Red")))))</f>
        <v/>
      </c>
      <c r="X226" s="8">
        <f>IFERROR(VLOOKUP(Table2[[#This Row],[Product]],'Cavity &amp; CT'!B:E,4,0),0)</f>
        <v>47.651000000000003</v>
      </c>
      <c r="Y226" s="18" t="str">
        <f>IFERROR(VLOOKUP(D226,'Cavity &amp; CT'!B:F,5,0),"")</f>
        <v/>
      </c>
      <c r="Z226" s="20" t="str">
        <f t="shared" si="54"/>
        <v/>
      </c>
      <c r="AA226" s="14" t="e">
        <f>+VLOOKUP(Table2[[#This Row],[Resource]],'TPM2'!B:F,6,0)</f>
        <v>#N/A</v>
      </c>
    </row>
    <row r="227" spans="1:27" s="50" customFormat="1" x14ac:dyDescent="0.25">
      <c r="A227" s="15" t="s">
        <v>479</v>
      </c>
      <c r="B227" s="56" t="s">
        <v>295</v>
      </c>
      <c r="C227" s="56" t="s">
        <v>1065</v>
      </c>
      <c r="D227" s="56" t="s">
        <v>467</v>
      </c>
      <c r="E227" s="56" t="s">
        <v>1486</v>
      </c>
      <c r="F227" s="56" t="s">
        <v>27</v>
      </c>
      <c r="G227" s="16"/>
      <c r="H227" s="53">
        <v>45022</v>
      </c>
      <c r="I227" s="53">
        <v>45024</v>
      </c>
      <c r="J227" s="53" t="str">
        <f ca="1">IF(OR(Table2[[#This Row],[Produced Qty ]]=Table2[[#This Row],[Origin.Qty]],Table2[[#This Row],[OrdEndDate]]&gt;TODAY()),"On Time","Late")</f>
        <v>On Time</v>
      </c>
      <c r="K227" s="54">
        <v>83000</v>
      </c>
      <c r="L227" s="54">
        <v>83000</v>
      </c>
      <c r="M227" s="55" t="s">
        <v>1119</v>
      </c>
      <c r="N227" s="15">
        <f t="shared" si="51"/>
        <v>0</v>
      </c>
      <c r="O227" s="15">
        <f>VLOOKUP(Table2[[#This Row],[Product]],[1]FG!$A:$L,12,0)</f>
        <v>220000</v>
      </c>
      <c r="P227" s="24">
        <f>IFERROR((VLOOKUP(Table2[[#This Row],[Product]],'SCCOP DATA'!A:B,2,0))*Table2[[#This Row],[Oper. Qty]],"")</f>
        <v>1082.3200000000002</v>
      </c>
      <c r="Q227" s="17" t="str">
        <f t="shared" si="52"/>
        <v>CW14</v>
      </c>
      <c r="R227" s="17" t="str">
        <f t="shared" si="53"/>
        <v>CW14</v>
      </c>
      <c r="S227" s="18" t="e">
        <f>VLOOKUP(Table2[[#This Row],[Resource]],'TPM2'!B:C,2,0)</f>
        <v>#N/A</v>
      </c>
      <c r="T227" s="18" t="e">
        <f>+VLOOKUP(Table2[[#This Row],[Resource]],'TPM2'!B:D,3,0)</f>
        <v>#N/A</v>
      </c>
      <c r="U227" s="18" t="e">
        <f>+VLOOKUP(Table2[[#This Row],[Resource]],'TPM2'!B:E,4,0)</f>
        <v>#N/A</v>
      </c>
      <c r="V227" s="14" t="str">
        <f>IFERROR(100%-((Table2[[#This Row],[Next activity by]]-Table2[[#This Row],[Cycles recorded so far]]))/Table2[[#This Row],[Interval]],"")</f>
        <v/>
      </c>
      <c r="W227" s="19" t="str">
        <f>IF(Table2[[#This Row],[TPM Level ]]="","",IF(Table2[[#This Row],[TPM Level ]]&lt;70%,"Green",IF(AND(Table2[[#This Row],[TPM Level ]]&gt;=70%,Table2[[#This Row],[TPM Level ]]&lt;90%),"Bleu",IF(AND(Table2[[#This Row],[TPM Level ]]&gt;=90%,Table2[[#This Row],[TPM Level ]]&lt;100%),"Yellow",IF(Table2[[#This Row],[TPM Level ]]&gt;=100%,"Red")))))</f>
        <v/>
      </c>
      <c r="X227" s="8">
        <f>IFERROR(VLOOKUP(Table2[[#This Row],[Product]],'Cavity &amp; CT'!B:E,4,0),0)</f>
        <v>32.99</v>
      </c>
      <c r="Y227" s="18" t="str">
        <f>IFERROR(VLOOKUP(D227,'Cavity &amp; CT'!B:F,5,0),"")</f>
        <v/>
      </c>
      <c r="Z227" s="20" t="str">
        <f t="shared" si="54"/>
        <v/>
      </c>
      <c r="AA227" s="14" t="e">
        <f>+VLOOKUP(Table2[[#This Row],[Resource]],'TPM2'!B:F,6,0)</f>
        <v>#N/A</v>
      </c>
    </row>
    <row r="228" spans="1:27" s="50" customFormat="1" x14ac:dyDescent="0.25">
      <c r="A228" s="15" t="s">
        <v>479</v>
      </c>
      <c r="B228" s="56" t="s">
        <v>281</v>
      </c>
      <c r="C228" s="56" t="s">
        <v>1065</v>
      </c>
      <c r="D228" s="56" t="s">
        <v>535</v>
      </c>
      <c r="E228" s="56" t="s">
        <v>1487</v>
      </c>
      <c r="F228" s="56" t="s">
        <v>27</v>
      </c>
      <c r="G228" s="16"/>
      <c r="H228" s="53">
        <v>45021</v>
      </c>
      <c r="I228" s="53">
        <v>45022</v>
      </c>
      <c r="J228" s="53" t="str">
        <f ca="1">IF(OR(Table2[[#This Row],[Produced Qty ]]=Table2[[#This Row],[Origin.Qty]],Table2[[#This Row],[OrdEndDate]]&gt;TODAY()),"On Time","Late")</f>
        <v>On Time</v>
      </c>
      <c r="K228" s="54">
        <v>34200</v>
      </c>
      <c r="L228" s="54">
        <v>34200</v>
      </c>
      <c r="M228" s="55" t="s">
        <v>1645</v>
      </c>
      <c r="N228" s="15">
        <f t="shared" si="51"/>
        <v>0</v>
      </c>
      <c r="O228" s="15" t="e">
        <f>VLOOKUP(Table2[[#This Row],[Product]],[1]FG!$A:$L,12,0)</f>
        <v>#N/A</v>
      </c>
      <c r="P228" s="24">
        <f>IFERROR((VLOOKUP(Table2[[#This Row],[Product]],'SCCOP DATA'!A:B,2,0))*Table2[[#This Row],[Oper. Qty]],"")</f>
        <v>736.32599999999991</v>
      </c>
      <c r="Q228" s="17" t="str">
        <f t="shared" si="52"/>
        <v>CW14</v>
      </c>
      <c r="R228" s="17" t="str">
        <f t="shared" si="53"/>
        <v>CW14</v>
      </c>
      <c r="S228" s="18" t="e">
        <f>VLOOKUP(Table2[[#This Row],[Resource]],'TPM2'!B:C,2,0)</f>
        <v>#N/A</v>
      </c>
      <c r="T228" s="18" t="e">
        <f>+VLOOKUP(Table2[[#This Row],[Resource]],'TPM2'!B:D,3,0)</f>
        <v>#N/A</v>
      </c>
      <c r="U228" s="18" t="e">
        <f>+VLOOKUP(Table2[[#This Row],[Resource]],'TPM2'!B:E,4,0)</f>
        <v>#N/A</v>
      </c>
      <c r="V228" s="14" t="str">
        <f>IFERROR(100%-((Table2[[#This Row],[Next activity by]]-Table2[[#This Row],[Cycles recorded so far]]))/Table2[[#This Row],[Interval]],"")</f>
        <v/>
      </c>
      <c r="W228" s="19" t="str">
        <f>IF(Table2[[#This Row],[TPM Level ]]="","",IF(Table2[[#This Row],[TPM Level ]]&lt;70%,"Green",IF(AND(Table2[[#This Row],[TPM Level ]]&gt;=70%,Table2[[#This Row],[TPM Level ]]&lt;90%),"Bleu",IF(AND(Table2[[#This Row],[TPM Level ]]&gt;=90%,Table2[[#This Row],[TPM Level ]]&lt;100%),"Yellow",IF(Table2[[#This Row],[TPM Level ]]&gt;=100%,"Red")))))</f>
        <v/>
      </c>
      <c r="X228" s="8">
        <f>IFERROR(VLOOKUP(Table2[[#This Row],[Product]],'Cavity &amp; CT'!B:E,4,0),0)</f>
        <v>54.347999999999999</v>
      </c>
      <c r="Y228" s="18" t="str">
        <f>IFERROR(VLOOKUP(D228,'Cavity &amp; CT'!B:F,5,0),"")</f>
        <v/>
      </c>
      <c r="Z228" s="20" t="str">
        <f t="shared" si="54"/>
        <v/>
      </c>
      <c r="AA228" s="14" t="e">
        <f>+VLOOKUP(Table2[[#This Row],[Resource]],'TPM2'!B:F,6,0)</f>
        <v>#N/A</v>
      </c>
    </row>
    <row r="229" spans="1:27" s="50" customFormat="1" x14ac:dyDescent="0.25">
      <c r="A229" s="15" t="s">
        <v>479</v>
      </c>
      <c r="B229" s="56" t="s">
        <v>284</v>
      </c>
      <c r="C229" s="56" t="s">
        <v>1065</v>
      </c>
      <c r="D229" s="56" t="s">
        <v>477</v>
      </c>
      <c r="E229" s="56" t="s">
        <v>1488</v>
      </c>
      <c r="F229" s="56" t="s">
        <v>27</v>
      </c>
      <c r="G229" s="16"/>
      <c r="H229" s="53">
        <v>45015</v>
      </c>
      <c r="I229" s="53">
        <v>45016</v>
      </c>
      <c r="J229" s="53" t="str">
        <f ca="1">IF(OR(Table2[[#This Row],[Produced Qty ]]=Table2[[#This Row],[Origin.Qty]],Table2[[#This Row],[OrdEndDate]]&gt;TODAY()),"On Time","Late")</f>
        <v>On Time</v>
      </c>
      <c r="K229" s="54">
        <v>23500</v>
      </c>
      <c r="L229" s="54">
        <v>23500</v>
      </c>
      <c r="M229" s="55" t="s">
        <v>1646</v>
      </c>
      <c r="N229" s="15">
        <f t="shared" si="51"/>
        <v>0</v>
      </c>
      <c r="O229" s="15" t="e">
        <f>VLOOKUP(Table2[[#This Row],[Product]],[1]FG!$A:$L,12,0)</f>
        <v>#N/A</v>
      </c>
      <c r="P229" s="24">
        <f>IFERROR((VLOOKUP(Table2[[#This Row],[Product]],'SCCOP DATA'!A:B,2,0))*Table2[[#This Row],[Oper. Qty]],"")</f>
        <v>459.42500000000001</v>
      </c>
      <c r="Q229" s="17" t="str">
        <f t="shared" si="52"/>
        <v>CW13</v>
      </c>
      <c r="R229" s="17" t="str">
        <f t="shared" si="53"/>
        <v>CW13</v>
      </c>
      <c r="S229" s="18" t="e">
        <f>VLOOKUP(Table2[[#This Row],[Resource]],'TPM2'!B:C,2,0)</f>
        <v>#N/A</v>
      </c>
      <c r="T229" s="18" t="e">
        <f>+VLOOKUP(Table2[[#This Row],[Resource]],'TPM2'!B:D,3,0)</f>
        <v>#N/A</v>
      </c>
      <c r="U229" s="18" t="e">
        <f>+VLOOKUP(Table2[[#This Row],[Resource]],'TPM2'!B:E,4,0)</f>
        <v>#N/A</v>
      </c>
      <c r="V229" s="14" t="str">
        <f>IFERROR(100%-((Table2[[#This Row],[Next activity by]]-Table2[[#This Row],[Cycles recorded so far]]))/Table2[[#This Row],[Interval]],"")</f>
        <v/>
      </c>
      <c r="W229" s="19" t="str">
        <f>IF(Table2[[#This Row],[TPM Level ]]="","",IF(Table2[[#This Row],[TPM Level ]]&lt;70%,"Green",IF(AND(Table2[[#This Row],[TPM Level ]]&gt;=70%,Table2[[#This Row],[TPM Level ]]&lt;90%),"Bleu",IF(AND(Table2[[#This Row],[TPM Level ]]&gt;=90%,Table2[[#This Row],[TPM Level ]]&lt;100%),"Yellow",IF(Table2[[#This Row],[TPM Level ]]&gt;=100%,"Red")))))</f>
        <v/>
      </c>
      <c r="X229" s="8">
        <f>IFERROR(VLOOKUP(Table2[[#This Row],[Product]],'Cavity &amp; CT'!B:E,4,0),0)</f>
        <v>47.651000000000003</v>
      </c>
      <c r="Y229" s="18" t="str">
        <f>IFERROR(VLOOKUP(D229,'Cavity &amp; CT'!B:F,5,0),"")</f>
        <v/>
      </c>
      <c r="Z229" s="20" t="str">
        <f t="shared" si="54"/>
        <v/>
      </c>
      <c r="AA229" s="14" t="e">
        <f>+VLOOKUP(Table2[[#This Row],[Resource]],'TPM2'!B:F,6,0)</f>
        <v>#N/A</v>
      </c>
    </row>
    <row r="230" spans="1:27" s="50" customFormat="1" x14ac:dyDescent="0.25">
      <c r="A230" s="15" t="s">
        <v>479</v>
      </c>
      <c r="B230" s="56" t="s">
        <v>295</v>
      </c>
      <c r="C230" s="56" t="s">
        <v>1065</v>
      </c>
      <c r="D230" s="56" t="s">
        <v>467</v>
      </c>
      <c r="E230" s="56" t="s">
        <v>1489</v>
      </c>
      <c r="F230" s="56" t="s">
        <v>27</v>
      </c>
      <c r="G230" s="16"/>
      <c r="H230" s="53">
        <v>45024</v>
      </c>
      <c r="I230" s="53">
        <v>45026</v>
      </c>
      <c r="J230" s="53" t="str">
        <f ca="1">IF(OR(Table2[[#This Row],[Produced Qty ]]=Table2[[#This Row],[Origin.Qty]],Table2[[#This Row],[OrdEndDate]]&gt;TODAY()),"On Time","Late")</f>
        <v>On Time</v>
      </c>
      <c r="K230" s="54">
        <v>30000</v>
      </c>
      <c r="L230" s="54">
        <v>30000</v>
      </c>
      <c r="M230" s="55" t="s">
        <v>1647</v>
      </c>
      <c r="N230" s="15">
        <f t="shared" si="51"/>
        <v>0</v>
      </c>
      <c r="O230" s="15">
        <f>VLOOKUP(Table2[[#This Row],[Product]],[1]FG!$A:$L,12,0)</f>
        <v>220000</v>
      </c>
      <c r="P230" s="24">
        <f>IFERROR((VLOOKUP(Table2[[#This Row],[Product]],'SCCOP DATA'!A:B,2,0))*Table2[[#This Row],[Oper. Qty]],"")</f>
        <v>391.2000000000001</v>
      </c>
      <c r="Q230" s="17" t="str">
        <f t="shared" si="52"/>
        <v>CW14</v>
      </c>
      <c r="R230" s="17" t="str">
        <f t="shared" si="53"/>
        <v>CW15</v>
      </c>
      <c r="S230" s="18" t="e">
        <f>VLOOKUP(Table2[[#This Row],[Resource]],'TPM2'!B:C,2,0)</f>
        <v>#N/A</v>
      </c>
      <c r="T230" s="18" t="e">
        <f>+VLOOKUP(Table2[[#This Row],[Resource]],'TPM2'!B:D,3,0)</f>
        <v>#N/A</v>
      </c>
      <c r="U230" s="18" t="e">
        <f>+VLOOKUP(Table2[[#This Row],[Resource]],'TPM2'!B:E,4,0)</f>
        <v>#N/A</v>
      </c>
      <c r="V230" s="14" t="str">
        <f>IFERROR(100%-((Table2[[#This Row],[Next activity by]]-Table2[[#This Row],[Cycles recorded so far]]))/Table2[[#This Row],[Interval]],"")</f>
        <v/>
      </c>
      <c r="W230" s="19" t="str">
        <f>IF(Table2[[#This Row],[TPM Level ]]="","",IF(Table2[[#This Row],[TPM Level ]]&lt;70%,"Green",IF(AND(Table2[[#This Row],[TPM Level ]]&gt;=70%,Table2[[#This Row],[TPM Level ]]&lt;90%),"Bleu",IF(AND(Table2[[#This Row],[TPM Level ]]&gt;=90%,Table2[[#This Row],[TPM Level ]]&lt;100%),"Yellow",IF(Table2[[#This Row],[TPM Level ]]&gt;=100%,"Red")))))</f>
        <v/>
      </c>
      <c r="X230" s="8">
        <f>IFERROR(VLOOKUP(Table2[[#This Row],[Product]],'Cavity &amp; CT'!B:E,4,0),0)</f>
        <v>32.99</v>
      </c>
      <c r="Y230" s="18" t="str">
        <f>IFERROR(VLOOKUP(D230,'Cavity &amp; CT'!B:F,5,0),"")</f>
        <v/>
      </c>
      <c r="Z230" s="20" t="str">
        <f t="shared" si="54"/>
        <v/>
      </c>
      <c r="AA230" s="14" t="e">
        <f>+VLOOKUP(Table2[[#This Row],[Resource]],'TPM2'!B:F,6,0)</f>
        <v>#N/A</v>
      </c>
    </row>
    <row r="231" spans="1:27" s="50" customFormat="1" x14ac:dyDescent="0.25">
      <c r="A231" s="15" t="s">
        <v>479</v>
      </c>
      <c r="B231" s="56" t="s">
        <v>321</v>
      </c>
      <c r="C231" s="56" t="s">
        <v>1342</v>
      </c>
      <c r="D231" s="56" t="s">
        <v>1343</v>
      </c>
      <c r="E231" s="56" t="s">
        <v>1344</v>
      </c>
      <c r="F231" s="56" t="s">
        <v>27</v>
      </c>
      <c r="G231" s="16"/>
      <c r="H231" s="53">
        <v>45015</v>
      </c>
      <c r="I231" s="53">
        <v>45016</v>
      </c>
      <c r="J231" s="53" t="str">
        <f ca="1">IF(OR(Table2[[#This Row],[Produced Qty ]]=Table2[[#This Row],[Origin.Qty]],Table2[[#This Row],[OrdEndDate]]&gt;TODAY()),"On Time","Late")</f>
        <v>On Time</v>
      </c>
      <c r="K231" s="54">
        <v>43502</v>
      </c>
      <c r="L231" s="54">
        <v>93120</v>
      </c>
      <c r="M231" s="55" t="s">
        <v>1648</v>
      </c>
      <c r="N231" s="15">
        <f t="shared" ref="N231:N236" si="55">L231-K231</f>
        <v>49618</v>
      </c>
      <c r="O231" s="15" t="e">
        <f>VLOOKUP(Table2[[#This Row],[Product]],[1]FG!$A:$L,12,0)</f>
        <v>#N/A</v>
      </c>
      <c r="P231" s="24">
        <f>IFERROR((VLOOKUP(Table2[[#This Row],[Product]],'SCCOP DATA'!A:B,2,0))*Table2[[#This Row],[Oper. Qty]],"")</f>
        <v>825.76444908865074</v>
      </c>
      <c r="Q231" s="17" t="str">
        <f t="shared" ref="Q231:R236" si="56">"CW"&amp;_xlfn.ISOWEEKNUM(H231)</f>
        <v>CW13</v>
      </c>
      <c r="R231" s="17" t="str">
        <f t="shared" si="56"/>
        <v>CW13</v>
      </c>
      <c r="S231" s="18" t="e">
        <f>VLOOKUP(Table2[[#This Row],[Resource]],'TPM2'!B:C,2,0)</f>
        <v>#N/A</v>
      </c>
      <c r="T231" s="18" t="e">
        <f>+VLOOKUP(Table2[[#This Row],[Resource]],'TPM2'!B:D,3,0)</f>
        <v>#N/A</v>
      </c>
      <c r="U231" s="18" t="e">
        <f>+VLOOKUP(Table2[[#This Row],[Resource]],'TPM2'!B:E,4,0)</f>
        <v>#N/A</v>
      </c>
      <c r="V231" s="14" t="str">
        <f>IFERROR(100%-((Table2[[#This Row],[Next activity by]]-Table2[[#This Row],[Cycles recorded so far]]))/Table2[[#This Row],[Interval]],"")</f>
        <v/>
      </c>
      <c r="W231" s="19" t="str">
        <f>IF(Table2[[#This Row],[TPM Level ]]="","",IF(Table2[[#This Row],[TPM Level ]]&lt;70%,"Green",IF(AND(Table2[[#This Row],[TPM Level ]]&gt;=70%,Table2[[#This Row],[TPM Level ]]&lt;90%),"Bleu",IF(AND(Table2[[#This Row],[TPM Level ]]&gt;=90%,Table2[[#This Row],[TPM Level ]]&lt;100%),"Yellow",IF(Table2[[#This Row],[TPM Level ]]&gt;=100%,"Red")))))</f>
        <v/>
      </c>
      <c r="X231" s="8">
        <f>IFERROR(VLOOKUP(Table2[[#This Row],[Product]],'Cavity &amp; CT'!B:E,4,0),0)</f>
        <v>0</v>
      </c>
      <c r="Y231" s="18" t="str">
        <f>IFERROR(VLOOKUP(D231,'Cavity &amp; CT'!B:F,5,0),"")</f>
        <v/>
      </c>
      <c r="Z231" s="20" t="str">
        <f t="shared" ref="Z231:Z236" si="57">IFERROR(((U231-T231))*(X231/3600),"")</f>
        <v/>
      </c>
      <c r="AA231" s="14" t="e">
        <f>+VLOOKUP(Table2[[#This Row],[Resource]],'TPM2'!B:F,6,0)</f>
        <v>#N/A</v>
      </c>
    </row>
    <row r="232" spans="1:27" s="50" customFormat="1" x14ac:dyDescent="0.25">
      <c r="A232" s="15" t="s">
        <v>479</v>
      </c>
      <c r="B232" s="56" t="s">
        <v>190</v>
      </c>
      <c r="C232" s="56" t="s">
        <v>1342</v>
      </c>
      <c r="D232" s="56" t="s">
        <v>452</v>
      </c>
      <c r="E232" s="56" t="s">
        <v>1490</v>
      </c>
      <c r="F232" s="56" t="s">
        <v>27</v>
      </c>
      <c r="G232" s="16"/>
      <c r="H232" s="53">
        <v>45016</v>
      </c>
      <c r="I232" s="53">
        <v>45023</v>
      </c>
      <c r="J232" s="53" t="str">
        <f ca="1">IF(OR(Table2[[#This Row],[Produced Qty ]]=Table2[[#This Row],[Origin.Qty]],Table2[[#This Row],[OrdEndDate]]&gt;TODAY()),"On Time","Late")</f>
        <v>On Time</v>
      </c>
      <c r="K232" s="54">
        <v>122400</v>
      </c>
      <c r="L232" s="54">
        <v>122400</v>
      </c>
      <c r="M232" s="55" t="s">
        <v>1649</v>
      </c>
      <c r="N232" s="15">
        <f t="shared" si="55"/>
        <v>0</v>
      </c>
      <c r="O232" s="15" t="e">
        <f>VLOOKUP(Table2[[#This Row],[Product]],[1]FG!$A:$L,12,0)</f>
        <v>#N/A</v>
      </c>
      <c r="P232" s="24">
        <f>IFERROR((VLOOKUP(Table2[[#This Row],[Product]],'SCCOP DATA'!A:B,2,0))*Table2[[#This Row],[Oper. Qty]],"")</f>
        <v>3291.3360000000007</v>
      </c>
      <c r="Q232" s="17" t="str">
        <f t="shared" si="56"/>
        <v>CW13</v>
      </c>
      <c r="R232" s="17" t="str">
        <f t="shared" si="56"/>
        <v>CW14</v>
      </c>
      <c r="S232" s="18" t="e">
        <f>VLOOKUP(Table2[[#This Row],[Resource]],'TPM2'!B:C,2,0)</f>
        <v>#N/A</v>
      </c>
      <c r="T232" s="18" t="e">
        <f>+VLOOKUP(Table2[[#This Row],[Resource]],'TPM2'!B:D,3,0)</f>
        <v>#N/A</v>
      </c>
      <c r="U232" s="18" t="e">
        <f>+VLOOKUP(Table2[[#This Row],[Resource]],'TPM2'!B:E,4,0)</f>
        <v>#N/A</v>
      </c>
      <c r="V232" s="14" t="str">
        <f>IFERROR(100%-((Table2[[#This Row],[Next activity by]]-Table2[[#This Row],[Cycles recorded so far]]))/Table2[[#This Row],[Interval]],"")</f>
        <v/>
      </c>
      <c r="W232" s="19" t="str">
        <f>IF(Table2[[#This Row],[TPM Level ]]="","",IF(Table2[[#This Row],[TPM Level ]]&lt;70%,"Green",IF(AND(Table2[[#This Row],[TPM Level ]]&gt;=70%,Table2[[#This Row],[TPM Level ]]&lt;90%),"Bleu",IF(AND(Table2[[#This Row],[TPM Level ]]&gt;=90%,Table2[[#This Row],[TPM Level ]]&lt;100%),"Yellow",IF(Table2[[#This Row],[TPM Level ]]&gt;=100%,"Red")))))</f>
        <v/>
      </c>
      <c r="X232" s="8">
        <f>IFERROR(VLOOKUP(Table2[[#This Row],[Product]],'Cavity &amp; CT'!B:E,4,0),0)</f>
        <v>72.278999999999996</v>
      </c>
      <c r="Y232" s="18" t="str">
        <f>IFERROR(VLOOKUP(D232,'Cavity &amp; CT'!B:F,5,0),"")</f>
        <v/>
      </c>
      <c r="Z232" s="20" t="str">
        <f t="shared" si="57"/>
        <v/>
      </c>
      <c r="AA232" s="14" t="e">
        <f>+VLOOKUP(Table2[[#This Row],[Resource]],'TPM2'!B:F,6,0)</f>
        <v>#N/A</v>
      </c>
    </row>
    <row r="233" spans="1:27" s="50" customFormat="1" x14ac:dyDescent="0.25">
      <c r="A233" s="15" t="s">
        <v>479</v>
      </c>
      <c r="B233" s="56" t="s">
        <v>125</v>
      </c>
      <c r="C233" s="56" t="s">
        <v>1058</v>
      </c>
      <c r="D233" s="56" t="s">
        <v>445</v>
      </c>
      <c r="E233" s="56" t="s">
        <v>1345</v>
      </c>
      <c r="F233" s="56" t="s">
        <v>27</v>
      </c>
      <c r="G233" s="16"/>
      <c r="H233" s="53">
        <v>45015</v>
      </c>
      <c r="I233" s="53">
        <v>45016</v>
      </c>
      <c r="J233" s="53" t="str">
        <f ca="1">IF(OR(Table2[[#This Row],[Produced Qty ]]=Table2[[#This Row],[Origin.Qty]],Table2[[#This Row],[OrdEndDate]]&gt;TODAY()),"On Time","Late")</f>
        <v>On Time</v>
      </c>
      <c r="K233" s="54">
        <v>69648</v>
      </c>
      <c r="L233" s="54">
        <v>288000</v>
      </c>
      <c r="M233" s="55" t="s">
        <v>1650</v>
      </c>
      <c r="N233" s="15">
        <f t="shared" si="55"/>
        <v>218352</v>
      </c>
      <c r="O233" s="15" t="e">
        <f>VLOOKUP(Table2[[#This Row],[Product]],[1]FG!$A:$L,12,0)</f>
        <v>#N/A</v>
      </c>
      <c r="P233" s="24">
        <f>IFERROR((VLOOKUP(Table2[[#This Row],[Product]],'SCCOP DATA'!A:B,2,0))*Table2[[#This Row],[Oper. Qty]],"")</f>
        <v>993.18047999999999</v>
      </c>
      <c r="Q233" s="17" t="str">
        <f t="shared" si="56"/>
        <v>CW13</v>
      </c>
      <c r="R233" s="17" t="str">
        <f t="shared" si="56"/>
        <v>CW13</v>
      </c>
      <c r="S233" s="18" t="e">
        <f>VLOOKUP(Table2[[#This Row],[Resource]],'TPM2'!B:C,2,0)</f>
        <v>#N/A</v>
      </c>
      <c r="T233" s="18" t="e">
        <f>+VLOOKUP(Table2[[#This Row],[Resource]],'TPM2'!B:D,3,0)</f>
        <v>#N/A</v>
      </c>
      <c r="U233" s="18" t="e">
        <f>+VLOOKUP(Table2[[#This Row],[Resource]],'TPM2'!B:E,4,0)</f>
        <v>#N/A</v>
      </c>
      <c r="V233" s="14" t="str">
        <f>IFERROR(100%-((Table2[[#This Row],[Next activity by]]-Table2[[#This Row],[Cycles recorded so far]]))/Table2[[#This Row],[Interval]],"")</f>
        <v/>
      </c>
      <c r="W233" s="19" t="str">
        <f>IF(Table2[[#This Row],[TPM Level ]]="","",IF(Table2[[#This Row],[TPM Level ]]&lt;70%,"Green",IF(AND(Table2[[#This Row],[TPM Level ]]&gt;=70%,Table2[[#This Row],[TPM Level ]]&lt;90%),"Bleu",IF(AND(Table2[[#This Row],[TPM Level ]]&gt;=90%,Table2[[#This Row],[TPM Level ]]&lt;100%),"Yellow",IF(Table2[[#This Row],[TPM Level ]]&gt;=100%,"Red")))))</f>
        <v/>
      </c>
      <c r="X233" s="8">
        <f>IFERROR(VLOOKUP(Table2[[#This Row],[Product]],'Cavity &amp; CT'!B:E,4,0),0)</f>
        <v>38.902999999999999</v>
      </c>
      <c r="Y233" s="18" t="str">
        <f>IFERROR(VLOOKUP(D233,'Cavity &amp; CT'!B:F,5,0),"")</f>
        <v/>
      </c>
      <c r="Z233" s="20" t="str">
        <f t="shared" si="57"/>
        <v/>
      </c>
      <c r="AA233" s="14" t="e">
        <f>+VLOOKUP(Table2[[#This Row],[Resource]],'TPM2'!B:F,6,0)</f>
        <v>#N/A</v>
      </c>
    </row>
    <row r="234" spans="1:27" s="50" customFormat="1" x14ac:dyDescent="0.25">
      <c r="A234" s="15" t="s">
        <v>479</v>
      </c>
      <c r="B234" s="56" t="s">
        <v>125</v>
      </c>
      <c r="C234" s="56" t="s">
        <v>1058</v>
      </c>
      <c r="D234" s="56" t="s">
        <v>445</v>
      </c>
      <c r="E234" s="56" t="s">
        <v>1491</v>
      </c>
      <c r="F234" s="56" t="s">
        <v>27</v>
      </c>
      <c r="G234" s="16"/>
      <c r="H234" s="53">
        <v>45020</v>
      </c>
      <c r="I234" s="53">
        <v>45023</v>
      </c>
      <c r="J234" s="53" t="str">
        <f ca="1">IF(OR(Table2[[#This Row],[Produced Qty ]]=Table2[[#This Row],[Origin.Qty]],Table2[[#This Row],[OrdEndDate]]&gt;TODAY()),"On Time","Late")</f>
        <v>On Time</v>
      </c>
      <c r="K234" s="54">
        <v>288000</v>
      </c>
      <c r="L234" s="54">
        <v>288000</v>
      </c>
      <c r="M234" s="55" t="s">
        <v>1097</v>
      </c>
      <c r="N234" s="15">
        <f t="shared" si="55"/>
        <v>0</v>
      </c>
      <c r="O234" s="15" t="e">
        <f>VLOOKUP(Table2[[#This Row],[Product]],[1]FG!$A:$L,12,0)</f>
        <v>#N/A</v>
      </c>
      <c r="P234" s="24">
        <f>IFERROR((VLOOKUP(Table2[[#This Row],[Product]],'SCCOP DATA'!A:B,2,0))*Table2[[#This Row],[Oper. Qty]],"")</f>
        <v>4106.88</v>
      </c>
      <c r="Q234" s="17" t="str">
        <f t="shared" si="56"/>
        <v>CW14</v>
      </c>
      <c r="R234" s="17" t="str">
        <f t="shared" si="56"/>
        <v>CW14</v>
      </c>
      <c r="S234" s="18" t="e">
        <f>VLOOKUP(Table2[[#This Row],[Resource]],'TPM2'!B:C,2,0)</f>
        <v>#N/A</v>
      </c>
      <c r="T234" s="18" t="e">
        <f>+VLOOKUP(Table2[[#This Row],[Resource]],'TPM2'!B:D,3,0)</f>
        <v>#N/A</v>
      </c>
      <c r="U234" s="18" t="e">
        <f>+VLOOKUP(Table2[[#This Row],[Resource]],'TPM2'!B:E,4,0)</f>
        <v>#N/A</v>
      </c>
      <c r="V234" s="14" t="str">
        <f>IFERROR(100%-((Table2[[#This Row],[Next activity by]]-Table2[[#This Row],[Cycles recorded so far]]))/Table2[[#This Row],[Interval]],"")</f>
        <v/>
      </c>
      <c r="W234" s="19" t="str">
        <f>IF(Table2[[#This Row],[TPM Level ]]="","",IF(Table2[[#This Row],[TPM Level ]]&lt;70%,"Green",IF(AND(Table2[[#This Row],[TPM Level ]]&gt;=70%,Table2[[#This Row],[TPM Level ]]&lt;90%),"Bleu",IF(AND(Table2[[#This Row],[TPM Level ]]&gt;=90%,Table2[[#This Row],[TPM Level ]]&lt;100%),"Yellow",IF(Table2[[#This Row],[TPM Level ]]&gt;=100%,"Red")))))</f>
        <v/>
      </c>
      <c r="X234" s="8">
        <f>IFERROR(VLOOKUP(Table2[[#This Row],[Product]],'Cavity &amp; CT'!B:E,4,0),0)</f>
        <v>38.902999999999999</v>
      </c>
      <c r="Y234" s="18" t="str">
        <f>IFERROR(VLOOKUP(D234,'Cavity &amp; CT'!B:F,5,0),"")</f>
        <v/>
      </c>
      <c r="Z234" s="20" t="str">
        <f t="shared" si="57"/>
        <v/>
      </c>
      <c r="AA234" s="14" t="e">
        <f>+VLOOKUP(Table2[[#This Row],[Resource]],'TPM2'!B:F,6,0)</f>
        <v>#N/A</v>
      </c>
    </row>
    <row r="235" spans="1:27" s="50" customFormat="1" x14ac:dyDescent="0.25">
      <c r="A235" s="15" t="s">
        <v>479</v>
      </c>
      <c r="B235" s="56" t="s">
        <v>125</v>
      </c>
      <c r="C235" s="56" t="s">
        <v>1058</v>
      </c>
      <c r="D235" s="56" t="s">
        <v>445</v>
      </c>
      <c r="E235" s="56" t="s">
        <v>1492</v>
      </c>
      <c r="F235" s="56" t="s">
        <v>27</v>
      </c>
      <c r="G235" s="16"/>
      <c r="H235" s="53">
        <v>45016</v>
      </c>
      <c r="I235" s="53">
        <v>45020</v>
      </c>
      <c r="J235" s="53" t="str">
        <f ca="1">IF(OR(Table2[[#This Row],[Produced Qty ]]=Table2[[#This Row],[Origin.Qty]],Table2[[#This Row],[OrdEndDate]]&gt;TODAY()),"On Time","Late")</f>
        <v>On Time</v>
      </c>
      <c r="K235" s="54">
        <v>273600</v>
      </c>
      <c r="L235" s="54">
        <v>273600</v>
      </c>
      <c r="M235" s="55" t="s">
        <v>1143</v>
      </c>
      <c r="N235" s="15">
        <f t="shared" si="55"/>
        <v>0</v>
      </c>
      <c r="O235" s="15" t="e">
        <f>VLOOKUP(Table2[[#This Row],[Product]],[1]FG!$A:$L,12,0)</f>
        <v>#N/A</v>
      </c>
      <c r="P235" s="24">
        <f>IFERROR((VLOOKUP(Table2[[#This Row],[Product]],'SCCOP DATA'!A:B,2,0))*Table2[[#This Row],[Oper. Qty]],"")</f>
        <v>3901.5360000000001</v>
      </c>
      <c r="Q235" s="17" t="str">
        <f t="shared" si="56"/>
        <v>CW13</v>
      </c>
      <c r="R235" s="17" t="str">
        <f t="shared" si="56"/>
        <v>CW14</v>
      </c>
      <c r="S235" s="18" t="e">
        <f>VLOOKUP(Table2[[#This Row],[Resource]],'TPM2'!B:C,2,0)</f>
        <v>#N/A</v>
      </c>
      <c r="T235" s="18" t="e">
        <f>+VLOOKUP(Table2[[#This Row],[Resource]],'TPM2'!B:D,3,0)</f>
        <v>#N/A</v>
      </c>
      <c r="U235" s="18" t="e">
        <f>+VLOOKUP(Table2[[#This Row],[Resource]],'TPM2'!B:E,4,0)</f>
        <v>#N/A</v>
      </c>
      <c r="V235" s="14" t="str">
        <f>IFERROR(100%-((Table2[[#This Row],[Next activity by]]-Table2[[#This Row],[Cycles recorded so far]]))/Table2[[#This Row],[Interval]],"")</f>
        <v/>
      </c>
      <c r="W235" s="19" t="str">
        <f>IF(Table2[[#This Row],[TPM Level ]]="","",IF(Table2[[#This Row],[TPM Level ]]&lt;70%,"Green",IF(AND(Table2[[#This Row],[TPM Level ]]&gt;=70%,Table2[[#This Row],[TPM Level ]]&lt;90%),"Bleu",IF(AND(Table2[[#This Row],[TPM Level ]]&gt;=90%,Table2[[#This Row],[TPM Level ]]&lt;100%),"Yellow",IF(Table2[[#This Row],[TPM Level ]]&gt;=100%,"Red")))))</f>
        <v/>
      </c>
      <c r="X235" s="8">
        <f>IFERROR(VLOOKUP(Table2[[#This Row],[Product]],'Cavity &amp; CT'!B:E,4,0),0)</f>
        <v>38.902999999999999</v>
      </c>
      <c r="Y235" s="18" t="str">
        <f>IFERROR(VLOOKUP(D235,'Cavity &amp; CT'!B:F,5,0),"")</f>
        <v/>
      </c>
      <c r="Z235" s="20" t="str">
        <f t="shared" si="57"/>
        <v/>
      </c>
      <c r="AA235" s="14" t="e">
        <f>+VLOOKUP(Table2[[#This Row],[Resource]],'TPM2'!B:F,6,0)</f>
        <v>#N/A</v>
      </c>
    </row>
    <row r="236" spans="1:27" s="50" customFormat="1" x14ac:dyDescent="0.25">
      <c r="A236" s="15" t="s">
        <v>479</v>
      </c>
      <c r="B236" s="56" t="s">
        <v>192</v>
      </c>
      <c r="C236" s="56" t="s">
        <v>1039</v>
      </c>
      <c r="D236" s="56" t="s">
        <v>512</v>
      </c>
      <c r="E236" s="56" t="s">
        <v>1346</v>
      </c>
      <c r="F236" s="56" t="s">
        <v>27</v>
      </c>
      <c r="G236" s="16"/>
      <c r="H236" s="53">
        <v>45015</v>
      </c>
      <c r="I236" s="53">
        <v>45019</v>
      </c>
      <c r="J236" s="53" t="str">
        <f ca="1">IF(OR(Table2[[#This Row],[Produced Qty ]]=Table2[[#This Row],[Origin.Qty]],Table2[[#This Row],[OrdEndDate]]&gt;TODAY()),"On Time","Late")</f>
        <v>On Time</v>
      </c>
      <c r="K236" s="54">
        <v>75284</v>
      </c>
      <c r="L236" s="54">
        <v>115200</v>
      </c>
      <c r="M236" s="55" t="s">
        <v>1651</v>
      </c>
      <c r="N236" s="15">
        <f t="shared" si="55"/>
        <v>39916</v>
      </c>
      <c r="O236" s="15" t="e">
        <f>VLOOKUP(Table2[[#This Row],[Product]],[1]FG!$A:$L,12,0)</f>
        <v>#N/A</v>
      </c>
      <c r="P236" s="24">
        <f>IFERROR((VLOOKUP(Table2[[#This Row],[Product]],'SCCOP DATA'!A:B,2,0))*Table2[[#This Row],[Oper. Qty]],"")</f>
        <v>2016.1055200000001</v>
      </c>
      <c r="Q236" s="17" t="str">
        <f t="shared" si="56"/>
        <v>CW13</v>
      </c>
      <c r="R236" s="17" t="str">
        <f t="shared" si="56"/>
        <v>CW14</v>
      </c>
      <c r="S236" s="18" t="e">
        <f>VLOOKUP(Table2[[#This Row],[Resource]],'TPM2'!B:C,2,0)</f>
        <v>#N/A</v>
      </c>
      <c r="T236" s="18" t="e">
        <f>+VLOOKUP(Table2[[#This Row],[Resource]],'TPM2'!B:D,3,0)</f>
        <v>#N/A</v>
      </c>
      <c r="U236" s="18" t="e">
        <f>+VLOOKUP(Table2[[#This Row],[Resource]],'TPM2'!B:E,4,0)</f>
        <v>#N/A</v>
      </c>
      <c r="V236" s="14" t="str">
        <f>IFERROR(100%-((Table2[[#This Row],[Next activity by]]-Table2[[#This Row],[Cycles recorded so far]]))/Table2[[#This Row],[Interval]],"")</f>
        <v/>
      </c>
      <c r="W236" s="19" t="str">
        <f>IF(Table2[[#This Row],[TPM Level ]]="","",IF(Table2[[#This Row],[TPM Level ]]&lt;70%,"Green",IF(AND(Table2[[#This Row],[TPM Level ]]&gt;=70%,Table2[[#This Row],[TPM Level ]]&lt;90%),"Bleu",IF(AND(Table2[[#This Row],[TPM Level ]]&gt;=90%,Table2[[#This Row],[TPM Level ]]&lt;100%),"Yellow",IF(Table2[[#This Row],[TPM Level ]]&gt;=100%,"Red")))))</f>
        <v/>
      </c>
      <c r="X236" s="8">
        <f>IFERROR(VLOOKUP(Table2[[#This Row],[Product]],'Cavity &amp; CT'!B:E,4,0),0)</f>
        <v>72.278999999999996</v>
      </c>
      <c r="Y236" s="18" t="str">
        <f>IFERROR(VLOOKUP(D236,'Cavity &amp; CT'!B:F,5,0),"")</f>
        <v/>
      </c>
      <c r="Z236" s="20" t="str">
        <f t="shared" si="57"/>
        <v/>
      </c>
      <c r="AA236" s="14" t="e">
        <f>+VLOOKUP(Table2[[#This Row],[Resource]],'TPM2'!B:F,6,0)</f>
        <v>#N/A</v>
      </c>
    </row>
    <row r="237" spans="1:27" s="50" customFormat="1" x14ac:dyDescent="0.25">
      <c r="A237" s="15" t="s">
        <v>479</v>
      </c>
      <c r="B237" s="56" t="s">
        <v>190</v>
      </c>
      <c r="C237" s="56" t="s">
        <v>1039</v>
      </c>
      <c r="D237" s="56" t="s">
        <v>512</v>
      </c>
      <c r="E237" s="56" t="s">
        <v>1493</v>
      </c>
      <c r="F237" s="56" t="s">
        <v>27</v>
      </c>
      <c r="G237" s="16"/>
      <c r="H237" s="53">
        <v>45019</v>
      </c>
      <c r="I237" s="53">
        <v>45027</v>
      </c>
      <c r="J237" s="53" t="str">
        <f ca="1">IF(OR(Table2[[#This Row],[Produced Qty ]]=Table2[[#This Row],[Origin.Qty]],Table2[[#This Row],[OrdEndDate]]&gt;TODAY()),"On Time","Late")</f>
        <v>On Time</v>
      </c>
      <c r="K237" s="54">
        <v>144000</v>
      </c>
      <c r="L237" s="54">
        <v>144000</v>
      </c>
      <c r="M237" s="55" t="s">
        <v>1652</v>
      </c>
      <c r="N237" s="15">
        <f t="shared" ref="N237:N272" si="58">L237-K237</f>
        <v>0</v>
      </c>
      <c r="O237" s="15" t="e">
        <f>VLOOKUP(Table2[[#This Row],[Product]],[1]FG!$A:$L,12,0)</f>
        <v>#N/A</v>
      </c>
      <c r="P237" s="24">
        <f>IFERROR((VLOOKUP(Table2[[#This Row],[Product]],'SCCOP DATA'!A:B,2,0))*Table2[[#This Row],[Oper. Qty]],"")</f>
        <v>3872.1600000000008</v>
      </c>
      <c r="Q237" s="17" t="str">
        <f t="shared" ref="Q237:Q272" si="59">"CW"&amp;_xlfn.ISOWEEKNUM(H237)</f>
        <v>CW14</v>
      </c>
      <c r="R237" s="17" t="str">
        <f t="shared" ref="R237:R272" si="60">"CW"&amp;_xlfn.ISOWEEKNUM(I237)</f>
        <v>CW15</v>
      </c>
      <c r="S237" s="18" t="e">
        <f>VLOOKUP(Table2[[#This Row],[Resource]],'TPM2'!B:C,2,0)</f>
        <v>#N/A</v>
      </c>
      <c r="T237" s="18" t="e">
        <f>+VLOOKUP(Table2[[#This Row],[Resource]],'TPM2'!B:D,3,0)</f>
        <v>#N/A</v>
      </c>
      <c r="U237" s="18" t="e">
        <f>+VLOOKUP(Table2[[#This Row],[Resource]],'TPM2'!B:E,4,0)</f>
        <v>#N/A</v>
      </c>
      <c r="V237" s="14" t="str">
        <f>IFERROR(100%-((Table2[[#This Row],[Next activity by]]-Table2[[#This Row],[Cycles recorded so far]]))/Table2[[#This Row],[Interval]],"")</f>
        <v/>
      </c>
      <c r="W237" s="19" t="str">
        <f>IF(Table2[[#This Row],[TPM Level ]]="","",IF(Table2[[#This Row],[TPM Level ]]&lt;70%,"Green",IF(AND(Table2[[#This Row],[TPM Level ]]&gt;=70%,Table2[[#This Row],[TPM Level ]]&lt;90%),"Bleu",IF(AND(Table2[[#This Row],[TPM Level ]]&gt;=90%,Table2[[#This Row],[TPM Level ]]&lt;100%),"Yellow",IF(Table2[[#This Row],[TPM Level ]]&gt;=100%,"Red")))))</f>
        <v/>
      </c>
      <c r="X237" s="8">
        <f>IFERROR(VLOOKUP(Table2[[#This Row],[Product]],'Cavity &amp; CT'!B:E,4,0),0)</f>
        <v>72.278999999999996</v>
      </c>
      <c r="Y237" s="18" t="str">
        <f>IFERROR(VLOOKUP(D237,'Cavity &amp; CT'!B:F,5,0),"")</f>
        <v/>
      </c>
      <c r="Z237" s="20" t="str">
        <f t="shared" ref="Z237:Z272" si="61">IFERROR(((U237-T237))*(X237/3600),"")</f>
        <v/>
      </c>
      <c r="AA237" s="14" t="e">
        <f>+VLOOKUP(Table2[[#This Row],[Resource]],'TPM2'!B:F,6,0)</f>
        <v>#N/A</v>
      </c>
    </row>
    <row r="238" spans="1:27" s="50" customFormat="1" x14ac:dyDescent="0.25">
      <c r="A238" s="15" t="s">
        <v>479</v>
      </c>
      <c r="B238" s="56" t="s">
        <v>205</v>
      </c>
      <c r="C238" s="56" t="s">
        <v>1040</v>
      </c>
      <c r="D238" s="56" t="s">
        <v>311</v>
      </c>
      <c r="E238" s="56" t="s">
        <v>1494</v>
      </c>
      <c r="F238" s="56" t="s">
        <v>27</v>
      </c>
      <c r="G238" s="16"/>
      <c r="H238" s="53">
        <v>45009</v>
      </c>
      <c r="I238" s="53">
        <v>45009</v>
      </c>
      <c r="J238" s="53" t="str">
        <f ca="1">IF(OR(Table2[[#This Row],[Produced Qty ]]=Table2[[#This Row],[Origin.Qty]],Table2[[#This Row],[OrdEndDate]]&gt;TODAY()),"On Time","Late")</f>
        <v>Late</v>
      </c>
      <c r="K238" s="54">
        <v>28</v>
      </c>
      <c r="L238" s="54">
        <v>70400</v>
      </c>
      <c r="M238" s="55" t="s">
        <v>1653</v>
      </c>
      <c r="N238" s="15">
        <f t="shared" si="58"/>
        <v>70372</v>
      </c>
      <c r="O238" s="15" t="e">
        <f>VLOOKUP(Table2[[#This Row],[Product]],[1]FG!$A:$L,12,0)</f>
        <v>#N/A</v>
      </c>
      <c r="P238" s="24">
        <f>IFERROR((VLOOKUP(Table2[[#This Row],[Product]],'SCCOP DATA'!A:B,2,0))*Table2[[#This Row],[Oper. Qty]],"")</f>
        <v>0.52976000000000001</v>
      </c>
      <c r="Q238" s="17" t="str">
        <f t="shared" si="59"/>
        <v>CW12</v>
      </c>
      <c r="R238" s="17" t="str">
        <f t="shared" si="60"/>
        <v>CW12</v>
      </c>
      <c r="S238" s="18" t="e">
        <f>VLOOKUP(Table2[[#This Row],[Resource]],'TPM2'!B:C,2,0)</f>
        <v>#N/A</v>
      </c>
      <c r="T238" s="18" t="e">
        <f>+VLOOKUP(Table2[[#This Row],[Resource]],'TPM2'!B:D,3,0)</f>
        <v>#N/A</v>
      </c>
      <c r="U238" s="18" t="e">
        <f>+VLOOKUP(Table2[[#This Row],[Resource]],'TPM2'!B:E,4,0)</f>
        <v>#N/A</v>
      </c>
      <c r="V238" s="14" t="str">
        <f>IFERROR(100%-((Table2[[#This Row],[Next activity by]]-Table2[[#This Row],[Cycles recorded so far]]))/Table2[[#This Row],[Interval]],"")</f>
        <v/>
      </c>
      <c r="W238" s="19" t="str">
        <f>IF(Table2[[#This Row],[TPM Level ]]="","",IF(Table2[[#This Row],[TPM Level ]]&lt;70%,"Green",IF(AND(Table2[[#This Row],[TPM Level ]]&gt;=70%,Table2[[#This Row],[TPM Level ]]&lt;90%),"Bleu",IF(AND(Table2[[#This Row],[TPM Level ]]&gt;=90%,Table2[[#This Row],[TPM Level ]]&lt;100%),"Yellow",IF(Table2[[#This Row],[TPM Level ]]&gt;=100%,"Red")))))</f>
        <v/>
      </c>
      <c r="X238" s="8">
        <f>IFERROR(VLOOKUP(Table2[[#This Row],[Product]],'Cavity &amp; CT'!B:E,4,0),0)</f>
        <v>40.39</v>
      </c>
      <c r="Y238" s="18" t="str">
        <f>IFERROR(VLOOKUP(D238,'Cavity &amp; CT'!B:F,5,0),"")</f>
        <v/>
      </c>
      <c r="Z238" s="20" t="str">
        <f t="shared" si="61"/>
        <v/>
      </c>
      <c r="AA238" s="14" t="e">
        <f>+VLOOKUP(Table2[[#This Row],[Resource]],'TPM2'!B:F,6,0)</f>
        <v>#N/A</v>
      </c>
    </row>
    <row r="239" spans="1:27" s="50" customFormat="1" x14ac:dyDescent="0.25">
      <c r="A239" s="15" t="s">
        <v>479</v>
      </c>
      <c r="B239" s="56" t="s">
        <v>182</v>
      </c>
      <c r="C239" s="56" t="s">
        <v>1040</v>
      </c>
      <c r="D239" s="56" t="s">
        <v>311</v>
      </c>
      <c r="E239" s="56" t="s">
        <v>1238</v>
      </c>
      <c r="F239" s="56" t="s">
        <v>27</v>
      </c>
      <c r="G239" s="16"/>
      <c r="H239" s="53">
        <v>45018</v>
      </c>
      <c r="I239" s="53">
        <v>45020</v>
      </c>
      <c r="J239" s="53" t="str">
        <f ca="1">IF(OR(Table2[[#This Row],[Produced Qty ]]=Table2[[#This Row],[Origin.Qty]],Table2[[#This Row],[OrdEndDate]]&gt;TODAY()),"On Time","Late")</f>
        <v>On Time</v>
      </c>
      <c r="K239" s="54">
        <v>72600</v>
      </c>
      <c r="L239" s="54">
        <v>72600</v>
      </c>
      <c r="M239" s="55" t="s">
        <v>1654</v>
      </c>
      <c r="N239" s="15">
        <f t="shared" si="58"/>
        <v>0</v>
      </c>
      <c r="O239" s="15" t="e">
        <f>VLOOKUP(Table2[[#This Row],[Product]],[1]FG!$A:$L,12,0)</f>
        <v>#N/A</v>
      </c>
      <c r="P239" s="24">
        <f>IFERROR((VLOOKUP(Table2[[#This Row],[Product]],'SCCOP DATA'!A:B,2,0))*Table2[[#This Row],[Oper. Qty]],"")</f>
        <v>1412.0700000000002</v>
      </c>
      <c r="Q239" s="17" t="str">
        <f t="shared" si="59"/>
        <v>CW13</v>
      </c>
      <c r="R239" s="17" t="str">
        <f t="shared" si="60"/>
        <v>CW14</v>
      </c>
      <c r="S239" s="18" t="e">
        <f>VLOOKUP(Table2[[#This Row],[Resource]],'TPM2'!B:C,2,0)</f>
        <v>#N/A</v>
      </c>
      <c r="T239" s="18" t="e">
        <f>+VLOOKUP(Table2[[#This Row],[Resource]],'TPM2'!B:D,3,0)</f>
        <v>#N/A</v>
      </c>
      <c r="U239" s="18" t="e">
        <f>+VLOOKUP(Table2[[#This Row],[Resource]],'TPM2'!B:E,4,0)</f>
        <v>#N/A</v>
      </c>
      <c r="V239" s="14" t="str">
        <f>IFERROR(100%-((Table2[[#This Row],[Next activity by]]-Table2[[#This Row],[Cycles recorded so far]]))/Table2[[#This Row],[Interval]],"")</f>
        <v/>
      </c>
      <c r="W239" s="19" t="str">
        <f>IF(Table2[[#This Row],[TPM Level ]]="","",IF(Table2[[#This Row],[TPM Level ]]&lt;70%,"Green",IF(AND(Table2[[#This Row],[TPM Level ]]&gt;=70%,Table2[[#This Row],[TPM Level ]]&lt;90%),"Bleu",IF(AND(Table2[[#This Row],[TPM Level ]]&gt;=90%,Table2[[#This Row],[TPM Level ]]&lt;100%),"Yellow",IF(Table2[[#This Row],[TPM Level ]]&gt;=100%,"Red")))))</f>
        <v/>
      </c>
      <c r="X239" s="8">
        <f>IFERROR(VLOOKUP(Table2[[#This Row],[Product]],'Cavity &amp; CT'!B:E,4,0),0)</f>
        <v>40.39</v>
      </c>
      <c r="Y239" s="18" t="str">
        <f>IFERROR(VLOOKUP(D239,'Cavity &amp; CT'!B:F,5,0),"")</f>
        <v/>
      </c>
      <c r="Z239" s="20" t="str">
        <f t="shared" si="61"/>
        <v/>
      </c>
      <c r="AA239" s="14" t="e">
        <f>+VLOOKUP(Table2[[#This Row],[Resource]],'TPM2'!B:F,6,0)</f>
        <v>#N/A</v>
      </c>
    </row>
    <row r="240" spans="1:27" s="50" customFormat="1" x14ac:dyDescent="0.25">
      <c r="A240" s="15" t="s">
        <v>479</v>
      </c>
      <c r="B240" s="56" t="s">
        <v>125</v>
      </c>
      <c r="C240" s="56" t="s">
        <v>1040</v>
      </c>
      <c r="D240" s="56" t="s">
        <v>732</v>
      </c>
      <c r="E240" s="56" t="s">
        <v>1239</v>
      </c>
      <c r="F240" s="56" t="s">
        <v>27</v>
      </c>
      <c r="G240" s="16"/>
      <c r="H240" s="53">
        <v>45015</v>
      </c>
      <c r="I240" s="53">
        <v>45018</v>
      </c>
      <c r="J240" s="53" t="str">
        <f ca="1">IF(OR(Table2[[#This Row],[Produced Qty ]]=Table2[[#This Row],[Origin.Qty]],Table2[[#This Row],[OrdEndDate]]&gt;TODAY()),"On Time","Late")</f>
        <v>On Time</v>
      </c>
      <c r="K240" s="54">
        <v>193632</v>
      </c>
      <c r="L240" s="54">
        <v>262080</v>
      </c>
      <c r="M240" s="55" t="s">
        <v>1655</v>
      </c>
      <c r="N240" s="15">
        <f t="shared" si="58"/>
        <v>68448</v>
      </c>
      <c r="O240" s="15" t="e">
        <f>VLOOKUP(Table2[[#This Row],[Product]],[1]FG!$A:$L,12,0)</f>
        <v>#N/A</v>
      </c>
      <c r="P240" s="24">
        <f>IFERROR((VLOOKUP(Table2[[#This Row],[Product]],'SCCOP DATA'!A:B,2,0))*Table2[[#This Row],[Oper. Qty]],"")</f>
        <v>2761.1923200000001</v>
      </c>
      <c r="Q240" s="17" t="str">
        <f t="shared" si="59"/>
        <v>CW13</v>
      </c>
      <c r="R240" s="17" t="str">
        <f t="shared" si="60"/>
        <v>CW13</v>
      </c>
      <c r="S240" s="18" t="e">
        <f>VLOOKUP(Table2[[#This Row],[Resource]],'TPM2'!B:C,2,0)</f>
        <v>#N/A</v>
      </c>
      <c r="T240" s="18" t="e">
        <f>+VLOOKUP(Table2[[#This Row],[Resource]],'TPM2'!B:D,3,0)</f>
        <v>#N/A</v>
      </c>
      <c r="U240" s="18" t="e">
        <f>+VLOOKUP(Table2[[#This Row],[Resource]],'TPM2'!B:E,4,0)</f>
        <v>#N/A</v>
      </c>
      <c r="V240" s="14" t="str">
        <f>IFERROR(100%-((Table2[[#This Row],[Next activity by]]-Table2[[#This Row],[Cycles recorded so far]]))/Table2[[#This Row],[Interval]],"")</f>
        <v/>
      </c>
      <c r="W240" s="19" t="str">
        <f>IF(Table2[[#This Row],[TPM Level ]]="","",IF(Table2[[#This Row],[TPM Level ]]&lt;70%,"Green",IF(AND(Table2[[#This Row],[TPM Level ]]&gt;=70%,Table2[[#This Row],[TPM Level ]]&lt;90%),"Bleu",IF(AND(Table2[[#This Row],[TPM Level ]]&gt;=90%,Table2[[#This Row],[TPM Level ]]&lt;100%),"Yellow",IF(Table2[[#This Row],[TPM Level ]]&gt;=100%,"Red")))))</f>
        <v/>
      </c>
      <c r="X240" s="8">
        <f>IFERROR(VLOOKUP(Table2[[#This Row],[Product]],'Cavity &amp; CT'!B:E,4,0),0)</f>
        <v>38.902999999999999</v>
      </c>
      <c r="Y240" s="18" t="str">
        <f>IFERROR(VLOOKUP(D240,'Cavity &amp; CT'!B:F,5,0),"")</f>
        <v/>
      </c>
      <c r="Z240" s="20" t="str">
        <f t="shared" si="61"/>
        <v/>
      </c>
      <c r="AA240" s="14" t="e">
        <f>+VLOOKUP(Table2[[#This Row],[Resource]],'TPM2'!B:F,6,0)</f>
        <v>#N/A</v>
      </c>
    </row>
    <row r="241" spans="1:27" s="50" customFormat="1" x14ac:dyDescent="0.25">
      <c r="A241" s="15" t="s">
        <v>479</v>
      </c>
      <c r="B241" s="56" t="s">
        <v>360</v>
      </c>
      <c r="C241" s="56" t="s">
        <v>1040</v>
      </c>
      <c r="D241" s="56" t="s">
        <v>1072</v>
      </c>
      <c r="E241" s="56" t="s">
        <v>1347</v>
      </c>
      <c r="F241" s="56" t="s">
        <v>27</v>
      </c>
      <c r="G241" s="16"/>
      <c r="H241" s="53">
        <v>45020</v>
      </c>
      <c r="I241" s="53">
        <v>45024</v>
      </c>
      <c r="J241" s="53" t="str">
        <f ca="1">IF(OR(Table2[[#This Row],[Produced Qty ]]=Table2[[#This Row],[Origin.Qty]],Table2[[#This Row],[OrdEndDate]]&gt;TODAY()),"On Time","Late")</f>
        <v>On Time</v>
      </c>
      <c r="K241" s="54">
        <v>59400</v>
      </c>
      <c r="L241" s="54">
        <v>59400</v>
      </c>
      <c r="M241" s="55" t="s">
        <v>1392</v>
      </c>
      <c r="N241" s="15">
        <f t="shared" si="58"/>
        <v>0</v>
      </c>
      <c r="O241" s="15" t="e">
        <f>VLOOKUP(Table2[[#This Row],[Product]],[1]FG!$A:$L,12,0)</f>
        <v>#N/A</v>
      </c>
      <c r="P241" s="24">
        <f>IFERROR((VLOOKUP(Table2[[#This Row],[Product]],'SCCOP DATA'!A:B,2,0))*Table2[[#This Row],[Oper. Qty]],"")</f>
        <v>2088.8758742124623</v>
      </c>
      <c r="Q241" s="17" t="str">
        <f t="shared" si="59"/>
        <v>CW14</v>
      </c>
      <c r="R241" s="17" t="str">
        <f t="shared" si="60"/>
        <v>CW14</v>
      </c>
      <c r="S241" s="18" t="e">
        <f>VLOOKUP(Table2[[#This Row],[Resource]],'TPM2'!B:C,2,0)</f>
        <v>#N/A</v>
      </c>
      <c r="T241" s="18" t="e">
        <f>+VLOOKUP(Table2[[#This Row],[Resource]],'TPM2'!B:D,3,0)</f>
        <v>#N/A</v>
      </c>
      <c r="U241" s="18" t="e">
        <f>+VLOOKUP(Table2[[#This Row],[Resource]],'TPM2'!B:E,4,0)</f>
        <v>#N/A</v>
      </c>
      <c r="V241" s="14" t="str">
        <f>IFERROR(100%-((Table2[[#This Row],[Next activity by]]-Table2[[#This Row],[Cycles recorded so far]]))/Table2[[#This Row],[Interval]],"")</f>
        <v/>
      </c>
      <c r="W241" s="19" t="str">
        <f>IF(Table2[[#This Row],[TPM Level ]]="","",IF(Table2[[#This Row],[TPM Level ]]&lt;70%,"Green",IF(AND(Table2[[#This Row],[TPM Level ]]&gt;=70%,Table2[[#This Row],[TPM Level ]]&lt;90%),"Bleu",IF(AND(Table2[[#This Row],[TPM Level ]]&gt;=90%,Table2[[#This Row],[TPM Level ]]&lt;100%),"Yellow",IF(Table2[[#This Row],[TPM Level ]]&gt;=100%,"Red")))))</f>
        <v/>
      </c>
      <c r="X241" s="8">
        <f>IFERROR(VLOOKUP(Table2[[#This Row],[Product]],'Cavity &amp; CT'!B:E,4,0),0)</f>
        <v>0</v>
      </c>
      <c r="Y241" s="18" t="str">
        <f>IFERROR(VLOOKUP(D241,'Cavity &amp; CT'!B:F,5,0),"")</f>
        <v/>
      </c>
      <c r="Z241" s="20" t="str">
        <f t="shared" si="61"/>
        <v/>
      </c>
      <c r="AA241" s="14" t="e">
        <f>+VLOOKUP(Table2[[#This Row],[Resource]],'TPM2'!B:F,6,0)</f>
        <v>#N/A</v>
      </c>
    </row>
    <row r="242" spans="1:27" s="50" customFormat="1" x14ac:dyDescent="0.25">
      <c r="A242" s="15" t="s">
        <v>479</v>
      </c>
      <c r="B242" s="56" t="s">
        <v>191</v>
      </c>
      <c r="C242" s="56" t="s">
        <v>1061</v>
      </c>
      <c r="D242" s="56" t="s">
        <v>513</v>
      </c>
      <c r="E242" s="56" t="s">
        <v>1495</v>
      </c>
      <c r="F242" s="56" t="s">
        <v>27</v>
      </c>
      <c r="G242" s="16"/>
      <c r="H242" s="53">
        <v>45015</v>
      </c>
      <c r="I242" s="53">
        <v>45020</v>
      </c>
      <c r="J242" s="53" t="str">
        <f ca="1">IF(OR(Table2[[#This Row],[Produced Qty ]]=Table2[[#This Row],[Origin.Qty]],Table2[[#This Row],[OrdEndDate]]&gt;TODAY()),"On Time","Late")</f>
        <v>On Time</v>
      </c>
      <c r="K242" s="54">
        <v>312000</v>
      </c>
      <c r="L242" s="54">
        <v>312000</v>
      </c>
      <c r="M242" s="55" t="s">
        <v>1144</v>
      </c>
      <c r="N242" s="15">
        <f t="shared" si="58"/>
        <v>0</v>
      </c>
      <c r="O242" s="15" t="e">
        <f>VLOOKUP(Table2[[#This Row],[Product]],[1]FG!$A:$L,12,0)</f>
        <v>#N/A</v>
      </c>
      <c r="P242" s="24">
        <f>IFERROR((VLOOKUP(Table2[[#This Row],[Product]],'SCCOP DATA'!A:B,2,0))*Table2[[#This Row],[Oper. Qty]],"")</f>
        <v>4998.24</v>
      </c>
      <c r="Q242" s="17" t="str">
        <f t="shared" si="59"/>
        <v>CW13</v>
      </c>
      <c r="R242" s="17" t="str">
        <f t="shared" si="60"/>
        <v>CW14</v>
      </c>
      <c r="S242" s="18" t="e">
        <f>VLOOKUP(Table2[[#This Row],[Resource]],'TPM2'!B:C,2,0)</f>
        <v>#N/A</v>
      </c>
      <c r="T242" s="18" t="e">
        <f>+VLOOKUP(Table2[[#This Row],[Resource]],'TPM2'!B:D,3,0)</f>
        <v>#N/A</v>
      </c>
      <c r="U242" s="18" t="e">
        <f>+VLOOKUP(Table2[[#This Row],[Resource]],'TPM2'!B:E,4,0)</f>
        <v>#N/A</v>
      </c>
      <c r="V242" s="14" t="str">
        <f>IFERROR(100%-((Table2[[#This Row],[Next activity by]]-Table2[[#This Row],[Cycles recorded so far]]))/Table2[[#This Row],[Interval]],"")</f>
        <v/>
      </c>
      <c r="W242" s="19" t="str">
        <f>IF(Table2[[#This Row],[TPM Level ]]="","",IF(Table2[[#This Row],[TPM Level ]]&lt;70%,"Green",IF(AND(Table2[[#This Row],[TPM Level ]]&gt;=70%,Table2[[#This Row],[TPM Level ]]&lt;90%),"Bleu",IF(AND(Table2[[#This Row],[TPM Level ]]&gt;=90%,Table2[[#This Row],[TPM Level ]]&lt;100%),"Yellow",IF(Table2[[#This Row],[TPM Level ]]&gt;=100%,"Red")))))</f>
        <v/>
      </c>
      <c r="X242" s="8">
        <f>IFERROR(VLOOKUP(Table2[[#This Row],[Product]],'Cavity &amp; CT'!B:E,4,0),0)</f>
        <v>38.270000000000003</v>
      </c>
      <c r="Y242" s="18" t="str">
        <f>IFERROR(VLOOKUP(D242,'Cavity &amp; CT'!B:F,5,0),"")</f>
        <v/>
      </c>
      <c r="Z242" s="20" t="str">
        <f t="shared" si="61"/>
        <v/>
      </c>
      <c r="AA242" s="14" t="e">
        <f>+VLOOKUP(Table2[[#This Row],[Resource]],'TPM2'!B:F,6,0)</f>
        <v>#N/A</v>
      </c>
    </row>
    <row r="243" spans="1:27" s="50" customFormat="1" x14ac:dyDescent="0.25">
      <c r="A243" s="15" t="s">
        <v>479</v>
      </c>
      <c r="B243" s="56" t="s">
        <v>191</v>
      </c>
      <c r="C243" s="56" t="s">
        <v>1061</v>
      </c>
      <c r="D243" s="56" t="s">
        <v>513</v>
      </c>
      <c r="E243" s="56" t="s">
        <v>1496</v>
      </c>
      <c r="F243" s="56" t="s">
        <v>27</v>
      </c>
      <c r="G243" s="16"/>
      <c r="H243" s="53">
        <v>45020</v>
      </c>
      <c r="I243" s="53">
        <v>45027</v>
      </c>
      <c r="J243" s="53" t="str">
        <f ca="1">IF(OR(Table2[[#This Row],[Produced Qty ]]=Table2[[#This Row],[Origin.Qty]],Table2[[#This Row],[OrdEndDate]]&gt;TODAY()),"On Time","Late")</f>
        <v>On Time</v>
      </c>
      <c r="K243" s="54">
        <v>416000</v>
      </c>
      <c r="L243" s="54">
        <v>416000</v>
      </c>
      <c r="M243" s="55" t="s">
        <v>1656</v>
      </c>
      <c r="N243" s="15">
        <f t="shared" si="58"/>
        <v>0</v>
      </c>
      <c r="O243" s="15" t="e">
        <f>VLOOKUP(Table2[[#This Row],[Product]],[1]FG!$A:$L,12,0)</f>
        <v>#N/A</v>
      </c>
      <c r="P243" s="24">
        <f>IFERROR((VLOOKUP(Table2[[#This Row],[Product]],'SCCOP DATA'!A:B,2,0))*Table2[[#This Row],[Oper. Qty]],"")</f>
        <v>6664.32</v>
      </c>
      <c r="Q243" s="17" t="str">
        <f t="shared" si="59"/>
        <v>CW14</v>
      </c>
      <c r="R243" s="17" t="str">
        <f t="shared" si="60"/>
        <v>CW15</v>
      </c>
      <c r="S243" s="18" t="e">
        <f>VLOOKUP(Table2[[#This Row],[Resource]],'TPM2'!B:C,2,0)</f>
        <v>#N/A</v>
      </c>
      <c r="T243" s="18" t="e">
        <f>+VLOOKUP(Table2[[#This Row],[Resource]],'TPM2'!B:D,3,0)</f>
        <v>#N/A</v>
      </c>
      <c r="U243" s="18" t="e">
        <f>+VLOOKUP(Table2[[#This Row],[Resource]],'TPM2'!B:E,4,0)</f>
        <v>#N/A</v>
      </c>
      <c r="V243" s="14" t="str">
        <f>IFERROR(100%-((Table2[[#This Row],[Next activity by]]-Table2[[#This Row],[Cycles recorded so far]]))/Table2[[#This Row],[Interval]],"")</f>
        <v/>
      </c>
      <c r="W243" s="19" t="str">
        <f>IF(Table2[[#This Row],[TPM Level ]]="","",IF(Table2[[#This Row],[TPM Level ]]&lt;70%,"Green",IF(AND(Table2[[#This Row],[TPM Level ]]&gt;=70%,Table2[[#This Row],[TPM Level ]]&lt;90%),"Bleu",IF(AND(Table2[[#This Row],[TPM Level ]]&gt;=90%,Table2[[#This Row],[TPM Level ]]&lt;100%),"Yellow",IF(Table2[[#This Row],[TPM Level ]]&gt;=100%,"Red")))))</f>
        <v/>
      </c>
      <c r="X243" s="8">
        <f>IFERROR(VLOOKUP(Table2[[#This Row],[Product]],'Cavity &amp; CT'!B:E,4,0),0)</f>
        <v>38.270000000000003</v>
      </c>
      <c r="Y243" s="18" t="str">
        <f>IFERROR(VLOOKUP(D243,'Cavity &amp; CT'!B:F,5,0),"")</f>
        <v/>
      </c>
      <c r="Z243" s="20" t="str">
        <f t="shared" si="61"/>
        <v/>
      </c>
      <c r="AA243" s="14" t="e">
        <f>+VLOOKUP(Table2[[#This Row],[Resource]],'TPM2'!B:F,6,0)</f>
        <v>#N/A</v>
      </c>
    </row>
    <row r="244" spans="1:27" s="50" customFormat="1" x14ac:dyDescent="0.25">
      <c r="A244" s="15" t="s">
        <v>479</v>
      </c>
      <c r="B244" s="56" t="s">
        <v>360</v>
      </c>
      <c r="C244" s="56" t="s">
        <v>1041</v>
      </c>
      <c r="D244" s="56" t="s">
        <v>1072</v>
      </c>
      <c r="E244" s="56" t="s">
        <v>1163</v>
      </c>
      <c r="F244" s="56" t="s">
        <v>27</v>
      </c>
      <c r="G244" s="16"/>
      <c r="H244" s="53">
        <v>44997</v>
      </c>
      <c r="I244" s="53">
        <v>44997</v>
      </c>
      <c r="J244" s="53" t="str">
        <f ca="1">IF(OR(Table2[[#This Row],[Produced Qty ]]=Table2[[#This Row],[Origin.Qty]],Table2[[#This Row],[OrdEndDate]]&gt;TODAY()),"On Time","Late")</f>
        <v>Late</v>
      </c>
      <c r="K244" s="54">
        <v>2496</v>
      </c>
      <c r="L244" s="54">
        <v>32200</v>
      </c>
      <c r="M244" s="55" t="s">
        <v>1266</v>
      </c>
      <c r="N244" s="15">
        <f t="shared" si="58"/>
        <v>29704</v>
      </c>
      <c r="O244" s="15" t="e">
        <f>VLOOKUP(Table2[[#This Row],[Product]],[1]FG!$A:$L,12,0)</f>
        <v>#N/A</v>
      </c>
      <c r="P244" s="24">
        <f>IFERROR((VLOOKUP(Table2[[#This Row],[Product]],'SCCOP DATA'!A:B,2,0))*Table2[[#This Row],[Oper. Qty]],"")</f>
        <v>87.774986229533766</v>
      </c>
      <c r="Q244" s="17" t="str">
        <f t="shared" si="59"/>
        <v>CW10</v>
      </c>
      <c r="R244" s="17" t="str">
        <f t="shared" si="60"/>
        <v>CW10</v>
      </c>
      <c r="S244" s="18" t="e">
        <f>VLOOKUP(Table2[[#This Row],[Resource]],'TPM2'!B:C,2,0)</f>
        <v>#N/A</v>
      </c>
      <c r="T244" s="18" t="e">
        <f>+VLOOKUP(Table2[[#This Row],[Resource]],'TPM2'!B:D,3,0)</f>
        <v>#N/A</v>
      </c>
      <c r="U244" s="18" t="e">
        <f>+VLOOKUP(Table2[[#This Row],[Resource]],'TPM2'!B:E,4,0)</f>
        <v>#N/A</v>
      </c>
      <c r="V244" s="14" t="str">
        <f>IFERROR(100%-((Table2[[#This Row],[Next activity by]]-Table2[[#This Row],[Cycles recorded so far]]))/Table2[[#This Row],[Interval]],"")</f>
        <v/>
      </c>
      <c r="W244" s="19" t="str">
        <f>IF(Table2[[#This Row],[TPM Level ]]="","",IF(Table2[[#This Row],[TPM Level ]]&lt;70%,"Green",IF(AND(Table2[[#This Row],[TPM Level ]]&gt;=70%,Table2[[#This Row],[TPM Level ]]&lt;90%),"Bleu",IF(AND(Table2[[#This Row],[TPM Level ]]&gt;=90%,Table2[[#This Row],[TPM Level ]]&lt;100%),"Yellow",IF(Table2[[#This Row],[TPM Level ]]&gt;=100%,"Red")))))</f>
        <v/>
      </c>
      <c r="X244" s="8">
        <f>IFERROR(VLOOKUP(Table2[[#This Row],[Product]],'Cavity &amp; CT'!B:E,4,0),0)</f>
        <v>0</v>
      </c>
      <c r="Y244" s="18" t="str">
        <f>IFERROR(VLOOKUP(D244,'Cavity &amp; CT'!B:F,5,0),"")</f>
        <v/>
      </c>
      <c r="Z244" s="20" t="str">
        <f t="shared" si="61"/>
        <v/>
      </c>
      <c r="AA244" s="14" t="e">
        <f>+VLOOKUP(Table2[[#This Row],[Resource]],'TPM2'!B:F,6,0)</f>
        <v>#N/A</v>
      </c>
    </row>
    <row r="245" spans="1:27" s="50" customFormat="1" x14ac:dyDescent="0.25">
      <c r="A245" s="15" t="s">
        <v>479</v>
      </c>
      <c r="B245" s="56" t="s">
        <v>360</v>
      </c>
      <c r="C245" s="56" t="s">
        <v>1041</v>
      </c>
      <c r="D245" s="56" t="s">
        <v>1072</v>
      </c>
      <c r="E245" s="56" t="s">
        <v>1165</v>
      </c>
      <c r="F245" s="56" t="s">
        <v>27</v>
      </c>
      <c r="G245" s="16"/>
      <c r="H245" s="53">
        <v>44994</v>
      </c>
      <c r="I245" s="53">
        <v>44994</v>
      </c>
      <c r="J245" s="53" t="str">
        <f ca="1">IF(OR(Table2[[#This Row],[Produced Qty ]]=Table2[[#This Row],[Origin.Qty]],Table2[[#This Row],[OrdEndDate]]&gt;TODAY()),"On Time","Late")</f>
        <v>Late</v>
      </c>
      <c r="K245" s="54">
        <v>618</v>
      </c>
      <c r="L245" s="54">
        <v>54562</v>
      </c>
      <c r="M245" s="55" t="s">
        <v>1200</v>
      </c>
      <c r="N245" s="15">
        <f t="shared" si="58"/>
        <v>53944</v>
      </c>
      <c r="O245" s="15" t="e">
        <f>VLOOKUP(Table2[[#This Row],[Product]],[1]FG!$A:$L,12,0)</f>
        <v>#N/A</v>
      </c>
      <c r="P245" s="24">
        <f>IFERROR((VLOOKUP(Table2[[#This Row],[Product]],'SCCOP DATA'!A:B,2,0))*Table2[[#This Row],[Oper. Qty]],"")</f>
        <v>21.732748994331679</v>
      </c>
      <c r="Q245" s="17" t="str">
        <f t="shared" si="59"/>
        <v>CW10</v>
      </c>
      <c r="R245" s="17" t="str">
        <f t="shared" si="60"/>
        <v>CW10</v>
      </c>
      <c r="S245" s="18" t="e">
        <f>VLOOKUP(Table2[[#This Row],[Resource]],'TPM2'!B:C,2,0)</f>
        <v>#N/A</v>
      </c>
      <c r="T245" s="18" t="e">
        <f>+VLOOKUP(Table2[[#This Row],[Resource]],'TPM2'!B:D,3,0)</f>
        <v>#N/A</v>
      </c>
      <c r="U245" s="18" t="e">
        <f>+VLOOKUP(Table2[[#This Row],[Resource]],'TPM2'!B:E,4,0)</f>
        <v>#N/A</v>
      </c>
      <c r="V245" s="14" t="str">
        <f>IFERROR(100%-((Table2[[#This Row],[Next activity by]]-Table2[[#This Row],[Cycles recorded so far]]))/Table2[[#This Row],[Interval]],"")</f>
        <v/>
      </c>
      <c r="W245" s="19" t="str">
        <f>IF(Table2[[#This Row],[TPM Level ]]="","",IF(Table2[[#This Row],[TPM Level ]]&lt;70%,"Green",IF(AND(Table2[[#This Row],[TPM Level ]]&gt;=70%,Table2[[#This Row],[TPM Level ]]&lt;90%),"Bleu",IF(AND(Table2[[#This Row],[TPM Level ]]&gt;=90%,Table2[[#This Row],[TPM Level ]]&lt;100%),"Yellow",IF(Table2[[#This Row],[TPM Level ]]&gt;=100%,"Red")))))</f>
        <v/>
      </c>
      <c r="X245" s="8">
        <f>IFERROR(VLOOKUP(Table2[[#This Row],[Product]],'Cavity &amp; CT'!B:E,4,0),0)</f>
        <v>0</v>
      </c>
      <c r="Y245" s="18" t="str">
        <f>IFERROR(VLOOKUP(D245,'Cavity &amp; CT'!B:F,5,0),"")</f>
        <v/>
      </c>
      <c r="Z245" s="20" t="str">
        <f t="shared" si="61"/>
        <v/>
      </c>
      <c r="AA245" s="14" t="e">
        <f>+VLOOKUP(Table2[[#This Row],[Resource]],'TPM2'!B:F,6,0)</f>
        <v>#N/A</v>
      </c>
    </row>
    <row r="246" spans="1:27" s="50" customFormat="1" x14ac:dyDescent="0.25">
      <c r="A246" s="15" t="s">
        <v>479</v>
      </c>
      <c r="B246" s="56" t="s">
        <v>178</v>
      </c>
      <c r="C246" s="56" t="s">
        <v>1041</v>
      </c>
      <c r="D246" s="56" t="s">
        <v>468</v>
      </c>
      <c r="E246" s="56" t="s">
        <v>1145</v>
      </c>
      <c r="F246" s="56" t="s">
        <v>27</v>
      </c>
      <c r="G246" s="16"/>
      <c r="H246" s="53">
        <v>44997</v>
      </c>
      <c r="I246" s="53">
        <v>44997</v>
      </c>
      <c r="J246" s="53" t="str">
        <f ca="1">IF(OR(Table2[[#This Row],[Produced Qty ]]=Table2[[#This Row],[Origin.Qty]],Table2[[#This Row],[OrdEndDate]]&gt;TODAY()),"On Time","Late")</f>
        <v>Late</v>
      </c>
      <c r="K246" s="54">
        <v>15904</v>
      </c>
      <c r="L246" s="54">
        <v>153600</v>
      </c>
      <c r="M246" s="55" t="s">
        <v>1267</v>
      </c>
      <c r="N246" s="15">
        <f t="shared" si="58"/>
        <v>137696</v>
      </c>
      <c r="O246" s="15" t="e">
        <f>VLOOKUP(Table2[[#This Row],[Product]],[1]FG!$A:$L,12,0)</f>
        <v>#N/A</v>
      </c>
      <c r="P246" s="24">
        <f>IFERROR((VLOOKUP(Table2[[#This Row],[Product]],'SCCOP DATA'!A:B,2,0))*Table2[[#This Row],[Oper. Qty]],"")</f>
        <v>145.04448000000002</v>
      </c>
      <c r="Q246" s="17" t="str">
        <f t="shared" si="59"/>
        <v>CW10</v>
      </c>
      <c r="R246" s="17" t="str">
        <f t="shared" si="60"/>
        <v>CW10</v>
      </c>
      <c r="S246" s="18" t="e">
        <f>VLOOKUP(Table2[[#This Row],[Resource]],'TPM2'!B:C,2,0)</f>
        <v>#N/A</v>
      </c>
      <c r="T246" s="18" t="e">
        <f>+VLOOKUP(Table2[[#This Row],[Resource]],'TPM2'!B:D,3,0)</f>
        <v>#N/A</v>
      </c>
      <c r="U246" s="18" t="e">
        <f>+VLOOKUP(Table2[[#This Row],[Resource]],'TPM2'!B:E,4,0)</f>
        <v>#N/A</v>
      </c>
      <c r="V246" s="14" t="str">
        <f>IFERROR(100%-((Table2[[#This Row],[Next activity by]]-Table2[[#This Row],[Cycles recorded so far]]))/Table2[[#This Row],[Interval]],"")</f>
        <v/>
      </c>
      <c r="W246" s="19" t="str">
        <f>IF(Table2[[#This Row],[TPM Level ]]="","",IF(Table2[[#This Row],[TPM Level ]]&lt;70%,"Green",IF(AND(Table2[[#This Row],[TPM Level ]]&gt;=70%,Table2[[#This Row],[TPM Level ]]&lt;90%),"Bleu",IF(AND(Table2[[#This Row],[TPM Level ]]&gt;=90%,Table2[[#This Row],[TPM Level ]]&lt;100%),"Yellow",IF(Table2[[#This Row],[TPM Level ]]&gt;=100%,"Red")))))</f>
        <v/>
      </c>
      <c r="X246" s="8">
        <f>IFERROR(VLOOKUP(Table2[[#This Row],[Product]],'Cavity &amp; CT'!B:E,4,0),0)</f>
        <v>38.69</v>
      </c>
      <c r="Y246" s="18" t="str">
        <f>IFERROR(VLOOKUP(D246,'Cavity &amp; CT'!B:F,5,0),"")</f>
        <v/>
      </c>
      <c r="Z246" s="20" t="str">
        <f t="shared" si="61"/>
        <v/>
      </c>
      <c r="AA246" s="14" t="e">
        <f>+VLOOKUP(Table2[[#This Row],[Resource]],'TPM2'!B:F,6,0)</f>
        <v>#N/A</v>
      </c>
    </row>
    <row r="247" spans="1:27" s="50" customFormat="1" x14ac:dyDescent="0.25">
      <c r="A247" s="15" t="s">
        <v>479</v>
      </c>
      <c r="B247" s="56" t="s">
        <v>178</v>
      </c>
      <c r="C247" s="56" t="s">
        <v>1041</v>
      </c>
      <c r="D247" s="56" t="s">
        <v>468</v>
      </c>
      <c r="E247" s="56" t="s">
        <v>1240</v>
      </c>
      <c r="F247" s="56" t="s">
        <v>27</v>
      </c>
      <c r="G247" s="16"/>
      <c r="H247" s="53">
        <v>45015</v>
      </c>
      <c r="I247" s="53">
        <v>45016</v>
      </c>
      <c r="J247" s="53" t="str">
        <f ca="1">IF(OR(Table2[[#This Row],[Produced Qty ]]=Table2[[#This Row],[Origin.Qty]],Table2[[#This Row],[OrdEndDate]]&gt;TODAY()),"On Time","Late")</f>
        <v>On Time</v>
      </c>
      <c r="K247" s="54">
        <v>23920</v>
      </c>
      <c r="L247" s="54">
        <v>298560</v>
      </c>
      <c r="M247" s="55" t="s">
        <v>1657</v>
      </c>
      <c r="N247" s="15">
        <f t="shared" si="58"/>
        <v>274640</v>
      </c>
      <c r="O247" s="15" t="e">
        <f>VLOOKUP(Table2[[#This Row],[Product]],[1]FG!$A:$L,12,0)</f>
        <v>#N/A</v>
      </c>
      <c r="P247" s="24">
        <f>IFERROR((VLOOKUP(Table2[[#This Row],[Product]],'SCCOP DATA'!A:B,2,0))*Table2[[#This Row],[Oper. Qty]],"")</f>
        <v>218.15040000000002</v>
      </c>
      <c r="Q247" s="17" t="str">
        <f t="shared" si="59"/>
        <v>CW13</v>
      </c>
      <c r="R247" s="17" t="str">
        <f t="shared" si="60"/>
        <v>CW13</v>
      </c>
      <c r="S247" s="18" t="e">
        <f>VLOOKUP(Table2[[#This Row],[Resource]],'TPM2'!B:C,2,0)</f>
        <v>#N/A</v>
      </c>
      <c r="T247" s="18" t="e">
        <f>+VLOOKUP(Table2[[#This Row],[Resource]],'TPM2'!B:D,3,0)</f>
        <v>#N/A</v>
      </c>
      <c r="U247" s="18" t="e">
        <f>+VLOOKUP(Table2[[#This Row],[Resource]],'TPM2'!B:E,4,0)</f>
        <v>#N/A</v>
      </c>
      <c r="V247" s="14" t="str">
        <f>IFERROR(100%-((Table2[[#This Row],[Next activity by]]-Table2[[#This Row],[Cycles recorded so far]]))/Table2[[#This Row],[Interval]],"")</f>
        <v/>
      </c>
      <c r="W247" s="19" t="str">
        <f>IF(Table2[[#This Row],[TPM Level ]]="","",IF(Table2[[#This Row],[TPM Level ]]&lt;70%,"Green",IF(AND(Table2[[#This Row],[TPM Level ]]&gt;=70%,Table2[[#This Row],[TPM Level ]]&lt;90%),"Bleu",IF(AND(Table2[[#This Row],[TPM Level ]]&gt;=90%,Table2[[#This Row],[TPM Level ]]&lt;100%),"Yellow",IF(Table2[[#This Row],[TPM Level ]]&gt;=100%,"Red")))))</f>
        <v/>
      </c>
      <c r="X247" s="8">
        <f>IFERROR(VLOOKUP(Table2[[#This Row],[Product]],'Cavity &amp; CT'!B:E,4,0),0)</f>
        <v>38.69</v>
      </c>
      <c r="Y247" s="18" t="str">
        <f>IFERROR(VLOOKUP(D247,'Cavity &amp; CT'!B:F,5,0),"")</f>
        <v/>
      </c>
      <c r="Z247" s="20" t="str">
        <f t="shared" si="61"/>
        <v/>
      </c>
      <c r="AA247" s="14" t="e">
        <f>+VLOOKUP(Table2[[#This Row],[Resource]],'TPM2'!B:F,6,0)</f>
        <v>#N/A</v>
      </c>
    </row>
    <row r="248" spans="1:27" s="50" customFormat="1" x14ac:dyDescent="0.25">
      <c r="A248" s="15" t="s">
        <v>479</v>
      </c>
      <c r="B248" s="56" t="s">
        <v>178</v>
      </c>
      <c r="C248" s="56" t="s">
        <v>1041</v>
      </c>
      <c r="D248" s="56" t="s">
        <v>468</v>
      </c>
      <c r="E248" s="56" t="s">
        <v>1241</v>
      </c>
      <c r="F248" s="56" t="s">
        <v>27</v>
      </c>
      <c r="G248" s="16"/>
      <c r="H248" s="53">
        <v>45016</v>
      </c>
      <c r="I248" s="53">
        <v>45020</v>
      </c>
      <c r="J248" s="53" t="str">
        <f ca="1">IF(OR(Table2[[#This Row],[Produced Qty ]]=Table2[[#This Row],[Origin.Qty]],Table2[[#This Row],[OrdEndDate]]&gt;TODAY()),"On Time","Late")</f>
        <v>On Time</v>
      </c>
      <c r="K248" s="54">
        <v>349440</v>
      </c>
      <c r="L248" s="54">
        <v>349440</v>
      </c>
      <c r="M248" s="55" t="s">
        <v>1658</v>
      </c>
      <c r="N248" s="15">
        <f t="shared" si="58"/>
        <v>0</v>
      </c>
      <c r="O248" s="15" t="e">
        <f>VLOOKUP(Table2[[#This Row],[Product]],[1]FG!$A:$L,12,0)</f>
        <v>#N/A</v>
      </c>
      <c r="P248" s="24">
        <f>IFERROR((VLOOKUP(Table2[[#This Row],[Product]],'SCCOP DATA'!A:B,2,0))*Table2[[#This Row],[Oper. Qty]],"")</f>
        <v>3186.8928000000005</v>
      </c>
      <c r="Q248" s="17" t="str">
        <f t="shared" si="59"/>
        <v>CW13</v>
      </c>
      <c r="R248" s="17" t="str">
        <f t="shared" si="60"/>
        <v>CW14</v>
      </c>
      <c r="S248" s="18" t="e">
        <f>VLOOKUP(Table2[[#This Row],[Resource]],'TPM2'!B:C,2,0)</f>
        <v>#N/A</v>
      </c>
      <c r="T248" s="18" t="e">
        <f>+VLOOKUP(Table2[[#This Row],[Resource]],'TPM2'!B:D,3,0)</f>
        <v>#N/A</v>
      </c>
      <c r="U248" s="18" t="e">
        <f>+VLOOKUP(Table2[[#This Row],[Resource]],'TPM2'!B:E,4,0)</f>
        <v>#N/A</v>
      </c>
      <c r="V248" s="14" t="str">
        <f>IFERROR(100%-((Table2[[#This Row],[Next activity by]]-Table2[[#This Row],[Cycles recorded so far]]))/Table2[[#This Row],[Interval]],"")</f>
        <v/>
      </c>
      <c r="W248" s="19" t="str">
        <f>IF(Table2[[#This Row],[TPM Level ]]="","",IF(Table2[[#This Row],[TPM Level ]]&lt;70%,"Green",IF(AND(Table2[[#This Row],[TPM Level ]]&gt;=70%,Table2[[#This Row],[TPM Level ]]&lt;90%),"Bleu",IF(AND(Table2[[#This Row],[TPM Level ]]&gt;=90%,Table2[[#This Row],[TPM Level ]]&lt;100%),"Yellow",IF(Table2[[#This Row],[TPM Level ]]&gt;=100%,"Red")))))</f>
        <v/>
      </c>
      <c r="X248" s="8">
        <f>IFERROR(VLOOKUP(Table2[[#This Row],[Product]],'Cavity &amp; CT'!B:E,4,0),0)</f>
        <v>38.69</v>
      </c>
      <c r="Y248" s="18" t="str">
        <f>IFERROR(VLOOKUP(D248,'Cavity &amp; CT'!B:F,5,0),"")</f>
        <v/>
      </c>
      <c r="Z248" s="20" t="str">
        <f t="shared" si="61"/>
        <v/>
      </c>
      <c r="AA248" s="14" t="e">
        <f>+VLOOKUP(Table2[[#This Row],[Resource]],'TPM2'!B:F,6,0)</f>
        <v>#N/A</v>
      </c>
    </row>
    <row r="249" spans="1:27" s="50" customFormat="1" x14ac:dyDescent="0.25">
      <c r="A249" s="15" t="s">
        <v>479</v>
      </c>
      <c r="B249" s="56" t="s">
        <v>259</v>
      </c>
      <c r="C249" s="56" t="s">
        <v>1041</v>
      </c>
      <c r="D249" s="56" t="s">
        <v>468</v>
      </c>
      <c r="E249" s="56" t="s">
        <v>1497</v>
      </c>
      <c r="F249" s="56" t="s">
        <v>27</v>
      </c>
      <c r="G249" s="16"/>
      <c r="H249" s="53">
        <v>45020</v>
      </c>
      <c r="I249" s="53">
        <v>45023</v>
      </c>
      <c r="J249" s="53" t="str">
        <f ca="1">IF(OR(Table2[[#This Row],[Produced Qty ]]=Table2[[#This Row],[Origin.Qty]],Table2[[#This Row],[OrdEndDate]]&gt;TODAY()),"On Time","Late")</f>
        <v>On Time</v>
      </c>
      <c r="K249" s="54">
        <v>149760</v>
      </c>
      <c r="L249" s="54">
        <v>149760</v>
      </c>
      <c r="M249" s="55" t="s">
        <v>1659</v>
      </c>
      <c r="N249" s="15">
        <f t="shared" si="58"/>
        <v>0</v>
      </c>
      <c r="O249" s="15" t="e">
        <f>VLOOKUP(Table2[[#This Row],[Product]],[1]FG!$A:$L,12,0)</f>
        <v>#N/A</v>
      </c>
      <c r="P249" s="24">
        <f>IFERROR((VLOOKUP(Table2[[#This Row],[Product]],'SCCOP DATA'!A:B,2,0))*Table2[[#This Row],[Oper. Qty]],"")</f>
        <v>2441.0880000000002</v>
      </c>
      <c r="Q249" s="17" t="str">
        <f t="shared" si="59"/>
        <v>CW14</v>
      </c>
      <c r="R249" s="17" t="str">
        <f t="shared" si="60"/>
        <v>CW14</v>
      </c>
      <c r="S249" s="18" t="e">
        <f>VLOOKUP(Table2[[#This Row],[Resource]],'TPM2'!B:C,2,0)</f>
        <v>#N/A</v>
      </c>
      <c r="T249" s="18" t="e">
        <f>+VLOOKUP(Table2[[#This Row],[Resource]],'TPM2'!B:D,3,0)</f>
        <v>#N/A</v>
      </c>
      <c r="U249" s="18" t="e">
        <f>+VLOOKUP(Table2[[#This Row],[Resource]],'TPM2'!B:E,4,0)</f>
        <v>#N/A</v>
      </c>
      <c r="V249" s="14" t="str">
        <f>IFERROR(100%-((Table2[[#This Row],[Next activity by]]-Table2[[#This Row],[Cycles recorded so far]]))/Table2[[#This Row],[Interval]],"")</f>
        <v/>
      </c>
      <c r="W249" s="19" t="str">
        <f>IF(Table2[[#This Row],[TPM Level ]]="","",IF(Table2[[#This Row],[TPM Level ]]&lt;70%,"Green",IF(AND(Table2[[#This Row],[TPM Level ]]&gt;=70%,Table2[[#This Row],[TPM Level ]]&lt;90%),"Bleu",IF(AND(Table2[[#This Row],[TPM Level ]]&gt;=90%,Table2[[#This Row],[TPM Level ]]&lt;100%),"Yellow",IF(Table2[[#This Row],[TPM Level ]]&gt;=100%,"Red")))))</f>
        <v/>
      </c>
      <c r="X249" s="8">
        <f>IFERROR(VLOOKUP(Table2[[#This Row],[Product]],'Cavity &amp; CT'!B:E,4,0),0)</f>
        <v>38.69</v>
      </c>
      <c r="Y249" s="18" t="str">
        <f>IFERROR(VLOOKUP(D249,'Cavity &amp; CT'!B:F,5,0),"")</f>
        <v/>
      </c>
      <c r="Z249" s="20" t="str">
        <f t="shared" si="61"/>
        <v/>
      </c>
      <c r="AA249" s="14" t="e">
        <f>+VLOOKUP(Table2[[#This Row],[Resource]],'TPM2'!B:F,6,0)</f>
        <v>#N/A</v>
      </c>
    </row>
    <row r="250" spans="1:27" s="50" customFormat="1" x14ac:dyDescent="0.25">
      <c r="A250" s="15" t="s">
        <v>479</v>
      </c>
      <c r="B250" s="56" t="s">
        <v>178</v>
      </c>
      <c r="C250" s="56" t="s">
        <v>1041</v>
      </c>
      <c r="D250" s="56" t="s">
        <v>468</v>
      </c>
      <c r="E250" s="56" t="s">
        <v>1498</v>
      </c>
      <c r="F250" s="56" t="s">
        <v>27</v>
      </c>
      <c r="G250" s="16"/>
      <c r="H250" s="53">
        <v>45023</v>
      </c>
      <c r="I250" s="53">
        <v>45026</v>
      </c>
      <c r="J250" s="53" t="str">
        <f ca="1">IF(OR(Table2[[#This Row],[Produced Qty ]]=Table2[[#This Row],[Origin.Qty]],Table2[[#This Row],[OrdEndDate]]&gt;TODAY()),"On Time","Late")</f>
        <v>On Time</v>
      </c>
      <c r="K250" s="54">
        <v>188160</v>
      </c>
      <c r="L250" s="54">
        <v>188160</v>
      </c>
      <c r="M250" s="55" t="s">
        <v>1660</v>
      </c>
      <c r="N250" s="15">
        <f t="shared" si="58"/>
        <v>0</v>
      </c>
      <c r="O250" s="15" t="e">
        <f>VLOOKUP(Table2[[#This Row],[Product]],[1]FG!$A:$L,12,0)</f>
        <v>#N/A</v>
      </c>
      <c r="P250" s="24">
        <f>IFERROR((VLOOKUP(Table2[[#This Row],[Product]],'SCCOP DATA'!A:B,2,0))*Table2[[#This Row],[Oper. Qty]],"")</f>
        <v>1716.0192000000002</v>
      </c>
      <c r="Q250" s="17" t="str">
        <f t="shared" si="59"/>
        <v>CW14</v>
      </c>
      <c r="R250" s="17" t="str">
        <f t="shared" si="60"/>
        <v>CW15</v>
      </c>
      <c r="S250" s="18" t="e">
        <f>VLOOKUP(Table2[[#This Row],[Resource]],'TPM2'!B:C,2,0)</f>
        <v>#N/A</v>
      </c>
      <c r="T250" s="18" t="e">
        <f>+VLOOKUP(Table2[[#This Row],[Resource]],'TPM2'!B:D,3,0)</f>
        <v>#N/A</v>
      </c>
      <c r="U250" s="18" t="e">
        <f>+VLOOKUP(Table2[[#This Row],[Resource]],'TPM2'!B:E,4,0)</f>
        <v>#N/A</v>
      </c>
      <c r="V250" s="14" t="str">
        <f>IFERROR(100%-((Table2[[#This Row],[Next activity by]]-Table2[[#This Row],[Cycles recorded so far]]))/Table2[[#This Row],[Interval]],"")</f>
        <v/>
      </c>
      <c r="W250" s="19" t="str">
        <f>IF(Table2[[#This Row],[TPM Level ]]="","",IF(Table2[[#This Row],[TPM Level ]]&lt;70%,"Green",IF(AND(Table2[[#This Row],[TPM Level ]]&gt;=70%,Table2[[#This Row],[TPM Level ]]&lt;90%),"Bleu",IF(AND(Table2[[#This Row],[TPM Level ]]&gt;=90%,Table2[[#This Row],[TPM Level ]]&lt;100%),"Yellow",IF(Table2[[#This Row],[TPM Level ]]&gt;=100%,"Red")))))</f>
        <v/>
      </c>
      <c r="X250" s="8">
        <f>IFERROR(VLOOKUP(Table2[[#This Row],[Product]],'Cavity &amp; CT'!B:E,4,0),0)</f>
        <v>38.69</v>
      </c>
      <c r="Y250" s="18" t="str">
        <f>IFERROR(VLOOKUP(D250,'Cavity &amp; CT'!B:F,5,0),"")</f>
        <v/>
      </c>
      <c r="Z250" s="20" t="str">
        <f t="shared" si="61"/>
        <v/>
      </c>
      <c r="AA250" s="14" t="e">
        <f>+VLOOKUP(Table2[[#This Row],[Resource]],'TPM2'!B:F,6,0)</f>
        <v>#N/A</v>
      </c>
    </row>
    <row r="251" spans="1:27" s="50" customFormat="1" x14ac:dyDescent="0.25">
      <c r="A251" s="15" t="s">
        <v>479</v>
      </c>
      <c r="B251" s="56" t="s">
        <v>282</v>
      </c>
      <c r="C251" s="56" t="s">
        <v>1042</v>
      </c>
      <c r="D251" s="56" t="s">
        <v>478</v>
      </c>
      <c r="E251" s="56" t="s">
        <v>1242</v>
      </c>
      <c r="F251" s="56" t="s">
        <v>27</v>
      </c>
      <c r="G251" s="16"/>
      <c r="H251" s="53">
        <v>44997</v>
      </c>
      <c r="I251" s="53">
        <v>44997</v>
      </c>
      <c r="J251" s="53" t="str">
        <f ca="1">IF(OR(Table2[[#This Row],[Produced Qty ]]=Table2[[#This Row],[Origin.Qty]],Table2[[#This Row],[OrdEndDate]]&gt;TODAY()),"On Time","Late")</f>
        <v>Late</v>
      </c>
      <c r="K251" s="54">
        <v>4580</v>
      </c>
      <c r="L251" s="54">
        <v>92300</v>
      </c>
      <c r="M251" s="55" t="s">
        <v>1268</v>
      </c>
      <c r="N251" s="15">
        <f t="shared" si="58"/>
        <v>87720</v>
      </c>
      <c r="O251" s="15" t="e">
        <f>VLOOKUP(Table2[[#This Row],[Product]],[1]FG!$A:$L,12,0)</f>
        <v>#N/A</v>
      </c>
      <c r="P251" s="24">
        <f>IFERROR((VLOOKUP(Table2[[#This Row],[Product]],'SCCOP DATA'!A:B,2,0))*Table2[[#This Row],[Oper. Qty]],"")</f>
        <v>140.10219999999998</v>
      </c>
      <c r="Q251" s="17" t="str">
        <f t="shared" si="59"/>
        <v>CW10</v>
      </c>
      <c r="R251" s="17" t="str">
        <f t="shared" si="60"/>
        <v>CW10</v>
      </c>
      <c r="S251" s="18" t="e">
        <f>VLOOKUP(Table2[[#This Row],[Resource]],'TPM2'!B:C,2,0)</f>
        <v>#N/A</v>
      </c>
      <c r="T251" s="18" t="e">
        <f>+VLOOKUP(Table2[[#This Row],[Resource]],'TPM2'!B:D,3,0)</f>
        <v>#N/A</v>
      </c>
      <c r="U251" s="18" t="e">
        <f>+VLOOKUP(Table2[[#This Row],[Resource]],'TPM2'!B:E,4,0)</f>
        <v>#N/A</v>
      </c>
      <c r="V251" s="14" t="str">
        <f>IFERROR(100%-((Table2[[#This Row],[Next activity by]]-Table2[[#This Row],[Cycles recorded so far]]))/Table2[[#This Row],[Interval]],"")</f>
        <v/>
      </c>
      <c r="W251" s="19" t="str">
        <f>IF(Table2[[#This Row],[TPM Level ]]="","",IF(Table2[[#This Row],[TPM Level ]]&lt;70%,"Green",IF(AND(Table2[[#This Row],[TPM Level ]]&gt;=70%,Table2[[#This Row],[TPM Level ]]&lt;90%),"Bleu",IF(AND(Table2[[#This Row],[TPM Level ]]&gt;=90%,Table2[[#This Row],[TPM Level ]]&lt;100%),"Yellow",IF(Table2[[#This Row],[TPM Level ]]&gt;=100%,"Red")))))</f>
        <v/>
      </c>
      <c r="X251" s="8">
        <f>IFERROR(VLOOKUP(Table2[[#This Row],[Product]],'Cavity &amp; CT'!B:E,4,0),0)</f>
        <v>29.762</v>
      </c>
      <c r="Y251" s="18" t="str">
        <f>IFERROR(VLOOKUP(D251,'Cavity &amp; CT'!B:F,5,0),"")</f>
        <v/>
      </c>
      <c r="Z251" s="20" t="str">
        <f t="shared" si="61"/>
        <v/>
      </c>
      <c r="AA251" s="14" t="e">
        <f>+VLOOKUP(Table2[[#This Row],[Resource]],'TPM2'!B:F,6,0)</f>
        <v>#N/A</v>
      </c>
    </row>
    <row r="252" spans="1:27" s="50" customFormat="1" x14ac:dyDescent="0.25">
      <c r="A252" s="15" t="s">
        <v>479</v>
      </c>
      <c r="B252" s="56" t="s">
        <v>245</v>
      </c>
      <c r="C252" s="56" t="s">
        <v>1042</v>
      </c>
      <c r="D252" s="56" t="s">
        <v>297</v>
      </c>
      <c r="E252" s="56" t="s">
        <v>1350</v>
      </c>
      <c r="F252" s="56" t="s">
        <v>27</v>
      </c>
      <c r="G252" s="16"/>
      <c r="H252" s="53">
        <v>45015</v>
      </c>
      <c r="I252" s="53">
        <v>45017</v>
      </c>
      <c r="J252" s="53" t="str">
        <f ca="1">IF(OR(Table2[[#This Row],[Produced Qty ]]=Table2[[#This Row],[Origin.Qty]],Table2[[#This Row],[OrdEndDate]]&gt;TODAY()),"On Time","Late")</f>
        <v>On Time</v>
      </c>
      <c r="K252" s="54">
        <v>249376</v>
      </c>
      <c r="L252" s="54">
        <v>798000</v>
      </c>
      <c r="M252" s="55" t="s">
        <v>1661</v>
      </c>
      <c r="N252" s="15">
        <f t="shared" si="58"/>
        <v>548624</v>
      </c>
      <c r="O252" s="15" t="e">
        <f>VLOOKUP(Table2[[#This Row],[Product]],[1]FG!$A:$L,12,0)</f>
        <v>#N/A</v>
      </c>
      <c r="P252" s="24">
        <f>IFERROR((VLOOKUP(Table2[[#This Row],[Product]],'SCCOP DATA'!A:B,2,0))*Table2[[#This Row],[Oper. Qty]],"")</f>
        <v>1588.5251200000002</v>
      </c>
      <c r="Q252" s="17" t="str">
        <f t="shared" si="59"/>
        <v>CW13</v>
      </c>
      <c r="R252" s="17" t="str">
        <f t="shared" si="60"/>
        <v>CW13</v>
      </c>
      <c r="S252" s="18" t="e">
        <f>VLOOKUP(Table2[[#This Row],[Resource]],'TPM2'!B:C,2,0)</f>
        <v>#N/A</v>
      </c>
      <c r="T252" s="18" t="e">
        <f>+VLOOKUP(Table2[[#This Row],[Resource]],'TPM2'!B:D,3,0)</f>
        <v>#N/A</v>
      </c>
      <c r="U252" s="18" t="e">
        <f>+VLOOKUP(Table2[[#This Row],[Resource]],'TPM2'!B:E,4,0)</f>
        <v>#N/A</v>
      </c>
      <c r="V252" s="14" t="str">
        <f>IFERROR(100%-((Table2[[#This Row],[Next activity by]]-Table2[[#This Row],[Cycles recorded so far]]))/Table2[[#This Row],[Interval]],"")</f>
        <v/>
      </c>
      <c r="W252" s="19" t="str">
        <f>IF(Table2[[#This Row],[TPM Level ]]="","",IF(Table2[[#This Row],[TPM Level ]]&lt;70%,"Green",IF(AND(Table2[[#This Row],[TPM Level ]]&gt;=70%,Table2[[#This Row],[TPM Level ]]&lt;90%),"Bleu",IF(AND(Table2[[#This Row],[TPM Level ]]&gt;=90%,Table2[[#This Row],[TPM Level ]]&lt;100%),"Yellow",IF(Table2[[#This Row],[TPM Level ]]&gt;=100%,"Red")))))</f>
        <v/>
      </c>
      <c r="X252" s="8">
        <f>IFERROR(VLOOKUP(Table2[[#This Row],[Product]],'Cavity &amp; CT'!B:E,4,0),0)</f>
        <v>12.468</v>
      </c>
      <c r="Y252" s="18" t="str">
        <f>IFERROR(VLOOKUP(D252,'Cavity &amp; CT'!B:F,5,0),"")</f>
        <v/>
      </c>
      <c r="Z252" s="20" t="str">
        <f t="shared" si="61"/>
        <v/>
      </c>
      <c r="AA252" s="14" t="e">
        <f>+VLOOKUP(Table2[[#This Row],[Resource]],'TPM2'!B:F,6,0)</f>
        <v>#N/A</v>
      </c>
    </row>
    <row r="253" spans="1:27" s="50" customFormat="1" x14ac:dyDescent="0.25">
      <c r="A253" s="15" t="s">
        <v>479</v>
      </c>
      <c r="B253" s="56" t="s">
        <v>245</v>
      </c>
      <c r="C253" s="56" t="s">
        <v>1042</v>
      </c>
      <c r="D253" s="56" t="s">
        <v>297</v>
      </c>
      <c r="E253" s="56" t="s">
        <v>1499</v>
      </c>
      <c r="F253" s="56" t="s">
        <v>27</v>
      </c>
      <c r="G253" s="16"/>
      <c r="H253" s="53">
        <v>45018</v>
      </c>
      <c r="I253" s="53">
        <v>45024</v>
      </c>
      <c r="J253" s="53" t="str">
        <f ca="1">IF(OR(Table2[[#This Row],[Produced Qty ]]=Table2[[#This Row],[Origin.Qty]],Table2[[#This Row],[OrdEndDate]]&gt;TODAY()),"On Time","Late")</f>
        <v>On Time</v>
      </c>
      <c r="K253" s="54">
        <v>672000</v>
      </c>
      <c r="L253" s="54">
        <v>672000</v>
      </c>
      <c r="M253" s="55" t="s">
        <v>1662</v>
      </c>
      <c r="N253" s="15">
        <f t="shared" si="58"/>
        <v>0</v>
      </c>
      <c r="O253" s="15" t="e">
        <f>VLOOKUP(Table2[[#This Row],[Product]],[1]FG!$A:$L,12,0)</f>
        <v>#N/A</v>
      </c>
      <c r="P253" s="24">
        <f>IFERROR((VLOOKUP(Table2[[#This Row],[Product]],'SCCOP DATA'!A:B,2,0))*Table2[[#This Row],[Oper. Qty]],"")</f>
        <v>4280.6400000000003</v>
      </c>
      <c r="Q253" s="17" t="str">
        <f t="shared" si="59"/>
        <v>CW13</v>
      </c>
      <c r="R253" s="17" t="str">
        <f t="shared" si="60"/>
        <v>CW14</v>
      </c>
      <c r="S253" s="18" t="e">
        <f>VLOOKUP(Table2[[#This Row],[Resource]],'TPM2'!B:C,2,0)</f>
        <v>#N/A</v>
      </c>
      <c r="T253" s="18" t="e">
        <f>+VLOOKUP(Table2[[#This Row],[Resource]],'TPM2'!B:D,3,0)</f>
        <v>#N/A</v>
      </c>
      <c r="U253" s="18" t="e">
        <f>+VLOOKUP(Table2[[#This Row],[Resource]],'TPM2'!B:E,4,0)</f>
        <v>#N/A</v>
      </c>
      <c r="V253" s="14" t="str">
        <f>IFERROR(100%-((Table2[[#This Row],[Next activity by]]-Table2[[#This Row],[Cycles recorded so far]]))/Table2[[#This Row],[Interval]],"")</f>
        <v/>
      </c>
      <c r="W253" s="19" t="str">
        <f>IF(Table2[[#This Row],[TPM Level ]]="","",IF(Table2[[#This Row],[TPM Level ]]&lt;70%,"Green",IF(AND(Table2[[#This Row],[TPM Level ]]&gt;=70%,Table2[[#This Row],[TPM Level ]]&lt;90%),"Bleu",IF(AND(Table2[[#This Row],[TPM Level ]]&gt;=90%,Table2[[#This Row],[TPM Level ]]&lt;100%),"Yellow",IF(Table2[[#This Row],[TPM Level ]]&gt;=100%,"Red")))))</f>
        <v/>
      </c>
      <c r="X253" s="8">
        <f>IFERROR(VLOOKUP(Table2[[#This Row],[Product]],'Cavity &amp; CT'!B:E,4,0),0)</f>
        <v>12.468</v>
      </c>
      <c r="Y253" s="18" t="str">
        <f>IFERROR(VLOOKUP(D253,'Cavity &amp; CT'!B:F,5,0),"")</f>
        <v/>
      </c>
      <c r="Z253" s="20" t="str">
        <f t="shared" si="61"/>
        <v/>
      </c>
      <c r="AA253" s="14" t="e">
        <f>+VLOOKUP(Table2[[#This Row],[Resource]],'TPM2'!B:F,6,0)</f>
        <v>#N/A</v>
      </c>
    </row>
    <row r="254" spans="1:27" s="50" customFormat="1" x14ac:dyDescent="0.25">
      <c r="A254" s="15" t="s">
        <v>479</v>
      </c>
      <c r="B254" s="56" t="s">
        <v>245</v>
      </c>
      <c r="C254" s="56" t="s">
        <v>1042</v>
      </c>
      <c r="D254" s="56" t="s">
        <v>297</v>
      </c>
      <c r="E254" s="56" t="s">
        <v>1500</v>
      </c>
      <c r="F254" s="56" t="s">
        <v>27</v>
      </c>
      <c r="G254" s="16"/>
      <c r="H254" s="53">
        <v>45024</v>
      </c>
      <c r="I254" s="53">
        <v>45028</v>
      </c>
      <c r="J254" s="53" t="str">
        <f ca="1">IF(OR(Table2[[#This Row],[Produced Qty ]]=Table2[[#This Row],[Origin.Qty]],Table2[[#This Row],[OrdEndDate]]&gt;TODAY()),"On Time","Late")</f>
        <v>On Time</v>
      </c>
      <c r="K254" s="54">
        <v>336000</v>
      </c>
      <c r="L254" s="54">
        <v>336000</v>
      </c>
      <c r="M254" s="55" t="s">
        <v>1663</v>
      </c>
      <c r="N254" s="15">
        <f t="shared" si="58"/>
        <v>0</v>
      </c>
      <c r="O254" s="15" t="e">
        <f>VLOOKUP(Table2[[#This Row],[Product]],[1]FG!$A:$L,12,0)</f>
        <v>#N/A</v>
      </c>
      <c r="P254" s="24">
        <f>IFERROR((VLOOKUP(Table2[[#This Row],[Product]],'SCCOP DATA'!A:B,2,0))*Table2[[#This Row],[Oper. Qty]],"")</f>
        <v>2140.3200000000002</v>
      </c>
      <c r="Q254" s="17" t="str">
        <f t="shared" si="59"/>
        <v>CW14</v>
      </c>
      <c r="R254" s="17" t="str">
        <f t="shared" si="60"/>
        <v>CW15</v>
      </c>
      <c r="S254" s="18" t="e">
        <f>VLOOKUP(Table2[[#This Row],[Resource]],'TPM2'!B:C,2,0)</f>
        <v>#N/A</v>
      </c>
      <c r="T254" s="18" t="e">
        <f>+VLOOKUP(Table2[[#This Row],[Resource]],'TPM2'!B:D,3,0)</f>
        <v>#N/A</v>
      </c>
      <c r="U254" s="18" t="e">
        <f>+VLOOKUP(Table2[[#This Row],[Resource]],'TPM2'!B:E,4,0)</f>
        <v>#N/A</v>
      </c>
      <c r="V254" s="14" t="str">
        <f>IFERROR(100%-((Table2[[#This Row],[Next activity by]]-Table2[[#This Row],[Cycles recorded so far]]))/Table2[[#This Row],[Interval]],"")</f>
        <v/>
      </c>
      <c r="W254" s="19" t="str">
        <f>IF(Table2[[#This Row],[TPM Level ]]="","",IF(Table2[[#This Row],[TPM Level ]]&lt;70%,"Green",IF(AND(Table2[[#This Row],[TPM Level ]]&gt;=70%,Table2[[#This Row],[TPM Level ]]&lt;90%),"Bleu",IF(AND(Table2[[#This Row],[TPM Level ]]&gt;=90%,Table2[[#This Row],[TPM Level ]]&lt;100%),"Yellow",IF(Table2[[#This Row],[TPM Level ]]&gt;=100%,"Red")))))</f>
        <v/>
      </c>
      <c r="X254" s="8">
        <f>IFERROR(VLOOKUP(Table2[[#This Row],[Product]],'Cavity &amp; CT'!B:E,4,0),0)</f>
        <v>12.468</v>
      </c>
      <c r="Y254" s="18" t="str">
        <f>IFERROR(VLOOKUP(D254,'Cavity &amp; CT'!B:F,5,0),"")</f>
        <v/>
      </c>
      <c r="Z254" s="20" t="str">
        <f t="shared" si="61"/>
        <v/>
      </c>
      <c r="AA254" s="14" t="e">
        <f>+VLOOKUP(Table2[[#This Row],[Resource]],'TPM2'!B:F,6,0)</f>
        <v>#N/A</v>
      </c>
    </row>
    <row r="255" spans="1:27" s="50" customFormat="1" x14ac:dyDescent="0.25">
      <c r="A255" s="15" t="s">
        <v>479</v>
      </c>
      <c r="B255" s="56" t="s">
        <v>135</v>
      </c>
      <c r="C255" s="56" t="s">
        <v>1043</v>
      </c>
      <c r="D255" s="56" t="s">
        <v>303</v>
      </c>
      <c r="E255" s="56" t="s">
        <v>1243</v>
      </c>
      <c r="F255" s="56" t="s">
        <v>27</v>
      </c>
      <c r="G255" s="16"/>
      <c r="H255" s="53">
        <v>45018</v>
      </c>
      <c r="I255" s="53">
        <v>45019</v>
      </c>
      <c r="J255" s="53" t="str">
        <f ca="1">IF(OR(Table2[[#This Row],[Produced Qty ]]=Table2[[#This Row],[Origin.Qty]],Table2[[#This Row],[OrdEndDate]]&gt;TODAY()),"On Time","Late")</f>
        <v>On Time</v>
      </c>
      <c r="K255" s="54">
        <v>18000</v>
      </c>
      <c r="L255" s="54">
        <v>18000</v>
      </c>
      <c r="M255" s="55" t="s">
        <v>1664</v>
      </c>
      <c r="N255" s="15">
        <f t="shared" si="58"/>
        <v>0</v>
      </c>
      <c r="O255" s="15" t="e">
        <f>VLOOKUP(Table2[[#This Row],[Product]],[1]FG!$A:$L,12,0)</f>
        <v>#N/A</v>
      </c>
      <c r="P255" s="24">
        <f>IFERROR((VLOOKUP(Table2[[#This Row],[Product]],'SCCOP DATA'!A:B,2,0))*Table2[[#This Row],[Oper. Qty]],"")</f>
        <v>464.40000000000009</v>
      </c>
      <c r="Q255" s="17" t="str">
        <f t="shared" si="59"/>
        <v>CW13</v>
      </c>
      <c r="R255" s="17" t="str">
        <f t="shared" si="60"/>
        <v>CW14</v>
      </c>
      <c r="S255" s="18" t="e">
        <f>VLOOKUP(Table2[[#This Row],[Resource]],'TPM2'!B:C,2,0)</f>
        <v>#N/A</v>
      </c>
      <c r="T255" s="18" t="e">
        <f>+VLOOKUP(Table2[[#This Row],[Resource]],'TPM2'!B:D,3,0)</f>
        <v>#N/A</v>
      </c>
      <c r="U255" s="18" t="e">
        <f>+VLOOKUP(Table2[[#This Row],[Resource]],'TPM2'!B:E,4,0)</f>
        <v>#N/A</v>
      </c>
      <c r="V255" s="14" t="str">
        <f>IFERROR(100%-((Table2[[#This Row],[Next activity by]]-Table2[[#This Row],[Cycles recorded so far]]))/Table2[[#This Row],[Interval]],"")</f>
        <v/>
      </c>
      <c r="W255" s="19" t="str">
        <f>IF(Table2[[#This Row],[TPM Level ]]="","",IF(Table2[[#This Row],[TPM Level ]]&lt;70%,"Green",IF(AND(Table2[[#This Row],[TPM Level ]]&gt;=70%,Table2[[#This Row],[TPM Level ]]&lt;90%),"Bleu",IF(AND(Table2[[#This Row],[TPM Level ]]&gt;=90%,Table2[[#This Row],[TPM Level ]]&lt;100%),"Yellow",IF(Table2[[#This Row],[TPM Level ]]&gt;=100%,"Red")))))</f>
        <v/>
      </c>
      <c r="X255" s="8">
        <f>IFERROR(VLOOKUP(Table2[[#This Row],[Product]],'Cavity &amp; CT'!B:E,4,0),0)</f>
        <v>67.177000000000007</v>
      </c>
      <c r="Y255" s="18" t="str">
        <f>IFERROR(VLOOKUP(D255,'Cavity &amp; CT'!B:F,5,0),"")</f>
        <v/>
      </c>
      <c r="Z255" s="20" t="str">
        <f t="shared" si="61"/>
        <v/>
      </c>
      <c r="AA255" s="14" t="e">
        <f>+VLOOKUP(Table2[[#This Row],[Resource]],'TPM2'!B:F,6,0)</f>
        <v>#N/A</v>
      </c>
    </row>
    <row r="256" spans="1:27" s="50" customFormat="1" x14ac:dyDescent="0.25">
      <c r="A256" s="15" t="s">
        <v>479</v>
      </c>
      <c r="B256" s="56" t="s">
        <v>158</v>
      </c>
      <c r="C256" s="56" t="s">
        <v>1043</v>
      </c>
      <c r="D256" s="56" t="s">
        <v>309</v>
      </c>
      <c r="E256" s="56" t="s">
        <v>1351</v>
      </c>
      <c r="F256" s="56" t="s">
        <v>27</v>
      </c>
      <c r="G256" s="16"/>
      <c r="H256" s="53">
        <v>45016</v>
      </c>
      <c r="I256" s="53">
        <v>45018</v>
      </c>
      <c r="J256" s="53" t="str">
        <f ca="1">IF(OR(Table2[[#This Row],[Produced Qty ]]=Table2[[#This Row],[Origin.Qty]],Table2[[#This Row],[OrdEndDate]]&gt;TODAY()),"On Time","Late")</f>
        <v>On Time</v>
      </c>
      <c r="K256" s="54">
        <v>18000</v>
      </c>
      <c r="L256" s="54">
        <v>18000</v>
      </c>
      <c r="M256" s="55" t="s">
        <v>1665</v>
      </c>
      <c r="N256" s="15">
        <f t="shared" si="58"/>
        <v>0</v>
      </c>
      <c r="O256" s="15" t="e">
        <f>VLOOKUP(Table2[[#This Row],[Product]],[1]FG!$A:$L,12,0)</f>
        <v>#N/A</v>
      </c>
      <c r="P256" s="24">
        <f>IFERROR((VLOOKUP(Table2[[#This Row],[Product]],'SCCOP DATA'!A:B,2,0))*Table2[[#This Row],[Oper. Qty]],"")</f>
        <v>557.28</v>
      </c>
      <c r="Q256" s="17" t="str">
        <f t="shared" si="59"/>
        <v>CW13</v>
      </c>
      <c r="R256" s="17" t="str">
        <f t="shared" si="60"/>
        <v>CW13</v>
      </c>
      <c r="S256" s="18" t="e">
        <f>VLOOKUP(Table2[[#This Row],[Resource]],'TPM2'!B:C,2,0)</f>
        <v>#N/A</v>
      </c>
      <c r="T256" s="18" t="e">
        <f>+VLOOKUP(Table2[[#This Row],[Resource]],'TPM2'!B:D,3,0)</f>
        <v>#N/A</v>
      </c>
      <c r="U256" s="18" t="e">
        <f>+VLOOKUP(Table2[[#This Row],[Resource]],'TPM2'!B:E,4,0)</f>
        <v>#N/A</v>
      </c>
      <c r="V256" s="14" t="str">
        <f>IFERROR(100%-((Table2[[#This Row],[Next activity by]]-Table2[[#This Row],[Cycles recorded so far]]))/Table2[[#This Row],[Interval]],"")</f>
        <v/>
      </c>
      <c r="W256" s="19" t="str">
        <f>IF(Table2[[#This Row],[TPM Level ]]="","",IF(Table2[[#This Row],[TPM Level ]]&lt;70%,"Green",IF(AND(Table2[[#This Row],[TPM Level ]]&gt;=70%,Table2[[#This Row],[TPM Level ]]&lt;90%),"Bleu",IF(AND(Table2[[#This Row],[TPM Level ]]&gt;=90%,Table2[[#This Row],[TPM Level ]]&lt;100%),"Yellow",IF(Table2[[#This Row],[TPM Level ]]&gt;=100%,"Red")))))</f>
        <v/>
      </c>
      <c r="X256" s="8">
        <f>IFERROR(VLOOKUP(Table2[[#This Row],[Product]],'Cavity &amp; CT'!B:E,4,0),0)</f>
        <v>67.177000000000007</v>
      </c>
      <c r="Y256" s="18" t="str">
        <f>IFERROR(VLOOKUP(D256,'Cavity &amp; CT'!B:F,5,0),"")</f>
        <v/>
      </c>
      <c r="Z256" s="20" t="str">
        <f t="shared" si="61"/>
        <v/>
      </c>
      <c r="AA256" s="14" t="e">
        <f>+VLOOKUP(Table2[[#This Row],[Resource]],'TPM2'!B:F,6,0)</f>
        <v>#N/A</v>
      </c>
    </row>
    <row r="257" spans="1:27" s="50" customFormat="1" x14ac:dyDescent="0.25">
      <c r="A257" s="15" t="s">
        <v>479</v>
      </c>
      <c r="B257" s="56" t="s">
        <v>341</v>
      </c>
      <c r="C257" s="56" t="s">
        <v>1043</v>
      </c>
      <c r="D257" s="56" t="s">
        <v>465</v>
      </c>
      <c r="E257" s="56" t="s">
        <v>1352</v>
      </c>
      <c r="F257" s="56" t="s">
        <v>27</v>
      </c>
      <c r="G257" s="16"/>
      <c r="H257" s="53">
        <v>45019</v>
      </c>
      <c r="I257" s="53">
        <v>45021</v>
      </c>
      <c r="J257" s="53" t="str">
        <f ca="1">IF(OR(Table2[[#This Row],[Produced Qty ]]=Table2[[#This Row],[Origin.Qty]],Table2[[#This Row],[OrdEndDate]]&gt;TODAY()),"On Time","Late")</f>
        <v>On Time</v>
      </c>
      <c r="K257" s="54">
        <v>198000</v>
      </c>
      <c r="L257" s="54">
        <v>198000</v>
      </c>
      <c r="M257" s="55" t="s">
        <v>1128</v>
      </c>
      <c r="N257" s="15">
        <f t="shared" si="58"/>
        <v>0</v>
      </c>
      <c r="O257" s="15" t="e">
        <f>VLOOKUP(Table2[[#This Row],[Product]],[1]FG!$A:$L,12,0)</f>
        <v>#N/A</v>
      </c>
      <c r="P257" s="24">
        <f>IFERROR((VLOOKUP(Table2[[#This Row],[Product]],'SCCOP DATA'!A:B,2,0))*Table2[[#This Row],[Oper. Qty]],"")</f>
        <v>1770.1200000000001</v>
      </c>
      <c r="Q257" s="17" t="str">
        <f t="shared" si="59"/>
        <v>CW14</v>
      </c>
      <c r="R257" s="17" t="str">
        <f t="shared" si="60"/>
        <v>CW14</v>
      </c>
      <c r="S257" s="18" t="e">
        <f>VLOOKUP(Table2[[#This Row],[Resource]],'TPM2'!B:C,2,0)</f>
        <v>#N/A</v>
      </c>
      <c r="T257" s="18" t="e">
        <f>+VLOOKUP(Table2[[#This Row],[Resource]],'TPM2'!B:D,3,0)</f>
        <v>#N/A</v>
      </c>
      <c r="U257" s="18" t="e">
        <f>+VLOOKUP(Table2[[#This Row],[Resource]],'TPM2'!B:E,4,0)</f>
        <v>#N/A</v>
      </c>
      <c r="V257" s="14" t="str">
        <f>IFERROR(100%-((Table2[[#This Row],[Next activity by]]-Table2[[#This Row],[Cycles recorded so far]]))/Table2[[#This Row],[Interval]],"")</f>
        <v/>
      </c>
      <c r="W257" s="19" t="str">
        <f>IF(Table2[[#This Row],[TPM Level ]]="","",IF(Table2[[#This Row],[TPM Level ]]&lt;70%,"Green",IF(AND(Table2[[#This Row],[TPM Level ]]&gt;=70%,Table2[[#This Row],[TPM Level ]]&lt;90%),"Bleu",IF(AND(Table2[[#This Row],[TPM Level ]]&gt;=90%,Table2[[#This Row],[TPM Level ]]&lt;100%),"Yellow",IF(Table2[[#This Row],[TPM Level ]]&gt;=100%,"Red")))))</f>
        <v/>
      </c>
      <c r="X257" s="8">
        <f>IFERROR(VLOOKUP(Table2[[#This Row],[Product]],'Cavity &amp; CT'!B:E,4,0),0)</f>
        <v>0</v>
      </c>
      <c r="Y257" s="18" t="str">
        <f>IFERROR(VLOOKUP(D257,'Cavity &amp; CT'!B:F,5,0),"")</f>
        <v/>
      </c>
      <c r="Z257" s="20" t="str">
        <f t="shared" si="61"/>
        <v/>
      </c>
      <c r="AA257" s="14" t="e">
        <f>+VLOOKUP(Table2[[#This Row],[Resource]],'TPM2'!B:F,6,0)</f>
        <v>#N/A</v>
      </c>
    </row>
    <row r="258" spans="1:27" s="50" customFormat="1" x14ac:dyDescent="0.25">
      <c r="A258" s="15" t="s">
        <v>479</v>
      </c>
      <c r="B258" s="56" t="s">
        <v>160</v>
      </c>
      <c r="C258" s="56" t="s">
        <v>1043</v>
      </c>
      <c r="D258" s="56" t="s">
        <v>303</v>
      </c>
      <c r="E258" s="56" t="s">
        <v>1353</v>
      </c>
      <c r="F258" s="56" t="s">
        <v>27</v>
      </c>
      <c r="G258" s="16"/>
      <c r="H258" s="53">
        <v>45015</v>
      </c>
      <c r="I258" s="53">
        <v>45016</v>
      </c>
      <c r="J258" s="53" t="str">
        <f ca="1">IF(OR(Table2[[#This Row],[Produced Qty ]]=Table2[[#This Row],[Origin.Qty]],Table2[[#This Row],[OrdEndDate]]&gt;TODAY()),"On Time","Late")</f>
        <v>On Time</v>
      </c>
      <c r="K258" s="54">
        <v>22108</v>
      </c>
      <c r="L258" s="54">
        <v>72000</v>
      </c>
      <c r="M258" s="55" t="s">
        <v>1666</v>
      </c>
      <c r="N258" s="15">
        <f t="shared" si="58"/>
        <v>49892</v>
      </c>
      <c r="O258" s="15" t="e">
        <f>VLOOKUP(Table2[[#This Row],[Product]],[1]FG!$A:$L,12,0)</f>
        <v>#N/A</v>
      </c>
      <c r="P258" s="24">
        <f>IFERROR((VLOOKUP(Table2[[#This Row],[Product]],'SCCOP DATA'!A:B,2,0))*Table2[[#This Row],[Oper. Qty]],"")</f>
        <v>552.70000000000016</v>
      </c>
      <c r="Q258" s="17" t="str">
        <f t="shared" si="59"/>
        <v>CW13</v>
      </c>
      <c r="R258" s="17" t="str">
        <f t="shared" si="60"/>
        <v>CW13</v>
      </c>
      <c r="S258" s="18" t="e">
        <f>VLOOKUP(Table2[[#This Row],[Resource]],'TPM2'!B:C,2,0)</f>
        <v>#N/A</v>
      </c>
      <c r="T258" s="18" t="e">
        <f>+VLOOKUP(Table2[[#This Row],[Resource]],'TPM2'!B:D,3,0)</f>
        <v>#N/A</v>
      </c>
      <c r="U258" s="18" t="e">
        <f>+VLOOKUP(Table2[[#This Row],[Resource]],'TPM2'!B:E,4,0)</f>
        <v>#N/A</v>
      </c>
      <c r="V258" s="14" t="str">
        <f>IFERROR(100%-((Table2[[#This Row],[Next activity by]]-Table2[[#This Row],[Cycles recorded so far]]))/Table2[[#This Row],[Interval]],"")</f>
        <v/>
      </c>
      <c r="W258" s="19" t="str">
        <f>IF(Table2[[#This Row],[TPM Level ]]="","",IF(Table2[[#This Row],[TPM Level ]]&lt;70%,"Green",IF(AND(Table2[[#This Row],[TPM Level ]]&gt;=70%,Table2[[#This Row],[TPM Level ]]&lt;90%),"Bleu",IF(AND(Table2[[#This Row],[TPM Level ]]&gt;=90%,Table2[[#This Row],[TPM Level ]]&lt;100%),"Yellow",IF(Table2[[#This Row],[TPM Level ]]&gt;=100%,"Red")))))</f>
        <v/>
      </c>
      <c r="X258" s="8">
        <f>IFERROR(VLOOKUP(Table2[[#This Row],[Product]],'Cavity &amp; CT'!B:E,4,0),0)</f>
        <v>67.177000000000007</v>
      </c>
      <c r="Y258" s="18" t="str">
        <f>IFERROR(VLOOKUP(D258,'Cavity &amp; CT'!B:F,5,0),"")</f>
        <v/>
      </c>
      <c r="Z258" s="20" t="str">
        <f t="shared" si="61"/>
        <v/>
      </c>
      <c r="AA258" s="14" t="e">
        <f>+VLOOKUP(Table2[[#This Row],[Resource]],'TPM2'!B:F,6,0)</f>
        <v>#N/A</v>
      </c>
    </row>
    <row r="259" spans="1:27" s="50" customFormat="1" x14ac:dyDescent="0.25">
      <c r="A259" s="15" t="s">
        <v>479</v>
      </c>
      <c r="B259" s="56" t="s">
        <v>148</v>
      </c>
      <c r="C259" s="56" t="s">
        <v>1043</v>
      </c>
      <c r="D259" s="56" t="s">
        <v>309</v>
      </c>
      <c r="E259" s="56" t="s">
        <v>1501</v>
      </c>
      <c r="F259" s="56" t="s">
        <v>27</v>
      </c>
      <c r="G259" s="16"/>
      <c r="H259" s="53">
        <v>45021</v>
      </c>
      <c r="I259" s="53">
        <v>45024</v>
      </c>
      <c r="J259" s="53" t="str">
        <f ca="1">IF(OR(Table2[[#This Row],[Produced Qty ]]=Table2[[#This Row],[Origin.Qty]],Table2[[#This Row],[OrdEndDate]]&gt;TODAY()),"On Time","Late")</f>
        <v>On Time</v>
      </c>
      <c r="K259" s="54">
        <v>60000</v>
      </c>
      <c r="L259" s="54">
        <v>60000</v>
      </c>
      <c r="M259" s="55" t="s">
        <v>1147</v>
      </c>
      <c r="N259" s="15">
        <f t="shared" si="58"/>
        <v>0</v>
      </c>
      <c r="O259" s="15" t="e">
        <f>VLOOKUP(Table2[[#This Row],[Product]],[1]FG!$A:$L,12,0)</f>
        <v>#N/A</v>
      </c>
      <c r="P259" s="24">
        <f>IFERROR((VLOOKUP(Table2[[#This Row],[Product]],'SCCOP DATA'!A:B,2,0))*Table2[[#This Row],[Oper. Qty]],"")</f>
        <v>1857.6000000000001</v>
      </c>
      <c r="Q259" s="17" t="str">
        <f t="shared" si="59"/>
        <v>CW14</v>
      </c>
      <c r="R259" s="17" t="str">
        <f t="shared" si="60"/>
        <v>CW14</v>
      </c>
      <c r="S259" s="18" t="e">
        <f>VLOOKUP(Table2[[#This Row],[Resource]],'TPM2'!B:C,2,0)</f>
        <v>#N/A</v>
      </c>
      <c r="T259" s="18" t="e">
        <f>+VLOOKUP(Table2[[#This Row],[Resource]],'TPM2'!B:D,3,0)</f>
        <v>#N/A</v>
      </c>
      <c r="U259" s="18" t="e">
        <f>+VLOOKUP(Table2[[#This Row],[Resource]],'TPM2'!B:E,4,0)</f>
        <v>#N/A</v>
      </c>
      <c r="V259" s="14" t="str">
        <f>IFERROR(100%-((Table2[[#This Row],[Next activity by]]-Table2[[#This Row],[Cycles recorded so far]]))/Table2[[#This Row],[Interval]],"")</f>
        <v/>
      </c>
      <c r="W259" s="19" t="str">
        <f>IF(Table2[[#This Row],[TPM Level ]]="","",IF(Table2[[#This Row],[TPM Level ]]&lt;70%,"Green",IF(AND(Table2[[#This Row],[TPM Level ]]&gt;=70%,Table2[[#This Row],[TPM Level ]]&lt;90%),"Bleu",IF(AND(Table2[[#This Row],[TPM Level ]]&gt;=90%,Table2[[#This Row],[TPM Level ]]&lt;100%),"Yellow",IF(Table2[[#This Row],[TPM Level ]]&gt;=100%,"Red")))))</f>
        <v/>
      </c>
      <c r="X259" s="8">
        <f>IFERROR(VLOOKUP(Table2[[#This Row],[Product]],'Cavity &amp; CT'!B:E,4,0),0)</f>
        <v>67.177000000000007</v>
      </c>
      <c r="Y259" s="18" t="str">
        <f>IFERROR(VLOOKUP(D259,'Cavity &amp; CT'!B:F,5,0),"")</f>
        <v/>
      </c>
      <c r="Z259" s="20" t="str">
        <f t="shared" si="61"/>
        <v/>
      </c>
      <c r="AA259" s="14" t="e">
        <f>+VLOOKUP(Table2[[#This Row],[Resource]],'TPM2'!B:F,6,0)</f>
        <v>#N/A</v>
      </c>
    </row>
    <row r="260" spans="1:27" s="50" customFormat="1" x14ac:dyDescent="0.25">
      <c r="A260" s="15" t="s">
        <v>479</v>
      </c>
      <c r="B260" s="56" t="s">
        <v>135</v>
      </c>
      <c r="C260" s="56" t="s">
        <v>1043</v>
      </c>
      <c r="D260" s="56" t="s">
        <v>303</v>
      </c>
      <c r="E260" s="56" t="s">
        <v>1502</v>
      </c>
      <c r="F260" s="56" t="s">
        <v>27</v>
      </c>
      <c r="G260" s="16"/>
      <c r="H260" s="53">
        <v>45024</v>
      </c>
      <c r="I260" s="53">
        <v>45027</v>
      </c>
      <c r="J260" s="53" t="str">
        <f ca="1">IF(OR(Table2[[#This Row],[Produced Qty ]]=Table2[[#This Row],[Origin.Qty]],Table2[[#This Row],[OrdEndDate]]&gt;TODAY()),"On Time","Late")</f>
        <v>On Time</v>
      </c>
      <c r="K260" s="54">
        <v>36000</v>
      </c>
      <c r="L260" s="54">
        <v>36000</v>
      </c>
      <c r="M260" s="55" t="s">
        <v>1667</v>
      </c>
      <c r="N260" s="15">
        <f t="shared" si="58"/>
        <v>0</v>
      </c>
      <c r="O260" s="15" t="e">
        <f>VLOOKUP(Table2[[#This Row],[Product]],[1]FG!$A:$L,12,0)</f>
        <v>#N/A</v>
      </c>
      <c r="P260" s="24">
        <f>IFERROR((VLOOKUP(Table2[[#This Row],[Product]],'SCCOP DATA'!A:B,2,0))*Table2[[#This Row],[Oper. Qty]],"")</f>
        <v>928.80000000000018</v>
      </c>
      <c r="Q260" s="17" t="str">
        <f t="shared" si="59"/>
        <v>CW14</v>
      </c>
      <c r="R260" s="17" t="str">
        <f t="shared" si="60"/>
        <v>CW15</v>
      </c>
      <c r="S260" s="18" t="e">
        <f>VLOOKUP(Table2[[#This Row],[Resource]],'TPM2'!B:C,2,0)</f>
        <v>#N/A</v>
      </c>
      <c r="T260" s="18" t="e">
        <f>+VLOOKUP(Table2[[#This Row],[Resource]],'TPM2'!B:D,3,0)</f>
        <v>#N/A</v>
      </c>
      <c r="U260" s="18" t="e">
        <f>+VLOOKUP(Table2[[#This Row],[Resource]],'TPM2'!B:E,4,0)</f>
        <v>#N/A</v>
      </c>
      <c r="V260" s="14" t="str">
        <f>IFERROR(100%-((Table2[[#This Row],[Next activity by]]-Table2[[#This Row],[Cycles recorded so far]]))/Table2[[#This Row],[Interval]],"")</f>
        <v/>
      </c>
      <c r="W260" s="19" t="str">
        <f>IF(Table2[[#This Row],[TPM Level ]]="","",IF(Table2[[#This Row],[TPM Level ]]&lt;70%,"Green",IF(AND(Table2[[#This Row],[TPM Level ]]&gt;=70%,Table2[[#This Row],[TPM Level ]]&lt;90%),"Bleu",IF(AND(Table2[[#This Row],[TPM Level ]]&gt;=90%,Table2[[#This Row],[TPM Level ]]&lt;100%),"Yellow",IF(Table2[[#This Row],[TPM Level ]]&gt;=100%,"Red")))))</f>
        <v/>
      </c>
      <c r="X260" s="8">
        <f>IFERROR(VLOOKUP(Table2[[#This Row],[Product]],'Cavity &amp; CT'!B:E,4,0),0)</f>
        <v>67.177000000000007</v>
      </c>
      <c r="Y260" s="18" t="str">
        <f>IFERROR(VLOOKUP(D260,'Cavity &amp; CT'!B:F,5,0),"")</f>
        <v/>
      </c>
      <c r="Z260" s="20" t="str">
        <f t="shared" si="61"/>
        <v/>
      </c>
      <c r="AA260" s="14" t="e">
        <f>+VLOOKUP(Table2[[#This Row],[Resource]],'TPM2'!B:F,6,0)</f>
        <v>#N/A</v>
      </c>
    </row>
    <row r="261" spans="1:27" s="50" customFormat="1" x14ac:dyDescent="0.25">
      <c r="A261" s="15" t="s">
        <v>479</v>
      </c>
      <c r="B261" s="56" t="s">
        <v>258</v>
      </c>
      <c r="C261" s="56" t="s">
        <v>1022</v>
      </c>
      <c r="D261" s="56" t="s">
        <v>455</v>
      </c>
      <c r="E261" s="56" t="s">
        <v>1503</v>
      </c>
      <c r="F261" s="56" t="s">
        <v>27</v>
      </c>
      <c r="G261" s="16"/>
      <c r="H261" s="53">
        <v>45016</v>
      </c>
      <c r="I261" s="53">
        <v>45017</v>
      </c>
      <c r="J261" s="53" t="str">
        <f ca="1">IF(OR(Table2[[#This Row],[Produced Qty ]]=Table2[[#This Row],[Origin.Qty]],Table2[[#This Row],[OrdEndDate]]&gt;TODAY()),"On Time","Late")</f>
        <v>On Time</v>
      </c>
      <c r="K261" s="54">
        <v>80000</v>
      </c>
      <c r="L261" s="54">
        <v>80000</v>
      </c>
      <c r="M261" s="55" t="s">
        <v>1151</v>
      </c>
      <c r="N261" s="15">
        <f t="shared" si="58"/>
        <v>0</v>
      </c>
      <c r="O261" s="15" t="e">
        <f>VLOOKUP(Table2[[#This Row],[Product]],[1]FG!$A:$L,12,0)</f>
        <v>#N/A</v>
      </c>
      <c r="P261" s="24">
        <f>IFERROR((VLOOKUP(Table2[[#This Row],[Product]],'SCCOP DATA'!A:B,2,0))*Table2[[#This Row],[Oper. Qty]],"")</f>
        <v>929.59999999999968</v>
      </c>
      <c r="Q261" s="17" t="str">
        <f t="shared" si="59"/>
        <v>CW13</v>
      </c>
      <c r="R261" s="17" t="str">
        <f t="shared" si="60"/>
        <v>CW13</v>
      </c>
      <c r="S261" s="18" t="e">
        <f>VLOOKUP(Table2[[#This Row],[Resource]],'TPM2'!B:C,2,0)</f>
        <v>#N/A</v>
      </c>
      <c r="T261" s="18" t="e">
        <f>+VLOOKUP(Table2[[#This Row],[Resource]],'TPM2'!B:D,3,0)</f>
        <v>#N/A</v>
      </c>
      <c r="U261" s="18" t="e">
        <f>+VLOOKUP(Table2[[#This Row],[Resource]],'TPM2'!B:E,4,0)</f>
        <v>#N/A</v>
      </c>
      <c r="V261" s="14" t="str">
        <f>IFERROR(100%-((Table2[[#This Row],[Next activity by]]-Table2[[#This Row],[Cycles recorded so far]]))/Table2[[#This Row],[Interval]],"")</f>
        <v/>
      </c>
      <c r="W261" s="19" t="str">
        <f>IF(Table2[[#This Row],[TPM Level ]]="","",IF(Table2[[#This Row],[TPM Level ]]&lt;70%,"Green",IF(AND(Table2[[#This Row],[TPM Level ]]&gt;=70%,Table2[[#This Row],[TPM Level ]]&lt;90%),"Bleu",IF(AND(Table2[[#This Row],[TPM Level ]]&gt;=90%,Table2[[#This Row],[TPM Level ]]&lt;100%),"Yellow",IF(Table2[[#This Row],[TPM Level ]]&gt;=100%,"Red")))))</f>
        <v/>
      </c>
      <c r="X261" s="8">
        <f>IFERROR(VLOOKUP(Table2[[#This Row],[Product]],'Cavity &amp; CT'!B:E,4,0),0)</f>
        <v>27.210999999999999</v>
      </c>
      <c r="Y261" s="18" t="str">
        <f>IFERROR(VLOOKUP(D261,'Cavity &amp; CT'!B:F,5,0),"")</f>
        <v/>
      </c>
      <c r="Z261" s="20" t="str">
        <f t="shared" si="61"/>
        <v/>
      </c>
      <c r="AA261" s="14" t="e">
        <f>+VLOOKUP(Table2[[#This Row],[Resource]],'TPM2'!B:F,6,0)</f>
        <v>#N/A</v>
      </c>
    </row>
    <row r="262" spans="1:27" s="50" customFormat="1" x14ac:dyDescent="0.25">
      <c r="A262" s="15" t="s">
        <v>479</v>
      </c>
      <c r="B262" s="56" t="s">
        <v>258</v>
      </c>
      <c r="C262" s="56" t="s">
        <v>1022</v>
      </c>
      <c r="D262" s="56" t="s">
        <v>455</v>
      </c>
      <c r="E262" s="56" t="s">
        <v>1504</v>
      </c>
      <c r="F262" s="56" t="s">
        <v>27</v>
      </c>
      <c r="G262" s="16"/>
      <c r="H262" s="53">
        <v>45017</v>
      </c>
      <c r="I262" s="53">
        <v>45020</v>
      </c>
      <c r="J262" s="53" t="str">
        <f ca="1">IF(OR(Table2[[#This Row],[Produced Qty ]]=Table2[[#This Row],[Origin.Qty]],Table2[[#This Row],[OrdEndDate]]&gt;TODAY()),"On Time","Late")</f>
        <v>On Time</v>
      </c>
      <c r="K262" s="54">
        <v>112000</v>
      </c>
      <c r="L262" s="54">
        <v>112000</v>
      </c>
      <c r="M262" s="55" t="s">
        <v>1150</v>
      </c>
      <c r="N262" s="15">
        <f t="shared" si="58"/>
        <v>0</v>
      </c>
      <c r="O262" s="15" t="e">
        <f>VLOOKUP(Table2[[#This Row],[Product]],[1]FG!$A:$L,12,0)</f>
        <v>#N/A</v>
      </c>
      <c r="P262" s="24">
        <f>IFERROR((VLOOKUP(Table2[[#This Row],[Product]],'SCCOP DATA'!A:B,2,0))*Table2[[#This Row],[Oper. Qty]],"")</f>
        <v>1301.4399999999996</v>
      </c>
      <c r="Q262" s="17" t="str">
        <f t="shared" si="59"/>
        <v>CW13</v>
      </c>
      <c r="R262" s="17" t="str">
        <f t="shared" si="60"/>
        <v>CW14</v>
      </c>
      <c r="S262" s="18" t="e">
        <f>VLOOKUP(Table2[[#This Row],[Resource]],'TPM2'!B:C,2,0)</f>
        <v>#N/A</v>
      </c>
      <c r="T262" s="18" t="e">
        <f>+VLOOKUP(Table2[[#This Row],[Resource]],'TPM2'!B:D,3,0)</f>
        <v>#N/A</v>
      </c>
      <c r="U262" s="18" t="e">
        <f>+VLOOKUP(Table2[[#This Row],[Resource]],'TPM2'!B:E,4,0)</f>
        <v>#N/A</v>
      </c>
      <c r="V262" s="14" t="str">
        <f>IFERROR(100%-((Table2[[#This Row],[Next activity by]]-Table2[[#This Row],[Cycles recorded so far]]))/Table2[[#This Row],[Interval]],"")</f>
        <v/>
      </c>
      <c r="W262" s="19" t="str">
        <f>IF(Table2[[#This Row],[TPM Level ]]="","",IF(Table2[[#This Row],[TPM Level ]]&lt;70%,"Green",IF(AND(Table2[[#This Row],[TPM Level ]]&gt;=70%,Table2[[#This Row],[TPM Level ]]&lt;90%),"Bleu",IF(AND(Table2[[#This Row],[TPM Level ]]&gt;=90%,Table2[[#This Row],[TPM Level ]]&lt;100%),"Yellow",IF(Table2[[#This Row],[TPM Level ]]&gt;=100%,"Red")))))</f>
        <v/>
      </c>
      <c r="X262" s="8">
        <f>IFERROR(VLOOKUP(Table2[[#This Row],[Product]],'Cavity &amp; CT'!B:E,4,0),0)</f>
        <v>27.210999999999999</v>
      </c>
      <c r="Y262" s="18" t="str">
        <f>IFERROR(VLOOKUP(D262,'Cavity &amp; CT'!B:F,5,0),"")</f>
        <v/>
      </c>
      <c r="Z262" s="20" t="str">
        <f t="shared" si="61"/>
        <v/>
      </c>
      <c r="AA262" s="14" t="e">
        <f>+VLOOKUP(Table2[[#This Row],[Resource]],'TPM2'!B:F,6,0)</f>
        <v>#N/A</v>
      </c>
    </row>
    <row r="263" spans="1:27" s="50" customFormat="1" x14ac:dyDescent="0.25">
      <c r="A263" s="15" t="s">
        <v>479</v>
      </c>
      <c r="B263" s="56" t="s">
        <v>1110</v>
      </c>
      <c r="C263" s="56" t="s">
        <v>1044</v>
      </c>
      <c r="D263" s="56" t="s">
        <v>1077</v>
      </c>
      <c r="E263" s="56" t="s">
        <v>1169</v>
      </c>
      <c r="F263" s="56" t="s">
        <v>27</v>
      </c>
      <c r="G263" s="16"/>
      <c r="H263" s="53">
        <v>45001</v>
      </c>
      <c r="I263" s="53">
        <v>45001</v>
      </c>
      <c r="J263" s="53" t="str">
        <f ca="1">IF(OR(Table2[[#This Row],[Produced Qty ]]=Table2[[#This Row],[Origin.Qty]],Table2[[#This Row],[OrdEndDate]]&gt;TODAY()),"On Time","Late")</f>
        <v>Late</v>
      </c>
      <c r="K263" s="54">
        <v>84</v>
      </c>
      <c r="L263" s="54">
        <v>221000</v>
      </c>
      <c r="M263" s="55" t="s">
        <v>1269</v>
      </c>
      <c r="N263" s="15">
        <f t="shared" si="58"/>
        <v>220916</v>
      </c>
      <c r="O263" s="15" t="e">
        <f>VLOOKUP(Table2[[#This Row],[Product]],[1]FG!$A:$L,12,0)</f>
        <v>#N/A</v>
      </c>
      <c r="P263" s="24" t="str">
        <f>IFERROR((VLOOKUP(Table2[[#This Row],[Product]],'SCCOP DATA'!A:B,2,0))*Table2[[#This Row],[Oper. Qty]],"")</f>
        <v/>
      </c>
      <c r="Q263" s="17" t="str">
        <f t="shared" si="59"/>
        <v>CW11</v>
      </c>
      <c r="R263" s="17" t="str">
        <f t="shared" si="60"/>
        <v>CW11</v>
      </c>
      <c r="S263" s="18" t="e">
        <f>VLOOKUP(Table2[[#This Row],[Resource]],'TPM2'!B:C,2,0)</f>
        <v>#N/A</v>
      </c>
      <c r="T263" s="18" t="e">
        <f>+VLOOKUP(Table2[[#This Row],[Resource]],'TPM2'!B:D,3,0)</f>
        <v>#N/A</v>
      </c>
      <c r="U263" s="18" t="e">
        <f>+VLOOKUP(Table2[[#This Row],[Resource]],'TPM2'!B:E,4,0)</f>
        <v>#N/A</v>
      </c>
      <c r="V263" s="14" t="str">
        <f>IFERROR(100%-((Table2[[#This Row],[Next activity by]]-Table2[[#This Row],[Cycles recorded so far]]))/Table2[[#This Row],[Interval]],"")</f>
        <v/>
      </c>
      <c r="W263" s="19" t="str">
        <f>IF(Table2[[#This Row],[TPM Level ]]="","",IF(Table2[[#This Row],[TPM Level ]]&lt;70%,"Green",IF(AND(Table2[[#This Row],[TPM Level ]]&gt;=70%,Table2[[#This Row],[TPM Level ]]&lt;90%),"Bleu",IF(AND(Table2[[#This Row],[TPM Level ]]&gt;=90%,Table2[[#This Row],[TPM Level ]]&lt;100%),"Yellow",IF(Table2[[#This Row],[TPM Level ]]&gt;=100%,"Red")))))</f>
        <v/>
      </c>
      <c r="X263" s="8">
        <f>IFERROR(VLOOKUP(Table2[[#This Row],[Product]],'Cavity &amp; CT'!B:E,4,0),0)</f>
        <v>0</v>
      </c>
      <c r="Y263" s="18" t="str">
        <f>IFERROR(VLOOKUP(D263,'Cavity &amp; CT'!B:F,5,0),"")</f>
        <v/>
      </c>
      <c r="Z263" s="20" t="str">
        <f t="shared" si="61"/>
        <v/>
      </c>
      <c r="AA263" s="14" t="e">
        <f>+VLOOKUP(Table2[[#This Row],[Resource]],'TPM2'!B:F,6,0)</f>
        <v>#N/A</v>
      </c>
    </row>
    <row r="264" spans="1:27" s="50" customFormat="1" x14ac:dyDescent="0.25">
      <c r="A264" s="15" t="s">
        <v>479</v>
      </c>
      <c r="B264" s="56" t="s">
        <v>318</v>
      </c>
      <c r="C264" s="56" t="s">
        <v>1044</v>
      </c>
      <c r="D264" s="56" t="s">
        <v>534</v>
      </c>
      <c r="E264" s="56" t="s">
        <v>1191</v>
      </c>
      <c r="F264" s="56" t="s">
        <v>27</v>
      </c>
      <c r="G264" s="16"/>
      <c r="H264" s="53">
        <v>45015</v>
      </c>
      <c r="I264" s="53">
        <v>45016</v>
      </c>
      <c r="J264" s="53" t="str">
        <f ca="1">IF(OR(Table2[[#This Row],[Produced Qty ]]=Table2[[#This Row],[Origin.Qty]],Table2[[#This Row],[OrdEndDate]]&gt;TODAY()),"On Time","Late")</f>
        <v>On Time</v>
      </c>
      <c r="K264" s="54">
        <v>33000</v>
      </c>
      <c r="L264" s="54">
        <v>33000</v>
      </c>
      <c r="M264" s="55" t="s">
        <v>1668</v>
      </c>
      <c r="N264" s="15">
        <f t="shared" si="58"/>
        <v>0</v>
      </c>
      <c r="O264" s="15" t="e">
        <f>VLOOKUP(Table2[[#This Row],[Product]],[1]FG!$A:$L,12,0)</f>
        <v>#N/A</v>
      </c>
      <c r="P264" s="24">
        <f>IFERROR((VLOOKUP(Table2[[#This Row],[Product]],'SCCOP DATA'!A:B,2,0))*Table2[[#This Row],[Oper. Qty]],"")</f>
        <v>487.74000000000012</v>
      </c>
      <c r="Q264" s="17" t="str">
        <f t="shared" si="59"/>
        <v>CW13</v>
      </c>
      <c r="R264" s="17" t="str">
        <f t="shared" si="60"/>
        <v>CW13</v>
      </c>
      <c r="S264" s="18" t="e">
        <f>VLOOKUP(Table2[[#This Row],[Resource]],'TPM2'!B:C,2,0)</f>
        <v>#N/A</v>
      </c>
      <c r="T264" s="18" t="e">
        <f>+VLOOKUP(Table2[[#This Row],[Resource]],'TPM2'!B:D,3,0)</f>
        <v>#N/A</v>
      </c>
      <c r="U264" s="18" t="e">
        <f>+VLOOKUP(Table2[[#This Row],[Resource]],'TPM2'!B:E,4,0)</f>
        <v>#N/A</v>
      </c>
      <c r="V264" s="14" t="str">
        <f>IFERROR(100%-((Table2[[#This Row],[Next activity by]]-Table2[[#This Row],[Cycles recorded so far]]))/Table2[[#This Row],[Interval]],"")</f>
        <v/>
      </c>
      <c r="W264" s="19" t="str">
        <f>IF(Table2[[#This Row],[TPM Level ]]="","",IF(Table2[[#This Row],[TPM Level ]]&lt;70%,"Green",IF(AND(Table2[[#This Row],[TPM Level ]]&gt;=70%,Table2[[#This Row],[TPM Level ]]&lt;90%),"Bleu",IF(AND(Table2[[#This Row],[TPM Level ]]&gt;=90%,Table2[[#This Row],[TPM Level ]]&lt;100%),"Yellow",IF(Table2[[#This Row],[TPM Level ]]&gt;=100%,"Red")))))</f>
        <v/>
      </c>
      <c r="X264" s="8">
        <f>IFERROR(VLOOKUP(Table2[[#This Row],[Product]],'Cavity &amp; CT'!B:E,4,0),0)</f>
        <v>23.872</v>
      </c>
      <c r="Y264" s="18" t="str">
        <f>IFERROR(VLOOKUP(D264,'Cavity &amp; CT'!B:F,5,0),"")</f>
        <v/>
      </c>
      <c r="Z264" s="20" t="str">
        <f t="shared" si="61"/>
        <v/>
      </c>
      <c r="AA264" s="14" t="e">
        <f>+VLOOKUP(Table2[[#This Row],[Resource]],'TPM2'!B:F,6,0)</f>
        <v>#N/A</v>
      </c>
    </row>
    <row r="265" spans="1:27" s="50" customFormat="1" x14ac:dyDescent="0.25">
      <c r="A265" s="15" t="s">
        <v>479</v>
      </c>
      <c r="B265" s="56" t="s">
        <v>1110</v>
      </c>
      <c r="C265" s="56" t="s">
        <v>1044</v>
      </c>
      <c r="D265" s="56" t="s">
        <v>1077</v>
      </c>
      <c r="E265" s="56" t="s">
        <v>1244</v>
      </c>
      <c r="F265" s="56" t="s">
        <v>27</v>
      </c>
      <c r="G265" s="16"/>
      <c r="H265" s="53">
        <v>45020</v>
      </c>
      <c r="I265" s="53">
        <v>45023</v>
      </c>
      <c r="J265" s="53" t="str">
        <f ca="1">IF(OR(Table2[[#This Row],[Produced Qty ]]=Table2[[#This Row],[Origin.Qty]],Table2[[#This Row],[OrdEndDate]]&gt;TODAY()),"On Time","Late")</f>
        <v>On Time</v>
      </c>
      <c r="K265" s="54">
        <v>197200</v>
      </c>
      <c r="L265" s="54">
        <v>197200</v>
      </c>
      <c r="M265" s="55" t="s">
        <v>1669</v>
      </c>
      <c r="N265" s="15">
        <f t="shared" si="58"/>
        <v>0</v>
      </c>
      <c r="O265" s="15" t="e">
        <f>VLOOKUP(Table2[[#This Row],[Product]],[1]FG!$A:$L,12,0)</f>
        <v>#N/A</v>
      </c>
      <c r="P265" s="24" t="str">
        <f>IFERROR((VLOOKUP(Table2[[#This Row],[Product]],'SCCOP DATA'!A:B,2,0))*Table2[[#This Row],[Oper. Qty]],"")</f>
        <v/>
      </c>
      <c r="Q265" s="17" t="str">
        <f t="shared" si="59"/>
        <v>CW14</v>
      </c>
      <c r="R265" s="17" t="str">
        <f t="shared" si="60"/>
        <v>CW14</v>
      </c>
      <c r="S265" s="18" t="e">
        <f>VLOOKUP(Table2[[#This Row],[Resource]],'TPM2'!B:C,2,0)</f>
        <v>#N/A</v>
      </c>
      <c r="T265" s="18" t="e">
        <f>+VLOOKUP(Table2[[#This Row],[Resource]],'TPM2'!B:D,3,0)</f>
        <v>#N/A</v>
      </c>
      <c r="U265" s="18" t="e">
        <f>+VLOOKUP(Table2[[#This Row],[Resource]],'TPM2'!B:E,4,0)</f>
        <v>#N/A</v>
      </c>
      <c r="V265" s="14" t="str">
        <f>IFERROR(100%-((Table2[[#This Row],[Next activity by]]-Table2[[#This Row],[Cycles recorded so far]]))/Table2[[#This Row],[Interval]],"")</f>
        <v/>
      </c>
      <c r="W265" s="19" t="str">
        <f>IF(Table2[[#This Row],[TPM Level ]]="","",IF(Table2[[#This Row],[TPM Level ]]&lt;70%,"Green",IF(AND(Table2[[#This Row],[TPM Level ]]&gt;=70%,Table2[[#This Row],[TPM Level ]]&lt;90%),"Bleu",IF(AND(Table2[[#This Row],[TPM Level ]]&gt;=90%,Table2[[#This Row],[TPM Level ]]&lt;100%),"Yellow",IF(Table2[[#This Row],[TPM Level ]]&gt;=100%,"Red")))))</f>
        <v/>
      </c>
      <c r="X265" s="8">
        <f>IFERROR(VLOOKUP(Table2[[#This Row],[Product]],'Cavity &amp; CT'!B:E,4,0),0)</f>
        <v>0</v>
      </c>
      <c r="Y265" s="18" t="str">
        <f>IFERROR(VLOOKUP(D265,'Cavity &amp; CT'!B:F,5,0),"")</f>
        <v/>
      </c>
      <c r="Z265" s="20" t="str">
        <f t="shared" si="61"/>
        <v/>
      </c>
      <c r="AA265" s="14" t="e">
        <f>+VLOOKUP(Table2[[#This Row],[Resource]],'TPM2'!B:F,6,0)</f>
        <v>#N/A</v>
      </c>
    </row>
    <row r="266" spans="1:27" s="50" customFormat="1" x14ac:dyDescent="0.25">
      <c r="A266" s="15" t="s">
        <v>479</v>
      </c>
      <c r="B266" s="56" t="s">
        <v>1084</v>
      </c>
      <c r="C266" s="56" t="s">
        <v>1044</v>
      </c>
      <c r="D266" s="56" t="s">
        <v>1077</v>
      </c>
      <c r="E266" s="56" t="s">
        <v>1245</v>
      </c>
      <c r="F266" s="56" t="s">
        <v>27</v>
      </c>
      <c r="G266" s="16"/>
      <c r="H266" s="53">
        <v>45028</v>
      </c>
      <c r="I266" s="53">
        <v>45031</v>
      </c>
      <c r="J266" s="53" t="str">
        <f ca="1">IF(OR(Table2[[#This Row],[Produced Qty ]]=Table2[[#This Row],[Origin.Qty]],Table2[[#This Row],[OrdEndDate]]&gt;TODAY()),"On Time","Late")</f>
        <v>On Time</v>
      </c>
      <c r="K266" s="54">
        <v>166600</v>
      </c>
      <c r="L266" s="54">
        <v>166600</v>
      </c>
      <c r="M266" s="55" t="s">
        <v>1270</v>
      </c>
      <c r="N266" s="15">
        <f t="shared" si="58"/>
        <v>0</v>
      </c>
      <c r="O266" s="15" t="e">
        <f>VLOOKUP(Table2[[#This Row],[Product]],[1]FG!$A:$L,12,0)</f>
        <v>#N/A</v>
      </c>
      <c r="P266" s="24" t="str">
        <f>IFERROR((VLOOKUP(Table2[[#This Row],[Product]],'SCCOP DATA'!A:B,2,0))*Table2[[#This Row],[Oper. Qty]],"")</f>
        <v/>
      </c>
      <c r="Q266" s="17" t="str">
        <f t="shared" si="59"/>
        <v>CW15</v>
      </c>
      <c r="R266" s="17" t="str">
        <f t="shared" si="60"/>
        <v>CW15</v>
      </c>
      <c r="S266" s="18" t="e">
        <f>VLOOKUP(Table2[[#This Row],[Resource]],'TPM2'!B:C,2,0)</f>
        <v>#N/A</v>
      </c>
      <c r="T266" s="18" t="e">
        <f>+VLOOKUP(Table2[[#This Row],[Resource]],'TPM2'!B:D,3,0)</f>
        <v>#N/A</v>
      </c>
      <c r="U266" s="18" t="e">
        <f>+VLOOKUP(Table2[[#This Row],[Resource]],'TPM2'!B:E,4,0)</f>
        <v>#N/A</v>
      </c>
      <c r="V266" s="14" t="str">
        <f>IFERROR(100%-((Table2[[#This Row],[Next activity by]]-Table2[[#This Row],[Cycles recorded so far]]))/Table2[[#This Row],[Interval]],"")</f>
        <v/>
      </c>
      <c r="W266" s="19" t="str">
        <f>IF(Table2[[#This Row],[TPM Level ]]="","",IF(Table2[[#This Row],[TPM Level ]]&lt;70%,"Green",IF(AND(Table2[[#This Row],[TPM Level ]]&gt;=70%,Table2[[#This Row],[TPM Level ]]&lt;90%),"Bleu",IF(AND(Table2[[#This Row],[TPM Level ]]&gt;=90%,Table2[[#This Row],[TPM Level ]]&lt;100%),"Yellow",IF(Table2[[#This Row],[TPM Level ]]&gt;=100%,"Red")))))</f>
        <v/>
      </c>
      <c r="X266" s="8">
        <f>IFERROR(VLOOKUP(Table2[[#This Row],[Product]],'Cavity &amp; CT'!B:E,4,0),0)</f>
        <v>0</v>
      </c>
      <c r="Y266" s="18" t="str">
        <f>IFERROR(VLOOKUP(D266,'Cavity &amp; CT'!B:F,5,0),"")</f>
        <v/>
      </c>
      <c r="Z266" s="20" t="str">
        <f t="shared" si="61"/>
        <v/>
      </c>
      <c r="AA266" s="14" t="e">
        <f>+VLOOKUP(Table2[[#This Row],[Resource]],'TPM2'!B:F,6,0)</f>
        <v>#N/A</v>
      </c>
    </row>
    <row r="267" spans="1:27" s="50" customFormat="1" x14ac:dyDescent="0.25">
      <c r="A267" s="15" t="s">
        <v>479</v>
      </c>
      <c r="B267" s="56" t="s">
        <v>1149</v>
      </c>
      <c r="C267" s="56" t="s">
        <v>1044</v>
      </c>
      <c r="D267" s="56" t="s">
        <v>1077</v>
      </c>
      <c r="E267" s="56" t="s">
        <v>1354</v>
      </c>
      <c r="F267" s="56" t="s">
        <v>27</v>
      </c>
      <c r="G267" s="16"/>
      <c r="H267" s="53">
        <v>45016</v>
      </c>
      <c r="I267" s="53">
        <v>45020</v>
      </c>
      <c r="J267" s="53" t="str">
        <f ca="1">IF(OR(Table2[[#This Row],[Produced Qty ]]=Table2[[#This Row],[Origin.Qty]],Table2[[#This Row],[OrdEndDate]]&gt;TODAY()),"On Time","Late")</f>
        <v>On Time</v>
      </c>
      <c r="K267" s="54">
        <v>232050</v>
      </c>
      <c r="L267" s="54">
        <v>232050</v>
      </c>
      <c r="M267" s="55" t="s">
        <v>1394</v>
      </c>
      <c r="N267" s="15">
        <f t="shared" si="58"/>
        <v>0</v>
      </c>
      <c r="O267" s="15" t="e">
        <f>VLOOKUP(Table2[[#This Row],[Product]],[1]FG!$A:$L,12,0)</f>
        <v>#N/A</v>
      </c>
      <c r="P267" s="24" t="str">
        <f>IFERROR((VLOOKUP(Table2[[#This Row],[Product]],'SCCOP DATA'!A:B,2,0))*Table2[[#This Row],[Oper. Qty]],"")</f>
        <v/>
      </c>
      <c r="Q267" s="17" t="str">
        <f t="shared" si="59"/>
        <v>CW13</v>
      </c>
      <c r="R267" s="17" t="str">
        <f t="shared" si="60"/>
        <v>CW14</v>
      </c>
      <c r="S267" s="18" t="e">
        <f>VLOOKUP(Table2[[#This Row],[Resource]],'TPM2'!B:C,2,0)</f>
        <v>#N/A</v>
      </c>
      <c r="T267" s="18" t="e">
        <f>+VLOOKUP(Table2[[#This Row],[Resource]],'TPM2'!B:D,3,0)</f>
        <v>#N/A</v>
      </c>
      <c r="U267" s="18" t="e">
        <f>+VLOOKUP(Table2[[#This Row],[Resource]],'TPM2'!B:E,4,0)</f>
        <v>#N/A</v>
      </c>
      <c r="V267" s="14" t="str">
        <f>IFERROR(100%-((Table2[[#This Row],[Next activity by]]-Table2[[#This Row],[Cycles recorded so far]]))/Table2[[#This Row],[Interval]],"")</f>
        <v/>
      </c>
      <c r="W267" s="19" t="str">
        <f>IF(Table2[[#This Row],[TPM Level ]]="","",IF(Table2[[#This Row],[TPM Level ]]&lt;70%,"Green",IF(AND(Table2[[#This Row],[TPM Level ]]&gt;=70%,Table2[[#This Row],[TPM Level ]]&lt;90%),"Bleu",IF(AND(Table2[[#This Row],[TPM Level ]]&gt;=90%,Table2[[#This Row],[TPM Level ]]&lt;100%),"Yellow",IF(Table2[[#This Row],[TPM Level ]]&gt;=100%,"Red")))))</f>
        <v/>
      </c>
      <c r="X267" s="8">
        <f>IFERROR(VLOOKUP(Table2[[#This Row],[Product]],'Cavity &amp; CT'!B:E,4,0),0)</f>
        <v>0</v>
      </c>
      <c r="Y267" s="18" t="str">
        <f>IFERROR(VLOOKUP(D267,'Cavity &amp; CT'!B:F,5,0),"")</f>
        <v/>
      </c>
      <c r="Z267" s="20" t="str">
        <f t="shared" si="61"/>
        <v/>
      </c>
      <c r="AA267" s="14" t="e">
        <f>+VLOOKUP(Table2[[#This Row],[Resource]],'TPM2'!B:F,6,0)</f>
        <v>#N/A</v>
      </c>
    </row>
    <row r="268" spans="1:27" s="50" customFormat="1" x14ac:dyDescent="0.25">
      <c r="A268" s="15" t="s">
        <v>479</v>
      </c>
      <c r="B268" s="56" t="s">
        <v>1078</v>
      </c>
      <c r="C268" s="56" t="s">
        <v>1044</v>
      </c>
      <c r="D268" s="56" t="s">
        <v>1077</v>
      </c>
      <c r="E268" s="56" t="s">
        <v>1505</v>
      </c>
      <c r="F268" s="56" t="s">
        <v>27</v>
      </c>
      <c r="G268" s="16"/>
      <c r="H268" s="53">
        <v>45023</v>
      </c>
      <c r="I268" s="53">
        <v>45028</v>
      </c>
      <c r="J268" s="53" t="str">
        <f ca="1">IF(OR(Table2[[#This Row],[Produced Qty ]]=Table2[[#This Row],[Origin.Qty]],Table2[[#This Row],[OrdEndDate]]&gt;TODAY()),"On Time","Late")</f>
        <v>On Time</v>
      </c>
      <c r="K268" s="54">
        <v>197200</v>
      </c>
      <c r="L268" s="54">
        <v>197200</v>
      </c>
      <c r="M268" s="55" t="s">
        <v>1670</v>
      </c>
      <c r="N268" s="15">
        <f t="shared" si="58"/>
        <v>0</v>
      </c>
      <c r="O268" s="15" t="e">
        <f>VLOOKUP(Table2[[#This Row],[Product]],[1]FG!$A:$L,12,0)</f>
        <v>#N/A</v>
      </c>
      <c r="P268" s="24" t="str">
        <f>IFERROR((VLOOKUP(Table2[[#This Row],[Product]],'SCCOP DATA'!A:B,2,0))*Table2[[#This Row],[Oper. Qty]],"")</f>
        <v/>
      </c>
      <c r="Q268" s="17" t="str">
        <f t="shared" si="59"/>
        <v>CW14</v>
      </c>
      <c r="R268" s="17" t="str">
        <f t="shared" si="60"/>
        <v>CW15</v>
      </c>
      <c r="S268" s="18" t="e">
        <f>VLOOKUP(Table2[[#This Row],[Resource]],'TPM2'!B:C,2,0)</f>
        <v>#N/A</v>
      </c>
      <c r="T268" s="18" t="e">
        <f>+VLOOKUP(Table2[[#This Row],[Resource]],'TPM2'!B:D,3,0)</f>
        <v>#N/A</v>
      </c>
      <c r="U268" s="18" t="e">
        <f>+VLOOKUP(Table2[[#This Row],[Resource]],'TPM2'!B:E,4,0)</f>
        <v>#N/A</v>
      </c>
      <c r="V268" s="14" t="str">
        <f>IFERROR(100%-((Table2[[#This Row],[Next activity by]]-Table2[[#This Row],[Cycles recorded so far]]))/Table2[[#This Row],[Interval]],"")</f>
        <v/>
      </c>
      <c r="W268" s="19" t="str">
        <f>IF(Table2[[#This Row],[TPM Level ]]="","",IF(Table2[[#This Row],[TPM Level ]]&lt;70%,"Green",IF(AND(Table2[[#This Row],[TPM Level ]]&gt;=70%,Table2[[#This Row],[TPM Level ]]&lt;90%),"Bleu",IF(AND(Table2[[#This Row],[TPM Level ]]&gt;=90%,Table2[[#This Row],[TPM Level ]]&lt;100%),"Yellow",IF(Table2[[#This Row],[TPM Level ]]&gt;=100%,"Red")))))</f>
        <v/>
      </c>
      <c r="X268" s="8">
        <f>IFERROR(VLOOKUP(Table2[[#This Row],[Product]],'Cavity &amp; CT'!B:E,4,0),0)</f>
        <v>0</v>
      </c>
      <c r="Y268" s="18" t="str">
        <f>IFERROR(VLOOKUP(D268,'Cavity &amp; CT'!B:F,5,0),"")</f>
        <v/>
      </c>
      <c r="Z268" s="20" t="str">
        <f t="shared" si="61"/>
        <v/>
      </c>
      <c r="AA268" s="14" t="e">
        <f>+VLOOKUP(Table2[[#This Row],[Resource]],'TPM2'!B:F,6,0)</f>
        <v>#N/A</v>
      </c>
    </row>
    <row r="269" spans="1:27" s="50" customFormat="1" x14ac:dyDescent="0.25">
      <c r="A269" s="15" t="s">
        <v>479</v>
      </c>
      <c r="B269" s="56" t="s">
        <v>325</v>
      </c>
      <c r="C269" s="56" t="s">
        <v>50</v>
      </c>
      <c r="D269" s="56" t="s">
        <v>441</v>
      </c>
      <c r="E269" s="56" t="s">
        <v>1355</v>
      </c>
      <c r="F269" s="56" t="s">
        <v>27</v>
      </c>
      <c r="G269" s="16"/>
      <c r="H269" s="53">
        <v>45015</v>
      </c>
      <c r="I269" s="53">
        <v>45017</v>
      </c>
      <c r="J269" s="53" t="str">
        <f ca="1">IF(OR(Table2[[#This Row],[Produced Qty ]]=Table2[[#This Row],[Origin.Qty]],Table2[[#This Row],[OrdEndDate]]&gt;TODAY()),"On Time","Late")</f>
        <v>On Time</v>
      </c>
      <c r="K269" s="54">
        <v>31800</v>
      </c>
      <c r="L269" s="54">
        <v>54900</v>
      </c>
      <c r="M269" s="55" t="s">
        <v>1671</v>
      </c>
      <c r="N269" s="15">
        <f t="shared" si="58"/>
        <v>23100</v>
      </c>
      <c r="O269" s="15" t="e">
        <f>VLOOKUP(Table2[[#This Row],[Product]],[1]FG!$A:$L,12,0)</f>
        <v>#N/A</v>
      </c>
      <c r="P269" s="24">
        <f>IFERROR((VLOOKUP(Table2[[#This Row],[Product]],'SCCOP DATA'!A:B,2,0))*Table2[[#This Row],[Oper. Qty]],"")</f>
        <v>1014.8755903689785</v>
      </c>
      <c r="Q269" s="17" t="str">
        <f t="shared" si="59"/>
        <v>CW13</v>
      </c>
      <c r="R269" s="17" t="str">
        <f t="shared" si="60"/>
        <v>CW13</v>
      </c>
      <c r="S269" s="18" t="e">
        <f>VLOOKUP(Table2[[#This Row],[Resource]],'TPM2'!B:C,2,0)</f>
        <v>#N/A</v>
      </c>
      <c r="T269" s="18" t="e">
        <f>+VLOOKUP(Table2[[#This Row],[Resource]],'TPM2'!B:D,3,0)</f>
        <v>#N/A</v>
      </c>
      <c r="U269" s="18" t="e">
        <f>+VLOOKUP(Table2[[#This Row],[Resource]],'TPM2'!B:E,4,0)</f>
        <v>#N/A</v>
      </c>
      <c r="V269" s="14" t="str">
        <f>IFERROR(100%-((Table2[[#This Row],[Next activity by]]-Table2[[#This Row],[Cycles recorded so far]]))/Table2[[#This Row],[Interval]],"")</f>
        <v/>
      </c>
      <c r="W269" s="19" t="str">
        <f>IF(Table2[[#This Row],[TPM Level ]]="","",IF(Table2[[#This Row],[TPM Level ]]&lt;70%,"Green",IF(AND(Table2[[#This Row],[TPM Level ]]&gt;=70%,Table2[[#This Row],[TPM Level ]]&lt;90%),"Bleu",IF(AND(Table2[[#This Row],[TPM Level ]]&gt;=90%,Table2[[#This Row],[TPM Level ]]&lt;100%),"Yellow",IF(Table2[[#This Row],[TPM Level ]]&gt;=100%,"Red")))))</f>
        <v/>
      </c>
      <c r="X269" s="8">
        <f>IFERROR(VLOOKUP(Table2[[#This Row],[Product]],'Cavity &amp; CT'!B:E,4,0),0)</f>
        <v>72.278999999999996</v>
      </c>
      <c r="Y269" s="18" t="str">
        <f>IFERROR(VLOOKUP(D269,'Cavity &amp; CT'!B:F,5,0),"")</f>
        <v/>
      </c>
      <c r="Z269" s="20" t="str">
        <f t="shared" si="61"/>
        <v/>
      </c>
      <c r="AA269" s="14" t="e">
        <f>+VLOOKUP(Table2[[#This Row],[Resource]],'TPM2'!B:F,6,0)</f>
        <v>#N/A</v>
      </c>
    </row>
    <row r="270" spans="1:27" s="50" customFormat="1" x14ac:dyDescent="0.25">
      <c r="A270" s="15" t="s">
        <v>479</v>
      </c>
      <c r="B270" s="56" t="s">
        <v>181</v>
      </c>
      <c r="C270" s="56" t="s">
        <v>50</v>
      </c>
      <c r="D270" s="56" t="s">
        <v>476</v>
      </c>
      <c r="E270" s="56" t="s">
        <v>1356</v>
      </c>
      <c r="F270" s="56" t="s">
        <v>27</v>
      </c>
      <c r="G270" s="16"/>
      <c r="H270" s="53">
        <v>45019</v>
      </c>
      <c r="I270" s="53">
        <v>45022</v>
      </c>
      <c r="J270" s="53" t="str">
        <f ca="1">IF(OR(Table2[[#This Row],[Produced Qty ]]=Table2[[#This Row],[Origin.Qty]],Table2[[#This Row],[OrdEndDate]]&gt;TODAY()),"On Time","Late")</f>
        <v>On Time</v>
      </c>
      <c r="K270" s="54">
        <v>81400</v>
      </c>
      <c r="L270" s="54">
        <v>81400</v>
      </c>
      <c r="M270" s="55" t="s">
        <v>1395</v>
      </c>
      <c r="N270" s="15">
        <f t="shared" si="58"/>
        <v>0</v>
      </c>
      <c r="O270" s="15" t="e">
        <f>VLOOKUP(Table2[[#This Row],[Product]],[1]FG!$A:$L,12,0)</f>
        <v>#N/A</v>
      </c>
      <c r="P270" s="24">
        <f>IFERROR((VLOOKUP(Table2[[#This Row],[Product]],'SCCOP DATA'!A:B,2,0))*Table2[[#This Row],[Oper. Qty]],"")</f>
        <v>1609.2780000000005</v>
      </c>
      <c r="Q270" s="17" t="str">
        <f t="shared" si="59"/>
        <v>CW14</v>
      </c>
      <c r="R270" s="17" t="str">
        <f t="shared" si="60"/>
        <v>CW14</v>
      </c>
      <c r="S270" s="18" t="e">
        <f>VLOOKUP(Table2[[#This Row],[Resource]],'TPM2'!B:C,2,0)</f>
        <v>#N/A</v>
      </c>
      <c r="T270" s="18" t="e">
        <f>+VLOOKUP(Table2[[#This Row],[Resource]],'TPM2'!B:D,3,0)</f>
        <v>#N/A</v>
      </c>
      <c r="U270" s="18" t="e">
        <f>+VLOOKUP(Table2[[#This Row],[Resource]],'TPM2'!B:E,4,0)</f>
        <v>#N/A</v>
      </c>
      <c r="V270" s="14" t="str">
        <f>IFERROR(100%-((Table2[[#This Row],[Next activity by]]-Table2[[#This Row],[Cycles recorded so far]]))/Table2[[#This Row],[Interval]],"")</f>
        <v/>
      </c>
      <c r="W270" s="19" t="str">
        <f>IF(Table2[[#This Row],[TPM Level ]]="","",IF(Table2[[#This Row],[TPM Level ]]&lt;70%,"Green",IF(AND(Table2[[#This Row],[TPM Level ]]&gt;=70%,Table2[[#This Row],[TPM Level ]]&lt;90%),"Bleu",IF(AND(Table2[[#This Row],[TPM Level ]]&gt;=90%,Table2[[#This Row],[TPM Level ]]&lt;100%),"Yellow",IF(Table2[[#This Row],[TPM Level ]]&gt;=100%,"Red")))))</f>
        <v/>
      </c>
      <c r="X270" s="8">
        <f>IFERROR(VLOOKUP(Table2[[#This Row],[Product]],'Cavity &amp; CT'!B:E,4,0),0)</f>
        <v>40.39</v>
      </c>
      <c r="Y270" s="18" t="str">
        <f>IFERROR(VLOOKUP(D270,'Cavity &amp; CT'!B:F,5,0),"")</f>
        <v/>
      </c>
      <c r="Z270" s="20" t="str">
        <f t="shared" si="61"/>
        <v/>
      </c>
      <c r="AA270" s="14" t="e">
        <f>+VLOOKUP(Table2[[#This Row],[Resource]],'TPM2'!B:F,6,0)</f>
        <v>#N/A</v>
      </c>
    </row>
    <row r="271" spans="1:27" s="50" customFormat="1" x14ac:dyDescent="0.25">
      <c r="A271" s="15" t="s">
        <v>479</v>
      </c>
      <c r="B271" s="56" t="s">
        <v>328</v>
      </c>
      <c r="C271" s="56" t="s">
        <v>50</v>
      </c>
      <c r="D271" s="56" t="s">
        <v>441</v>
      </c>
      <c r="E271" s="56" t="s">
        <v>1506</v>
      </c>
      <c r="F271" s="56" t="s">
        <v>27</v>
      </c>
      <c r="G271" s="16"/>
      <c r="H271" s="53">
        <v>45022</v>
      </c>
      <c r="I271" s="53">
        <v>45026</v>
      </c>
      <c r="J271" s="53" t="str">
        <f ca="1">IF(OR(Table2[[#This Row],[Produced Qty ]]=Table2[[#This Row],[Origin.Qty]],Table2[[#This Row],[OrdEndDate]]&gt;TODAY()),"On Time","Late")</f>
        <v>On Time</v>
      </c>
      <c r="K271" s="54">
        <v>63000</v>
      </c>
      <c r="L271" s="54">
        <v>63000</v>
      </c>
      <c r="M271" s="55" t="s">
        <v>1672</v>
      </c>
      <c r="N271" s="15">
        <f t="shared" si="58"/>
        <v>0</v>
      </c>
      <c r="O271" s="15">
        <f>VLOOKUP(Table2[[#This Row],[Product]],[1]FG!$A:$L,12,0)</f>
        <v>37800</v>
      </c>
      <c r="P271" s="24">
        <f>IFERROR((VLOOKUP(Table2[[#This Row],[Product]],'SCCOP DATA'!A:B,2,0))*Table2[[#This Row],[Oper. Qty]],"")</f>
        <v>2009.0144309928696</v>
      </c>
      <c r="Q271" s="17" t="str">
        <f t="shared" si="59"/>
        <v>CW14</v>
      </c>
      <c r="R271" s="17" t="str">
        <f t="shared" si="60"/>
        <v>CW15</v>
      </c>
      <c r="S271" s="18" t="e">
        <f>VLOOKUP(Table2[[#This Row],[Resource]],'TPM2'!B:C,2,0)</f>
        <v>#N/A</v>
      </c>
      <c r="T271" s="18" t="e">
        <f>+VLOOKUP(Table2[[#This Row],[Resource]],'TPM2'!B:D,3,0)</f>
        <v>#N/A</v>
      </c>
      <c r="U271" s="18" t="e">
        <f>+VLOOKUP(Table2[[#This Row],[Resource]],'TPM2'!B:E,4,0)</f>
        <v>#N/A</v>
      </c>
      <c r="V271" s="14" t="str">
        <f>IFERROR(100%-((Table2[[#This Row],[Next activity by]]-Table2[[#This Row],[Cycles recorded so far]]))/Table2[[#This Row],[Interval]],"")</f>
        <v/>
      </c>
      <c r="W271" s="19" t="str">
        <f>IF(Table2[[#This Row],[TPM Level ]]="","",IF(Table2[[#This Row],[TPM Level ]]&lt;70%,"Green",IF(AND(Table2[[#This Row],[TPM Level ]]&gt;=70%,Table2[[#This Row],[TPM Level ]]&lt;90%),"Bleu",IF(AND(Table2[[#This Row],[TPM Level ]]&gt;=90%,Table2[[#This Row],[TPM Level ]]&lt;100%),"Yellow",IF(Table2[[#This Row],[TPM Level ]]&gt;=100%,"Red")))))</f>
        <v/>
      </c>
      <c r="X271" s="8">
        <f>IFERROR(VLOOKUP(Table2[[#This Row],[Product]],'Cavity &amp; CT'!B:E,4,0),0)</f>
        <v>72.278999999999996</v>
      </c>
      <c r="Y271" s="18" t="str">
        <f>IFERROR(VLOOKUP(D271,'Cavity &amp; CT'!B:F,5,0),"")</f>
        <v/>
      </c>
      <c r="Z271" s="20" t="str">
        <f t="shared" si="61"/>
        <v/>
      </c>
      <c r="AA271" s="14" t="e">
        <f>+VLOOKUP(Table2[[#This Row],[Resource]],'TPM2'!B:F,6,0)</f>
        <v>#N/A</v>
      </c>
    </row>
    <row r="272" spans="1:27" s="50" customFormat="1" x14ac:dyDescent="0.25">
      <c r="A272" s="15" t="s">
        <v>479</v>
      </c>
      <c r="B272" s="56" t="s">
        <v>325</v>
      </c>
      <c r="C272" s="56" t="s">
        <v>50</v>
      </c>
      <c r="D272" s="56" t="s">
        <v>441</v>
      </c>
      <c r="E272" s="56" t="s">
        <v>1507</v>
      </c>
      <c r="F272" s="56" t="s">
        <v>27</v>
      </c>
      <c r="G272" s="16"/>
      <c r="H272" s="53">
        <v>45017</v>
      </c>
      <c r="I272" s="53">
        <v>45019</v>
      </c>
      <c r="J272" s="53" t="str">
        <f ca="1">IF(OR(Table2[[#This Row],[Produced Qty ]]=Table2[[#This Row],[Origin.Qty]],Table2[[#This Row],[OrdEndDate]]&gt;TODAY()),"On Time","Late")</f>
        <v>On Time</v>
      </c>
      <c r="K272" s="54">
        <v>39600</v>
      </c>
      <c r="L272" s="54">
        <v>39600</v>
      </c>
      <c r="M272" s="55" t="s">
        <v>1098</v>
      </c>
      <c r="N272" s="15">
        <f t="shared" si="58"/>
        <v>0</v>
      </c>
      <c r="O272" s="15" t="e">
        <f>VLOOKUP(Table2[[#This Row],[Product]],[1]FG!$A:$L,12,0)</f>
        <v>#N/A</v>
      </c>
      <c r="P272" s="24">
        <f>IFERROR((VLOOKUP(Table2[[#This Row],[Product]],'SCCOP DATA'!A:B,2,0))*Table2[[#This Row],[Oper. Qty]],"")</f>
        <v>1263.8073389500487</v>
      </c>
      <c r="Q272" s="17" t="str">
        <f t="shared" si="59"/>
        <v>CW13</v>
      </c>
      <c r="R272" s="17" t="str">
        <f t="shared" si="60"/>
        <v>CW14</v>
      </c>
      <c r="S272" s="18" t="e">
        <f>VLOOKUP(Table2[[#This Row],[Resource]],'TPM2'!B:C,2,0)</f>
        <v>#N/A</v>
      </c>
      <c r="T272" s="18" t="e">
        <f>+VLOOKUP(Table2[[#This Row],[Resource]],'TPM2'!B:D,3,0)</f>
        <v>#N/A</v>
      </c>
      <c r="U272" s="18" t="e">
        <f>+VLOOKUP(Table2[[#This Row],[Resource]],'TPM2'!B:E,4,0)</f>
        <v>#N/A</v>
      </c>
      <c r="V272" s="14" t="str">
        <f>IFERROR(100%-((Table2[[#This Row],[Next activity by]]-Table2[[#This Row],[Cycles recorded so far]]))/Table2[[#This Row],[Interval]],"")</f>
        <v/>
      </c>
      <c r="W272" s="19" t="str">
        <f>IF(Table2[[#This Row],[TPM Level ]]="","",IF(Table2[[#This Row],[TPM Level ]]&lt;70%,"Green",IF(AND(Table2[[#This Row],[TPM Level ]]&gt;=70%,Table2[[#This Row],[TPM Level ]]&lt;90%),"Bleu",IF(AND(Table2[[#This Row],[TPM Level ]]&gt;=90%,Table2[[#This Row],[TPM Level ]]&lt;100%),"Yellow",IF(Table2[[#This Row],[TPM Level ]]&gt;=100%,"Red")))))</f>
        <v/>
      </c>
      <c r="X272" s="8">
        <f>IFERROR(VLOOKUP(Table2[[#This Row],[Product]],'Cavity &amp; CT'!B:E,4,0),0)</f>
        <v>72.278999999999996</v>
      </c>
      <c r="Y272" s="18" t="str">
        <f>IFERROR(VLOOKUP(D272,'Cavity &amp; CT'!B:F,5,0),"")</f>
        <v/>
      </c>
      <c r="Z272" s="20" t="str">
        <f t="shared" si="61"/>
        <v/>
      </c>
      <c r="AA272" s="14" t="e">
        <f>+VLOOKUP(Table2[[#This Row],[Resource]],'TPM2'!B:F,6,0)</f>
        <v>#N/A</v>
      </c>
    </row>
    <row r="273" spans="1:27" s="50" customFormat="1" x14ac:dyDescent="0.25">
      <c r="A273" s="15" t="s">
        <v>479</v>
      </c>
      <c r="B273" s="56" t="s">
        <v>1107</v>
      </c>
      <c r="C273" s="56" t="s">
        <v>59</v>
      </c>
      <c r="D273" s="56" t="s">
        <v>38</v>
      </c>
      <c r="E273" s="56" t="s">
        <v>1155</v>
      </c>
      <c r="F273" s="56" t="s">
        <v>27</v>
      </c>
      <c r="G273" s="16"/>
      <c r="H273" s="53">
        <v>45023</v>
      </c>
      <c r="I273" s="53">
        <v>45028</v>
      </c>
      <c r="J273" s="53" t="str">
        <f ca="1">IF(OR(Table2[[#This Row],[Produced Qty ]]=Table2[[#This Row],[Origin.Qty]],Table2[[#This Row],[OrdEndDate]]&gt;TODAY()),"On Time","Late")</f>
        <v>On Time</v>
      </c>
      <c r="K273" s="54">
        <v>60600</v>
      </c>
      <c r="L273" s="54">
        <v>60600</v>
      </c>
      <c r="M273" s="55" t="s">
        <v>1673</v>
      </c>
      <c r="N273" s="15">
        <f t="shared" ref="N273:N277" si="62">L273-K273</f>
        <v>0</v>
      </c>
      <c r="O273" s="15" t="e">
        <f>VLOOKUP(Table2[[#This Row],[Product]],[1]FG!$A:$L,12,0)</f>
        <v>#N/A</v>
      </c>
      <c r="P273" s="24" t="str">
        <f>IFERROR((VLOOKUP(Table2[[#This Row],[Product]],'SCCOP DATA'!A:B,2,0))*Table2[[#This Row],[Oper. Qty]],"")</f>
        <v/>
      </c>
      <c r="Q273" s="17" t="str">
        <f t="shared" ref="Q273:Q277" si="63">"CW"&amp;_xlfn.ISOWEEKNUM(H273)</f>
        <v>CW14</v>
      </c>
      <c r="R273" s="17" t="str">
        <f t="shared" ref="R273:R277" si="64">"CW"&amp;_xlfn.ISOWEEKNUM(I273)</f>
        <v>CW15</v>
      </c>
      <c r="S273" s="18" t="e">
        <f>VLOOKUP(Table2[[#This Row],[Resource]],'TPM2'!B:C,2,0)</f>
        <v>#N/A</v>
      </c>
      <c r="T273" s="18" t="e">
        <f>+VLOOKUP(Table2[[#This Row],[Resource]],'TPM2'!B:D,3,0)</f>
        <v>#N/A</v>
      </c>
      <c r="U273" s="18" t="e">
        <f>+VLOOKUP(Table2[[#This Row],[Resource]],'TPM2'!B:E,4,0)</f>
        <v>#N/A</v>
      </c>
      <c r="V273" s="14" t="str">
        <f>IFERROR(100%-((Table2[[#This Row],[Next activity by]]-Table2[[#This Row],[Cycles recorded so far]]))/Table2[[#This Row],[Interval]],"")</f>
        <v/>
      </c>
      <c r="W273" s="19" t="str">
        <f>IF(Table2[[#This Row],[TPM Level ]]="","",IF(Table2[[#This Row],[TPM Level ]]&lt;70%,"Green",IF(AND(Table2[[#This Row],[TPM Level ]]&gt;=70%,Table2[[#This Row],[TPM Level ]]&lt;90%),"Bleu",IF(AND(Table2[[#This Row],[TPM Level ]]&gt;=90%,Table2[[#This Row],[TPM Level ]]&lt;100%),"Yellow",IF(Table2[[#This Row],[TPM Level ]]&gt;=100%,"Red")))))</f>
        <v/>
      </c>
      <c r="X273" s="8">
        <f>IFERROR(VLOOKUP(Table2[[#This Row],[Product]],'Cavity &amp; CT'!B:E,4,0),0)</f>
        <v>0</v>
      </c>
      <c r="Y273" s="18" t="str">
        <f>IFERROR(VLOOKUP(D273,'Cavity &amp; CT'!B:F,5,0),"")</f>
        <v/>
      </c>
      <c r="Z273" s="20" t="str">
        <f t="shared" ref="Z273:Z277" si="65">IFERROR(((U273-T273))*(X273/3600),"")</f>
        <v/>
      </c>
      <c r="AA273" s="14" t="e">
        <f>+VLOOKUP(Table2[[#This Row],[Resource]],'TPM2'!B:F,6,0)</f>
        <v>#N/A</v>
      </c>
    </row>
    <row r="274" spans="1:27" s="50" customFormat="1" x14ac:dyDescent="0.25">
      <c r="A274" s="15" t="s">
        <v>479</v>
      </c>
      <c r="B274" s="56" t="s">
        <v>154</v>
      </c>
      <c r="C274" s="56" t="s">
        <v>59</v>
      </c>
      <c r="D274" s="56" t="s">
        <v>475</v>
      </c>
      <c r="E274" s="56" t="s">
        <v>1233</v>
      </c>
      <c r="F274" s="56" t="s">
        <v>27</v>
      </c>
      <c r="G274" s="16"/>
      <c r="H274" s="53">
        <v>45016</v>
      </c>
      <c r="I274" s="53">
        <v>45017</v>
      </c>
      <c r="J274" s="53" t="str">
        <f ca="1">IF(OR(Table2[[#This Row],[Produced Qty ]]=Table2[[#This Row],[Origin.Qty]],Table2[[#This Row],[OrdEndDate]]&gt;TODAY()),"On Time","Late")</f>
        <v>On Time</v>
      </c>
      <c r="K274" s="54">
        <v>60000</v>
      </c>
      <c r="L274" s="54">
        <v>60000</v>
      </c>
      <c r="M274" s="55" t="s">
        <v>1674</v>
      </c>
      <c r="N274" s="15">
        <f t="shared" si="62"/>
        <v>0</v>
      </c>
      <c r="O274" s="15" t="e">
        <f>VLOOKUP(Table2[[#This Row],[Product]],[1]FG!$A:$L,12,0)</f>
        <v>#N/A</v>
      </c>
      <c r="P274" s="24">
        <f>IFERROR((VLOOKUP(Table2[[#This Row],[Product]],'SCCOP DATA'!A:B,2,0))*Table2[[#This Row],[Oper. Qty]],"")</f>
        <v>946.19999999999993</v>
      </c>
      <c r="Q274" s="17" t="str">
        <f t="shared" si="63"/>
        <v>CW13</v>
      </c>
      <c r="R274" s="17" t="str">
        <f t="shared" si="64"/>
        <v>CW13</v>
      </c>
      <c r="S274" s="18" t="e">
        <f>VLOOKUP(Table2[[#This Row],[Resource]],'TPM2'!B:C,2,0)</f>
        <v>#N/A</v>
      </c>
      <c r="T274" s="18" t="e">
        <f>+VLOOKUP(Table2[[#This Row],[Resource]],'TPM2'!B:D,3,0)</f>
        <v>#N/A</v>
      </c>
      <c r="U274" s="18" t="e">
        <f>+VLOOKUP(Table2[[#This Row],[Resource]],'TPM2'!B:E,4,0)</f>
        <v>#N/A</v>
      </c>
      <c r="V274" s="14" t="str">
        <f>IFERROR(100%-((Table2[[#This Row],[Next activity by]]-Table2[[#This Row],[Cycles recorded so far]]))/Table2[[#This Row],[Interval]],"")</f>
        <v/>
      </c>
      <c r="W274" s="19" t="str">
        <f>IF(Table2[[#This Row],[TPM Level ]]="","",IF(Table2[[#This Row],[TPM Level ]]&lt;70%,"Green",IF(AND(Table2[[#This Row],[TPM Level ]]&gt;=70%,Table2[[#This Row],[TPM Level ]]&lt;90%),"Bleu",IF(AND(Table2[[#This Row],[TPM Level ]]&gt;=90%,Table2[[#This Row],[TPM Level ]]&lt;100%),"Yellow",IF(Table2[[#This Row],[TPM Level ]]&gt;=100%,"Red")))))</f>
        <v/>
      </c>
      <c r="X274" s="8">
        <f>IFERROR(VLOOKUP(Table2[[#This Row],[Product]],'Cavity &amp; CT'!B:E,4,0),0)</f>
        <v>35.511000000000003</v>
      </c>
      <c r="Y274" s="18" t="str">
        <f>IFERROR(VLOOKUP(D274,'Cavity &amp; CT'!B:F,5,0),"")</f>
        <v/>
      </c>
      <c r="Z274" s="20" t="str">
        <f t="shared" si="65"/>
        <v/>
      </c>
      <c r="AA274" s="14" t="e">
        <f>+VLOOKUP(Table2[[#This Row],[Resource]],'TPM2'!B:F,6,0)</f>
        <v>#N/A</v>
      </c>
    </row>
    <row r="275" spans="1:27" s="50" customFormat="1" x14ac:dyDescent="0.25">
      <c r="A275" s="15" t="s">
        <v>479</v>
      </c>
      <c r="B275" s="56" t="s">
        <v>262</v>
      </c>
      <c r="C275" s="56" t="s">
        <v>59</v>
      </c>
      <c r="D275" s="56" t="s">
        <v>516</v>
      </c>
      <c r="E275" s="56" t="s">
        <v>1357</v>
      </c>
      <c r="F275" s="56" t="s">
        <v>27</v>
      </c>
      <c r="G275" s="16"/>
      <c r="H275" s="53">
        <v>45017</v>
      </c>
      <c r="I275" s="53">
        <v>45018</v>
      </c>
      <c r="J275" s="53" t="str">
        <f ca="1">IF(OR(Table2[[#This Row],[Produced Qty ]]=Table2[[#This Row],[Origin.Qty]],Table2[[#This Row],[OrdEndDate]]&gt;TODAY()),"On Time","Late")</f>
        <v>On Time</v>
      </c>
      <c r="K275" s="54">
        <v>46200</v>
      </c>
      <c r="L275" s="54">
        <v>46200</v>
      </c>
      <c r="M275" s="55" t="s">
        <v>1675</v>
      </c>
      <c r="N275" s="15">
        <f t="shared" si="62"/>
        <v>0</v>
      </c>
      <c r="O275" s="15" t="e">
        <f>VLOOKUP(Table2[[#This Row],[Product]],[1]FG!$A:$L,12,0)</f>
        <v>#N/A</v>
      </c>
      <c r="P275" s="24">
        <f>IFERROR((VLOOKUP(Table2[[#This Row],[Product]],'SCCOP DATA'!A:B,2,0))*Table2[[#This Row],[Oper. Qty]],"")</f>
        <v>1350.8879999999997</v>
      </c>
      <c r="Q275" s="17" t="str">
        <f t="shared" si="63"/>
        <v>CW13</v>
      </c>
      <c r="R275" s="17" t="str">
        <f t="shared" si="64"/>
        <v>CW13</v>
      </c>
      <c r="S275" s="18" t="e">
        <f>VLOOKUP(Table2[[#This Row],[Resource]],'TPM2'!B:C,2,0)</f>
        <v>#N/A</v>
      </c>
      <c r="T275" s="18" t="e">
        <f>+VLOOKUP(Table2[[#This Row],[Resource]],'TPM2'!B:D,3,0)</f>
        <v>#N/A</v>
      </c>
      <c r="U275" s="18" t="e">
        <f>+VLOOKUP(Table2[[#This Row],[Resource]],'TPM2'!B:E,4,0)</f>
        <v>#N/A</v>
      </c>
      <c r="V275" s="14" t="str">
        <f>IFERROR(100%-((Table2[[#This Row],[Next activity by]]-Table2[[#This Row],[Cycles recorded so far]]))/Table2[[#This Row],[Interval]],"")</f>
        <v/>
      </c>
      <c r="W275" s="19" t="str">
        <f>IF(Table2[[#This Row],[TPM Level ]]="","",IF(Table2[[#This Row],[TPM Level ]]&lt;70%,"Green",IF(AND(Table2[[#This Row],[TPM Level ]]&gt;=70%,Table2[[#This Row],[TPM Level ]]&lt;90%),"Bleu",IF(AND(Table2[[#This Row],[TPM Level ]]&gt;=90%,Table2[[#This Row],[TPM Level ]]&lt;100%),"Yellow",IF(Table2[[#This Row],[TPM Level ]]&gt;=100%,"Red")))))</f>
        <v/>
      </c>
      <c r="X275" s="8">
        <f>IFERROR(VLOOKUP(Table2[[#This Row],[Product]],'Cavity &amp; CT'!B:E,4,0),0)</f>
        <v>23.87</v>
      </c>
      <c r="Y275" s="18" t="str">
        <f>IFERROR(VLOOKUP(D275,'Cavity &amp; CT'!B:F,5,0),"")</f>
        <v/>
      </c>
      <c r="Z275" s="20" t="str">
        <f t="shared" si="65"/>
        <v/>
      </c>
      <c r="AA275" s="14" t="e">
        <f>+VLOOKUP(Table2[[#This Row],[Resource]],'TPM2'!B:F,6,0)</f>
        <v>#N/A</v>
      </c>
    </row>
    <row r="276" spans="1:27" s="50" customFormat="1" x14ac:dyDescent="0.25">
      <c r="A276" s="15" t="s">
        <v>479</v>
      </c>
      <c r="B276" s="56" t="s">
        <v>253</v>
      </c>
      <c r="C276" s="56" t="s">
        <v>59</v>
      </c>
      <c r="D276" s="56" t="s">
        <v>484</v>
      </c>
      <c r="E276" s="56" t="s">
        <v>1358</v>
      </c>
      <c r="F276" s="56" t="s">
        <v>27</v>
      </c>
      <c r="G276" s="16"/>
      <c r="H276" s="53">
        <v>45018</v>
      </c>
      <c r="I276" s="53">
        <v>45020</v>
      </c>
      <c r="J276" s="53" t="str">
        <f ca="1">IF(OR(Table2[[#This Row],[Produced Qty ]]=Table2[[#This Row],[Origin.Qty]],Table2[[#This Row],[OrdEndDate]]&gt;TODAY()),"On Time","Late")</f>
        <v>On Time</v>
      </c>
      <c r="K276" s="54">
        <v>19200</v>
      </c>
      <c r="L276" s="54">
        <v>19200</v>
      </c>
      <c r="M276" s="55" t="s">
        <v>1396</v>
      </c>
      <c r="N276" s="15">
        <f t="shared" si="62"/>
        <v>0</v>
      </c>
      <c r="O276" s="15" t="e">
        <f>VLOOKUP(Table2[[#This Row],[Product]],[1]FG!$A:$L,12,0)</f>
        <v>#N/A</v>
      </c>
      <c r="P276" s="24">
        <f>IFERROR((VLOOKUP(Table2[[#This Row],[Product]],'SCCOP DATA'!A:B,2,0))*Table2[[#This Row],[Oper. Qty]],"")</f>
        <v>640.12800000000004</v>
      </c>
      <c r="Q276" s="17" t="str">
        <f t="shared" si="63"/>
        <v>CW13</v>
      </c>
      <c r="R276" s="17" t="str">
        <f t="shared" si="64"/>
        <v>CW14</v>
      </c>
      <c r="S276" s="18" t="e">
        <f>VLOOKUP(Table2[[#This Row],[Resource]],'TPM2'!B:C,2,0)</f>
        <v>#N/A</v>
      </c>
      <c r="T276" s="18" t="e">
        <f>+VLOOKUP(Table2[[#This Row],[Resource]],'TPM2'!B:D,3,0)</f>
        <v>#N/A</v>
      </c>
      <c r="U276" s="18" t="e">
        <f>+VLOOKUP(Table2[[#This Row],[Resource]],'TPM2'!B:E,4,0)</f>
        <v>#N/A</v>
      </c>
      <c r="V276" s="14" t="str">
        <f>IFERROR(100%-((Table2[[#This Row],[Next activity by]]-Table2[[#This Row],[Cycles recorded so far]]))/Table2[[#This Row],[Interval]],"")</f>
        <v/>
      </c>
      <c r="W276" s="19" t="str">
        <f>IF(Table2[[#This Row],[TPM Level ]]="","",IF(Table2[[#This Row],[TPM Level ]]&lt;70%,"Green",IF(AND(Table2[[#This Row],[TPM Level ]]&gt;=70%,Table2[[#This Row],[TPM Level ]]&lt;90%),"Bleu",IF(AND(Table2[[#This Row],[TPM Level ]]&gt;=90%,Table2[[#This Row],[TPM Level ]]&lt;100%),"Yellow",IF(Table2[[#This Row],[TPM Level ]]&gt;=100%,"Red")))))</f>
        <v/>
      </c>
      <c r="X276" s="8">
        <f>IFERROR(VLOOKUP(Table2[[#This Row],[Product]],'Cavity &amp; CT'!B:E,4,0),0)</f>
        <v>95.486000000000004</v>
      </c>
      <c r="Y276" s="18" t="str">
        <f>IFERROR(VLOOKUP(D276,'Cavity &amp; CT'!B:F,5,0),"")</f>
        <v/>
      </c>
      <c r="Z276" s="20" t="str">
        <f t="shared" si="65"/>
        <v/>
      </c>
      <c r="AA276" s="14" t="e">
        <f>+VLOOKUP(Table2[[#This Row],[Resource]],'TPM2'!B:F,6,0)</f>
        <v>#N/A</v>
      </c>
    </row>
    <row r="277" spans="1:27" s="50" customFormat="1" x14ac:dyDescent="0.25">
      <c r="A277" s="15" t="s">
        <v>479</v>
      </c>
      <c r="B277" s="56" t="s">
        <v>149</v>
      </c>
      <c r="C277" s="56" t="s">
        <v>59</v>
      </c>
      <c r="D277" s="56" t="s">
        <v>83</v>
      </c>
      <c r="E277" s="56" t="s">
        <v>1508</v>
      </c>
      <c r="F277" s="56" t="s">
        <v>27</v>
      </c>
      <c r="G277" s="16"/>
      <c r="H277" s="53">
        <v>45020</v>
      </c>
      <c r="I277" s="53">
        <v>45023</v>
      </c>
      <c r="J277" s="53" t="str">
        <f ca="1">IF(OR(Table2[[#This Row],[Produced Qty ]]=Table2[[#This Row],[Origin.Qty]],Table2[[#This Row],[OrdEndDate]]&gt;TODAY()),"On Time","Late")</f>
        <v>On Time</v>
      </c>
      <c r="K277" s="54">
        <v>48000</v>
      </c>
      <c r="L277" s="54">
        <v>48000</v>
      </c>
      <c r="M277" s="55" t="s">
        <v>1156</v>
      </c>
      <c r="N277" s="15">
        <f t="shared" si="62"/>
        <v>0</v>
      </c>
      <c r="O277" s="15" t="e">
        <f>VLOOKUP(Table2[[#This Row],[Product]],[1]FG!$A:$L,12,0)</f>
        <v>#N/A</v>
      </c>
      <c r="P277" s="24">
        <f>IFERROR((VLOOKUP(Table2[[#This Row],[Product]],'SCCOP DATA'!A:B,2,0))*Table2[[#This Row],[Oper. Qty]],"")</f>
        <v>1430.4</v>
      </c>
      <c r="Q277" s="17" t="str">
        <f t="shared" si="63"/>
        <v>CW14</v>
      </c>
      <c r="R277" s="17" t="str">
        <f t="shared" si="64"/>
        <v>CW14</v>
      </c>
      <c r="S277" s="18" t="e">
        <f>VLOOKUP(Table2[[#This Row],[Resource]],'TPM2'!B:C,2,0)</f>
        <v>#N/A</v>
      </c>
      <c r="T277" s="18" t="e">
        <f>+VLOOKUP(Table2[[#This Row],[Resource]],'TPM2'!B:D,3,0)</f>
        <v>#N/A</v>
      </c>
      <c r="U277" s="18" t="e">
        <f>+VLOOKUP(Table2[[#This Row],[Resource]],'TPM2'!B:E,4,0)</f>
        <v>#N/A</v>
      </c>
      <c r="V277" s="14" t="str">
        <f>IFERROR(100%-((Table2[[#This Row],[Next activity by]]-Table2[[#This Row],[Cycles recorded so far]]))/Table2[[#This Row],[Interval]],"")</f>
        <v/>
      </c>
      <c r="W277" s="19" t="str">
        <f>IF(Table2[[#This Row],[TPM Level ]]="","",IF(Table2[[#This Row],[TPM Level ]]&lt;70%,"Green",IF(AND(Table2[[#This Row],[TPM Level ]]&gt;=70%,Table2[[#This Row],[TPM Level ]]&lt;90%),"Bleu",IF(AND(Table2[[#This Row],[TPM Level ]]&gt;=90%,Table2[[#This Row],[TPM Level ]]&lt;100%),"Yellow",IF(Table2[[#This Row],[TPM Level ]]&gt;=100%,"Red")))))</f>
        <v/>
      </c>
      <c r="X277" s="8">
        <f>IFERROR(VLOOKUP(Table2[[#This Row],[Product]],'Cavity &amp; CT'!B:E,4,0),0)</f>
        <v>88.46</v>
      </c>
      <c r="Y277" s="18" t="str">
        <f>IFERROR(VLOOKUP(D277,'Cavity &amp; CT'!B:F,5,0),"")</f>
        <v/>
      </c>
      <c r="Z277" s="20" t="str">
        <f t="shared" si="65"/>
        <v/>
      </c>
      <c r="AA277" s="14" t="e">
        <f>+VLOOKUP(Table2[[#This Row],[Resource]],'TPM2'!B:F,6,0)</f>
        <v>#N/A</v>
      </c>
    </row>
    <row r="278" spans="1:27" s="50" customFormat="1" x14ac:dyDescent="0.25">
      <c r="A278" s="15" t="s">
        <v>479</v>
      </c>
      <c r="B278" s="56" t="s">
        <v>149</v>
      </c>
      <c r="C278" s="56" t="s">
        <v>49</v>
      </c>
      <c r="D278" s="56" t="s">
        <v>12</v>
      </c>
      <c r="E278" s="56" t="s">
        <v>1111</v>
      </c>
      <c r="F278" s="56" t="s">
        <v>27</v>
      </c>
      <c r="G278" s="16"/>
      <c r="H278" s="53">
        <v>44992</v>
      </c>
      <c r="I278" s="53">
        <v>44992</v>
      </c>
      <c r="J278" s="53" t="str">
        <f ca="1">IF(OR(Table2[[#This Row],[Produced Qty ]]=Table2[[#This Row],[Origin.Qty]],Table2[[#This Row],[OrdEndDate]]&gt;TODAY()),"On Time","Late")</f>
        <v>Late</v>
      </c>
      <c r="K278" s="54">
        <v>2364</v>
      </c>
      <c r="L278" s="54">
        <v>84000</v>
      </c>
      <c r="M278" s="55" t="s">
        <v>1201</v>
      </c>
      <c r="N278" s="15">
        <f t="shared" ref="N278:N292" si="66">L278-K278</f>
        <v>81636</v>
      </c>
      <c r="O278" s="15" t="e">
        <f>VLOOKUP(Table2[[#This Row],[Product]],[1]FG!$A:$L,12,0)</f>
        <v>#N/A</v>
      </c>
      <c r="P278" s="24">
        <f>IFERROR((VLOOKUP(Table2[[#This Row],[Product]],'SCCOP DATA'!A:B,2,0))*Table2[[#This Row],[Oper. Qty]],"")</f>
        <v>70.447200000000009</v>
      </c>
      <c r="Q278" s="17" t="str">
        <f t="shared" ref="Q278:Q292" si="67">"CW"&amp;_xlfn.ISOWEEKNUM(H278)</f>
        <v>CW10</v>
      </c>
      <c r="R278" s="17" t="str">
        <f t="shared" ref="R278:R292" si="68">"CW"&amp;_xlfn.ISOWEEKNUM(I278)</f>
        <v>CW10</v>
      </c>
      <c r="S278" s="18" t="e">
        <f>VLOOKUP(Table2[[#This Row],[Resource]],'TPM2'!B:C,2,0)</f>
        <v>#N/A</v>
      </c>
      <c r="T278" s="18" t="e">
        <f>+VLOOKUP(Table2[[#This Row],[Resource]],'TPM2'!B:D,3,0)</f>
        <v>#N/A</v>
      </c>
      <c r="U278" s="18" t="e">
        <f>+VLOOKUP(Table2[[#This Row],[Resource]],'TPM2'!B:E,4,0)</f>
        <v>#N/A</v>
      </c>
      <c r="V278" s="14" t="str">
        <f>IFERROR(100%-((Table2[[#This Row],[Next activity by]]-Table2[[#This Row],[Cycles recorded so far]]))/Table2[[#This Row],[Interval]],"")</f>
        <v/>
      </c>
      <c r="W278" s="19" t="str">
        <f>IF(Table2[[#This Row],[TPM Level ]]="","",IF(Table2[[#This Row],[TPM Level ]]&lt;70%,"Green",IF(AND(Table2[[#This Row],[TPM Level ]]&gt;=70%,Table2[[#This Row],[TPM Level ]]&lt;90%),"Bleu",IF(AND(Table2[[#This Row],[TPM Level ]]&gt;=90%,Table2[[#This Row],[TPM Level ]]&lt;100%),"Yellow",IF(Table2[[#This Row],[TPM Level ]]&gt;=100%,"Red")))))</f>
        <v/>
      </c>
      <c r="X278" s="8">
        <f>IFERROR(VLOOKUP(Table2[[#This Row],[Product]],'Cavity &amp; CT'!B:E,4,0),0)</f>
        <v>88.46</v>
      </c>
      <c r="Y278" s="18" t="str">
        <f>IFERROR(VLOOKUP(D278,'Cavity &amp; CT'!B:F,5,0),"")</f>
        <v/>
      </c>
      <c r="Z278" s="20" t="str">
        <f t="shared" ref="Z278:Z292" si="69">IFERROR(((U278-T278))*(X278/3600),"")</f>
        <v/>
      </c>
      <c r="AA278" s="14" t="e">
        <f>+VLOOKUP(Table2[[#This Row],[Resource]],'TPM2'!B:F,6,0)</f>
        <v>#N/A</v>
      </c>
    </row>
    <row r="279" spans="1:27" s="50" customFormat="1" x14ac:dyDescent="0.25">
      <c r="A279" s="15" t="s">
        <v>479</v>
      </c>
      <c r="B279" s="56" t="s">
        <v>149</v>
      </c>
      <c r="C279" s="56" t="s">
        <v>49</v>
      </c>
      <c r="D279" s="56" t="s">
        <v>12</v>
      </c>
      <c r="E279" s="56" t="s">
        <v>1359</v>
      </c>
      <c r="F279" s="56" t="s">
        <v>27</v>
      </c>
      <c r="G279" s="16"/>
      <c r="H279" s="53">
        <v>45015</v>
      </c>
      <c r="I279" s="53">
        <v>45020</v>
      </c>
      <c r="J279" s="53" t="str">
        <f ca="1">IF(OR(Table2[[#This Row],[Produced Qty ]]=Table2[[#This Row],[Origin.Qty]],Table2[[#This Row],[OrdEndDate]]&gt;TODAY()),"On Time","Late")</f>
        <v>On Time</v>
      </c>
      <c r="K279" s="54">
        <v>67008</v>
      </c>
      <c r="L279" s="54">
        <v>90000</v>
      </c>
      <c r="M279" s="55" t="s">
        <v>1676</v>
      </c>
      <c r="N279" s="15">
        <f t="shared" si="66"/>
        <v>22992</v>
      </c>
      <c r="O279" s="15" t="e">
        <f>VLOOKUP(Table2[[#This Row],[Product]],[1]FG!$A:$L,12,0)</f>
        <v>#N/A</v>
      </c>
      <c r="P279" s="24">
        <f>IFERROR((VLOOKUP(Table2[[#This Row],[Product]],'SCCOP DATA'!A:B,2,0))*Table2[[#This Row],[Oper. Qty]],"")</f>
        <v>1996.8384000000003</v>
      </c>
      <c r="Q279" s="17" t="str">
        <f t="shared" si="67"/>
        <v>CW13</v>
      </c>
      <c r="R279" s="17" t="str">
        <f t="shared" si="68"/>
        <v>CW14</v>
      </c>
      <c r="S279" s="18" t="e">
        <f>VLOOKUP(Table2[[#This Row],[Resource]],'TPM2'!B:C,2,0)</f>
        <v>#N/A</v>
      </c>
      <c r="T279" s="18" t="e">
        <f>+VLOOKUP(Table2[[#This Row],[Resource]],'TPM2'!B:D,3,0)</f>
        <v>#N/A</v>
      </c>
      <c r="U279" s="18" t="e">
        <f>+VLOOKUP(Table2[[#This Row],[Resource]],'TPM2'!B:E,4,0)</f>
        <v>#N/A</v>
      </c>
      <c r="V279" s="14" t="str">
        <f>IFERROR(100%-((Table2[[#This Row],[Next activity by]]-Table2[[#This Row],[Cycles recorded so far]]))/Table2[[#This Row],[Interval]],"")</f>
        <v/>
      </c>
      <c r="W279" s="19" t="str">
        <f>IF(Table2[[#This Row],[TPM Level ]]="","",IF(Table2[[#This Row],[TPM Level ]]&lt;70%,"Green",IF(AND(Table2[[#This Row],[TPM Level ]]&gt;=70%,Table2[[#This Row],[TPM Level ]]&lt;90%),"Bleu",IF(AND(Table2[[#This Row],[TPM Level ]]&gt;=90%,Table2[[#This Row],[TPM Level ]]&lt;100%),"Yellow",IF(Table2[[#This Row],[TPM Level ]]&gt;=100%,"Red")))))</f>
        <v/>
      </c>
      <c r="X279" s="8">
        <f>IFERROR(VLOOKUP(Table2[[#This Row],[Product]],'Cavity &amp; CT'!B:E,4,0),0)</f>
        <v>88.46</v>
      </c>
      <c r="Y279" s="18" t="str">
        <f>IFERROR(VLOOKUP(D279,'Cavity &amp; CT'!B:F,5,0),"")</f>
        <v/>
      </c>
      <c r="Z279" s="20" t="str">
        <f t="shared" si="69"/>
        <v/>
      </c>
      <c r="AA279" s="14" t="e">
        <f>+VLOOKUP(Table2[[#This Row],[Resource]],'TPM2'!B:F,6,0)</f>
        <v>#N/A</v>
      </c>
    </row>
    <row r="280" spans="1:27" s="50" customFormat="1" x14ac:dyDescent="0.25">
      <c r="A280" s="15" t="s">
        <v>479</v>
      </c>
      <c r="B280" s="56" t="s">
        <v>149</v>
      </c>
      <c r="C280" s="56" t="s">
        <v>49</v>
      </c>
      <c r="D280" s="56" t="s">
        <v>12</v>
      </c>
      <c r="E280" s="56" t="s">
        <v>1509</v>
      </c>
      <c r="F280" s="56" t="s">
        <v>27</v>
      </c>
      <c r="G280" s="16"/>
      <c r="H280" s="53">
        <v>45020</v>
      </c>
      <c r="I280" s="53">
        <v>45027</v>
      </c>
      <c r="J280" s="53" t="str">
        <f ca="1">IF(OR(Table2[[#This Row],[Produced Qty ]]=Table2[[#This Row],[Origin.Qty]],Table2[[#This Row],[OrdEndDate]]&gt;TODAY()),"On Time","Late")</f>
        <v>On Time</v>
      </c>
      <c r="K280" s="54">
        <v>96000</v>
      </c>
      <c r="L280" s="54">
        <v>96000</v>
      </c>
      <c r="M280" s="55" t="s">
        <v>1677</v>
      </c>
      <c r="N280" s="15">
        <f t="shared" si="66"/>
        <v>0</v>
      </c>
      <c r="O280" s="15" t="e">
        <f>VLOOKUP(Table2[[#This Row],[Product]],[1]FG!$A:$L,12,0)</f>
        <v>#N/A</v>
      </c>
      <c r="P280" s="24">
        <f>IFERROR((VLOOKUP(Table2[[#This Row],[Product]],'SCCOP DATA'!A:B,2,0))*Table2[[#This Row],[Oper. Qty]],"")</f>
        <v>2860.8</v>
      </c>
      <c r="Q280" s="17" t="str">
        <f t="shared" si="67"/>
        <v>CW14</v>
      </c>
      <c r="R280" s="17" t="str">
        <f t="shared" si="68"/>
        <v>CW15</v>
      </c>
      <c r="S280" s="18" t="e">
        <f>VLOOKUP(Table2[[#This Row],[Resource]],'TPM2'!B:C,2,0)</f>
        <v>#N/A</v>
      </c>
      <c r="T280" s="18" t="e">
        <f>+VLOOKUP(Table2[[#This Row],[Resource]],'TPM2'!B:D,3,0)</f>
        <v>#N/A</v>
      </c>
      <c r="U280" s="18" t="e">
        <f>+VLOOKUP(Table2[[#This Row],[Resource]],'TPM2'!B:E,4,0)</f>
        <v>#N/A</v>
      </c>
      <c r="V280" s="14" t="str">
        <f>IFERROR(100%-((Table2[[#This Row],[Next activity by]]-Table2[[#This Row],[Cycles recorded so far]]))/Table2[[#This Row],[Interval]],"")</f>
        <v/>
      </c>
      <c r="W280" s="19" t="str">
        <f>IF(Table2[[#This Row],[TPM Level ]]="","",IF(Table2[[#This Row],[TPM Level ]]&lt;70%,"Green",IF(AND(Table2[[#This Row],[TPM Level ]]&gt;=70%,Table2[[#This Row],[TPM Level ]]&lt;90%),"Bleu",IF(AND(Table2[[#This Row],[TPM Level ]]&gt;=90%,Table2[[#This Row],[TPM Level ]]&lt;100%),"Yellow",IF(Table2[[#This Row],[TPM Level ]]&gt;=100%,"Red")))))</f>
        <v/>
      </c>
      <c r="X280" s="8">
        <f>IFERROR(VLOOKUP(Table2[[#This Row],[Product]],'Cavity &amp; CT'!B:E,4,0),0)</f>
        <v>88.46</v>
      </c>
      <c r="Y280" s="18" t="str">
        <f>IFERROR(VLOOKUP(D280,'Cavity &amp; CT'!B:F,5,0),"")</f>
        <v/>
      </c>
      <c r="Z280" s="20" t="str">
        <f t="shared" si="69"/>
        <v/>
      </c>
      <c r="AA280" s="14" t="e">
        <f>+VLOOKUP(Table2[[#This Row],[Resource]],'TPM2'!B:F,6,0)</f>
        <v>#N/A</v>
      </c>
    </row>
    <row r="281" spans="1:27" s="50" customFormat="1" x14ac:dyDescent="0.25">
      <c r="A281" s="15" t="s">
        <v>479</v>
      </c>
      <c r="B281" s="56" t="s">
        <v>1099</v>
      </c>
      <c r="C281" s="56" t="s">
        <v>48</v>
      </c>
      <c r="D281" s="56" t="s">
        <v>1073</v>
      </c>
      <c r="E281" s="56" t="s">
        <v>1170</v>
      </c>
      <c r="F281" s="56" t="s">
        <v>27</v>
      </c>
      <c r="G281" s="16"/>
      <c r="H281" s="53">
        <v>45001</v>
      </c>
      <c r="I281" s="53">
        <v>45001</v>
      </c>
      <c r="J281" s="53" t="str">
        <f ca="1">IF(OR(Table2[[#This Row],[Produced Qty ]]=Table2[[#This Row],[Origin.Qty]],Table2[[#This Row],[OrdEndDate]]&gt;TODAY()),"On Time","Late")</f>
        <v>Late</v>
      </c>
      <c r="K281" s="54">
        <v>3504</v>
      </c>
      <c r="L281" s="54">
        <v>348000</v>
      </c>
      <c r="M281" s="55" t="s">
        <v>1271</v>
      </c>
      <c r="N281" s="15">
        <f t="shared" si="66"/>
        <v>344496</v>
      </c>
      <c r="O281" s="15" t="e">
        <f>VLOOKUP(Table2[[#This Row],[Product]],[1]FG!$A:$L,12,0)</f>
        <v>#N/A</v>
      </c>
      <c r="P281" s="24" t="str">
        <f>IFERROR((VLOOKUP(Table2[[#This Row],[Product]],'SCCOP DATA'!A:B,2,0))*Table2[[#This Row],[Oper. Qty]],"")</f>
        <v/>
      </c>
      <c r="Q281" s="17" t="str">
        <f t="shared" si="67"/>
        <v>CW11</v>
      </c>
      <c r="R281" s="17" t="str">
        <f t="shared" si="68"/>
        <v>CW11</v>
      </c>
      <c r="S281" s="18" t="e">
        <f>VLOOKUP(Table2[[#This Row],[Resource]],'TPM2'!B:C,2,0)</f>
        <v>#N/A</v>
      </c>
      <c r="T281" s="18" t="e">
        <f>+VLOOKUP(Table2[[#This Row],[Resource]],'TPM2'!B:D,3,0)</f>
        <v>#N/A</v>
      </c>
      <c r="U281" s="18" t="e">
        <f>+VLOOKUP(Table2[[#This Row],[Resource]],'TPM2'!B:E,4,0)</f>
        <v>#N/A</v>
      </c>
      <c r="V281" s="14" t="str">
        <f>IFERROR(100%-((Table2[[#This Row],[Next activity by]]-Table2[[#This Row],[Cycles recorded so far]]))/Table2[[#This Row],[Interval]],"")</f>
        <v/>
      </c>
      <c r="W281" s="19" t="str">
        <f>IF(Table2[[#This Row],[TPM Level ]]="","",IF(Table2[[#This Row],[TPM Level ]]&lt;70%,"Green",IF(AND(Table2[[#This Row],[TPM Level ]]&gt;=70%,Table2[[#This Row],[TPM Level ]]&lt;90%),"Bleu",IF(AND(Table2[[#This Row],[TPM Level ]]&gt;=90%,Table2[[#This Row],[TPM Level ]]&lt;100%),"Yellow",IF(Table2[[#This Row],[TPM Level ]]&gt;=100%,"Red")))))</f>
        <v/>
      </c>
      <c r="X281" s="8">
        <f>IFERROR(VLOOKUP(Table2[[#This Row],[Product]],'Cavity &amp; CT'!B:E,4,0),0)</f>
        <v>0</v>
      </c>
      <c r="Y281" s="18" t="str">
        <f>IFERROR(VLOOKUP(D281,'Cavity &amp; CT'!B:F,5,0),"")</f>
        <v/>
      </c>
      <c r="Z281" s="20" t="str">
        <f t="shared" si="69"/>
        <v/>
      </c>
      <c r="AA281" s="14" t="e">
        <f>+VLOOKUP(Table2[[#This Row],[Resource]],'TPM2'!B:F,6,0)</f>
        <v>#N/A</v>
      </c>
    </row>
    <row r="282" spans="1:27" s="50" customFormat="1" x14ac:dyDescent="0.25">
      <c r="A282" s="15" t="s">
        <v>479</v>
      </c>
      <c r="B282" s="56" t="s">
        <v>130</v>
      </c>
      <c r="C282" s="56" t="s">
        <v>48</v>
      </c>
      <c r="D282" s="56" t="s">
        <v>510</v>
      </c>
      <c r="E282" s="56" t="s">
        <v>1192</v>
      </c>
      <c r="F282" s="56" t="s">
        <v>27</v>
      </c>
      <c r="G282" s="16"/>
      <c r="H282" s="53">
        <v>45015</v>
      </c>
      <c r="I282" s="53">
        <v>45018</v>
      </c>
      <c r="J282" s="53" t="str">
        <f ca="1">IF(OR(Table2[[#This Row],[Produced Qty ]]=Table2[[#This Row],[Origin.Qty]],Table2[[#This Row],[OrdEndDate]]&gt;TODAY()),"On Time","Late")</f>
        <v>On Time</v>
      </c>
      <c r="K282" s="54">
        <v>116544</v>
      </c>
      <c r="L282" s="54">
        <v>198000</v>
      </c>
      <c r="M282" s="55" t="s">
        <v>1678</v>
      </c>
      <c r="N282" s="15">
        <f t="shared" si="66"/>
        <v>81456</v>
      </c>
      <c r="O282" s="15">
        <f>VLOOKUP(Table2[[#This Row],[Product]],[1]FG!$A:$L,12,0)</f>
        <v>42000</v>
      </c>
      <c r="P282" s="24">
        <f>IFERROR((VLOOKUP(Table2[[#This Row],[Product]],'SCCOP DATA'!A:B,2,0))*Table2[[#This Row],[Oper. Qty]],"")</f>
        <v>1557.0278399999997</v>
      </c>
      <c r="Q282" s="17" t="str">
        <f t="shared" si="67"/>
        <v>CW13</v>
      </c>
      <c r="R282" s="17" t="str">
        <f t="shared" si="68"/>
        <v>CW13</v>
      </c>
      <c r="S282" s="18" t="e">
        <f>VLOOKUP(Table2[[#This Row],[Resource]],'TPM2'!B:C,2,0)</f>
        <v>#N/A</v>
      </c>
      <c r="T282" s="18" t="e">
        <f>+VLOOKUP(Table2[[#This Row],[Resource]],'TPM2'!B:D,3,0)</f>
        <v>#N/A</v>
      </c>
      <c r="U282" s="18" t="e">
        <f>+VLOOKUP(Table2[[#This Row],[Resource]],'TPM2'!B:E,4,0)</f>
        <v>#N/A</v>
      </c>
      <c r="V282" s="14" t="str">
        <f>IFERROR(100%-((Table2[[#This Row],[Next activity by]]-Table2[[#This Row],[Cycles recorded so far]]))/Table2[[#This Row],[Interval]],"")</f>
        <v/>
      </c>
      <c r="W282" s="19" t="str">
        <f>IF(Table2[[#This Row],[TPM Level ]]="","",IF(Table2[[#This Row],[TPM Level ]]&lt;70%,"Green",IF(AND(Table2[[#This Row],[TPM Level ]]&gt;=70%,Table2[[#This Row],[TPM Level ]]&lt;90%),"Bleu",IF(AND(Table2[[#This Row],[TPM Level ]]&gt;=90%,Table2[[#This Row],[TPM Level ]]&lt;100%),"Yellow",IF(Table2[[#This Row],[TPM Level ]]&gt;=100%,"Red")))))</f>
        <v/>
      </c>
      <c r="X282" s="8">
        <f>IFERROR(VLOOKUP(Table2[[#This Row],[Product]],'Cavity &amp; CT'!B:E,4,0),0)</f>
        <v>29.119</v>
      </c>
      <c r="Y282" s="18" t="str">
        <f>IFERROR(VLOOKUP(D282,'Cavity &amp; CT'!B:F,5,0),"")</f>
        <v/>
      </c>
      <c r="Z282" s="20" t="str">
        <f t="shared" si="69"/>
        <v/>
      </c>
      <c r="AA282" s="14" t="e">
        <f>+VLOOKUP(Table2[[#This Row],[Resource]],'TPM2'!B:F,6,0)</f>
        <v>#N/A</v>
      </c>
    </row>
    <row r="283" spans="1:27" s="50" customFormat="1" x14ac:dyDescent="0.25">
      <c r="A283" s="15" t="s">
        <v>479</v>
      </c>
      <c r="B283" s="56" t="s">
        <v>1099</v>
      </c>
      <c r="C283" s="56" t="s">
        <v>48</v>
      </c>
      <c r="D283" s="56" t="s">
        <v>1073</v>
      </c>
      <c r="E283" s="56" t="s">
        <v>1360</v>
      </c>
      <c r="F283" s="56" t="s">
        <v>27</v>
      </c>
      <c r="G283" s="16"/>
      <c r="H283" s="53">
        <v>45020</v>
      </c>
      <c r="I283" s="53">
        <v>45024</v>
      </c>
      <c r="J283" s="53" t="str">
        <f ca="1">IF(OR(Table2[[#This Row],[Produced Qty ]]=Table2[[#This Row],[Origin.Qty]],Table2[[#This Row],[OrdEndDate]]&gt;TODAY()),"On Time","Late")</f>
        <v>On Time</v>
      </c>
      <c r="K283" s="54">
        <v>372000</v>
      </c>
      <c r="L283" s="54">
        <v>372000</v>
      </c>
      <c r="M283" s="55" t="s">
        <v>1397</v>
      </c>
      <c r="N283" s="15">
        <f t="shared" si="66"/>
        <v>0</v>
      </c>
      <c r="O283" s="15" t="e">
        <f>VLOOKUP(Table2[[#This Row],[Product]],[1]FG!$A:$L,12,0)</f>
        <v>#N/A</v>
      </c>
      <c r="P283" s="24" t="str">
        <f>IFERROR((VLOOKUP(Table2[[#This Row],[Product]],'SCCOP DATA'!A:B,2,0))*Table2[[#This Row],[Oper. Qty]],"")</f>
        <v/>
      </c>
      <c r="Q283" s="17" t="str">
        <f t="shared" si="67"/>
        <v>CW14</v>
      </c>
      <c r="R283" s="17" t="str">
        <f t="shared" si="68"/>
        <v>CW14</v>
      </c>
      <c r="S283" s="18" t="e">
        <f>VLOOKUP(Table2[[#This Row],[Resource]],'TPM2'!B:C,2,0)</f>
        <v>#N/A</v>
      </c>
      <c r="T283" s="18" t="e">
        <f>+VLOOKUP(Table2[[#This Row],[Resource]],'TPM2'!B:D,3,0)</f>
        <v>#N/A</v>
      </c>
      <c r="U283" s="18" t="e">
        <f>+VLOOKUP(Table2[[#This Row],[Resource]],'TPM2'!B:E,4,0)</f>
        <v>#N/A</v>
      </c>
      <c r="V283" s="14" t="str">
        <f>IFERROR(100%-((Table2[[#This Row],[Next activity by]]-Table2[[#This Row],[Cycles recorded so far]]))/Table2[[#This Row],[Interval]],"")</f>
        <v/>
      </c>
      <c r="W283" s="19" t="str">
        <f>IF(Table2[[#This Row],[TPM Level ]]="","",IF(Table2[[#This Row],[TPM Level ]]&lt;70%,"Green",IF(AND(Table2[[#This Row],[TPM Level ]]&gt;=70%,Table2[[#This Row],[TPM Level ]]&lt;90%),"Bleu",IF(AND(Table2[[#This Row],[TPM Level ]]&gt;=90%,Table2[[#This Row],[TPM Level ]]&lt;100%),"Yellow",IF(Table2[[#This Row],[TPM Level ]]&gt;=100%,"Red")))))</f>
        <v/>
      </c>
      <c r="X283" s="8">
        <f>IFERROR(VLOOKUP(Table2[[#This Row],[Product]],'Cavity &amp; CT'!B:E,4,0),0)</f>
        <v>0</v>
      </c>
      <c r="Y283" s="18" t="str">
        <f>IFERROR(VLOOKUP(D283,'Cavity &amp; CT'!B:F,5,0),"")</f>
        <v/>
      </c>
      <c r="Z283" s="20" t="str">
        <f t="shared" si="69"/>
        <v/>
      </c>
      <c r="AA283" s="14" t="e">
        <f>+VLOOKUP(Table2[[#This Row],[Resource]],'TPM2'!B:F,6,0)</f>
        <v>#N/A</v>
      </c>
    </row>
    <row r="284" spans="1:27" s="50" customFormat="1" x14ac:dyDescent="0.25">
      <c r="A284" s="15" t="s">
        <v>479</v>
      </c>
      <c r="B284" s="56" t="s">
        <v>130</v>
      </c>
      <c r="C284" s="56" t="s">
        <v>48</v>
      </c>
      <c r="D284" s="56" t="s">
        <v>510</v>
      </c>
      <c r="E284" s="56" t="s">
        <v>1510</v>
      </c>
      <c r="F284" s="56" t="s">
        <v>27</v>
      </c>
      <c r="G284" s="16"/>
      <c r="H284" s="53">
        <v>45018</v>
      </c>
      <c r="I284" s="53">
        <v>45020</v>
      </c>
      <c r="J284" s="53" t="str">
        <f ca="1">IF(OR(Table2[[#This Row],[Produced Qty ]]=Table2[[#This Row],[Origin.Qty]],Table2[[#This Row],[OrdEndDate]]&gt;TODAY()),"On Time","Late")</f>
        <v>On Time</v>
      </c>
      <c r="K284" s="54">
        <v>90000</v>
      </c>
      <c r="L284" s="54">
        <v>90000</v>
      </c>
      <c r="M284" s="55" t="s">
        <v>1679</v>
      </c>
      <c r="N284" s="15">
        <f t="shared" si="66"/>
        <v>0</v>
      </c>
      <c r="O284" s="15">
        <f>VLOOKUP(Table2[[#This Row],[Product]],[1]FG!$A:$L,12,0)</f>
        <v>42000</v>
      </c>
      <c r="P284" s="24">
        <f>IFERROR((VLOOKUP(Table2[[#This Row],[Product]],'SCCOP DATA'!A:B,2,0))*Table2[[#This Row],[Oper. Qty]],"")</f>
        <v>1202.3999999999999</v>
      </c>
      <c r="Q284" s="17" t="str">
        <f t="shared" si="67"/>
        <v>CW13</v>
      </c>
      <c r="R284" s="17" t="str">
        <f t="shared" si="68"/>
        <v>CW14</v>
      </c>
      <c r="S284" s="18" t="e">
        <f>VLOOKUP(Table2[[#This Row],[Resource]],'TPM2'!B:C,2,0)</f>
        <v>#N/A</v>
      </c>
      <c r="T284" s="18" t="e">
        <f>+VLOOKUP(Table2[[#This Row],[Resource]],'TPM2'!B:D,3,0)</f>
        <v>#N/A</v>
      </c>
      <c r="U284" s="18" t="e">
        <f>+VLOOKUP(Table2[[#This Row],[Resource]],'TPM2'!B:E,4,0)</f>
        <v>#N/A</v>
      </c>
      <c r="V284" s="14" t="str">
        <f>IFERROR(100%-((Table2[[#This Row],[Next activity by]]-Table2[[#This Row],[Cycles recorded so far]]))/Table2[[#This Row],[Interval]],"")</f>
        <v/>
      </c>
      <c r="W284" s="19" t="str">
        <f>IF(Table2[[#This Row],[TPM Level ]]="","",IF(Table2[[#This Row],[TPM Level ]]&lt;70%,"Green",IF(AND(Table2[[#This Row],[TPM Level ]]&gt;=70%,Table2[[#This Row],[TPM Level ]]&lt;90%),"Bleu",IF(AND(Table2[[#This Row],[TPM Level ]]&gt;=90%,Table2[[#This Row],[TPM Level ]]&lt;100%),"Yellow",IF(Table2[[#This Row],[TPM Level ]]&gt;=100%,"Red")))))</f>
        <v/>
      </c>
      <c r="X284" s="8">
        <f>IFERROR(VLOOKUP(Table2[[#This Row],[Product]],'Cavity &amp; CT'!B:E,4,0),0)</f>
        <v>29.119</v>
      </c>
      <c r="Y284" s="18" t="str">
        <f>IFERROR(VLOOKUP(D284,'Cavity &amp; CT'!B:F,5,0),"")</f>
        <v/>
      </c>
      <c r="Z284" s="20" t="str">
        <f t="shared" si="69"/>
        <v/>
      </c>
      <c r="AA284" s="14" t="e">
        <f>+VLOOKUP(Table2[[#This Row],[Resource]],'TPM2'!B:F,6,0)</f>
        <v>#N/A</v>
      </c>
    </row>
    <row r="285" spans="1:27" s="50" customFormat="1" x14ac:dyDescent="0.25">
      <c r="A285" s="15" t="s">
        <v>479</v>
      </c>
      <c r="B285" s="56" t="s">
        <v>73</v>
      </c>
      <c r="C285" s="56" t="s">
        <v>48</v>
      </c>
      <c r="D285" s="56" t="s">
        <v>66</v>
      </c>
      <c r="E285" s="56" t="s">
        <v>1511</v>
      </c>
      <c r="F285" s="56" t="s">
        <v>27</v>
      </c>
      <c r="G285" s="16"/>
      <c r="H285" s="53">
        <v>45024</v>
      </c>
      <c r="I285" s="53">
        <v>45026</v>
      </c>
      <c r="J285" s="53" t="str">
        <f ca="1">IF(OR(Table2[[#This Row],[Produced Qty ]]=Table2[[#This Row],[Origin.Qty]],Table2[[#This Row],[OrdEndDate]]&gt;TODAY()),"On Time","Late")</f>
        <v>On Time</v>
      </c>
      <c r="K285" s="54">
        <v>20800</v>
      </c>
      <c r="L285" s="54">
        <v>20800</v>
      </c>
      <c r="M285" s="55" t="s">
        <v>1680</v>
      </c>
      <c r="N285" s="15">
        <f t="shared" si="66"/>
        <v>0</v>
      </c>
      <c r="O285" s="15" t="e">
        <f>VLOOKUP(Table2[[#This Row],[Product]],[1]FG!$A:$L,12,0)</f>
        <v>#N/A</v>
      </c>
      <c r="P285" s="24">
        <f>IFERROR((VLOOKUP(Table2[[#This Row],[Product]],'SCCOP DATA'!A:B,2,0))*Table2[[#This Row],[Oper. Qty]],"")</f>
        <v>699.7120000000001</v>
      </c>
      <c r="Q285" s="17" t="str">
        <f t="shared" si="67"/>
        <v>CW14</v>
      </c>
      <c r="R285" s="17" t="str">
        <f t="shared" si="68"/>
        <v>CW15</v>
      </c>
      <c r="S285" s="18" t="e">
        <f>VLOOKUP(Table2[[#This Row],[Resource]],'TPM2'!B:C,2,0)</f>
        <v>#N/A</v>
      </c>
      <c r="T285" s="18" t="e">
        <f>+VLOOKUP(Table2[[#This Row],[Resource]],'TPM2'!B:D,3,0)</f>
        <v>#N/A</v>
      </c>
      <c r="U285" s="18" t="e">
        <f>+VLOOKUP(Table2[[#This Row],[Resource]],'TPM2'!B:E,4,0)</f>
        <v>#N/A</v>
      </c>
      <c r="V285" s="14" t="str">
        <f>IFERROR(100%-((Table2[[#This Row],[Next activity by]]-Table2[[#This Row],[Cycles recorded so far]]))/Table2[[#This Row],[Interval]],"")</f>
        <v/>
      </c>
      <c r="W285" s="19" t="str">
        <f>IF(Table2[[#This Row],[TPM Level ]]="","",IF(Table2[[#This Row],[TPM Level ]]&lt;70%,"Green",IF(AND(Table2[[#This Row],[TPM Level ]]&gt;=70%,Table2[[#This Row],[TPM Level ]]&lt;90%),"Bleu",IF(AND(Table2[[#This Row],[TPM Level ]]&gt;=90%,Table2[[#This Row],[TPM Level ]]&lt;100%),"Yellow",IF(Table2[[#This Row],[TPM Level ]]&gt;=100%,"Red")))))</f>
        <v/>
      </c>
      <c r="X285" s="8">
        <f>IFERROR(VLOOKUP(Table2[[#This Row],[Product]],'Cavity &amp; CT'!B:E,4,0),0)</f>
        <v>67.995999999999995</v>
      </c>
      <c r="Y285" s="18" t="str">
        <f>IFERROR(VLOOKUP(D285,'Cavity &amp; CT'!B:F,5,0),"")</f>
        <v/>
      </c>
      <c r="Z285" s="20" t="str">
        <f t="shared" si="69"/>
        <v/>
      </c>
      <c r="AA285" s="14" t="e">
        <f>+VLOOKUP(Table2[[#This Row],[Resource]],'TPM2'!B:F,6,0)</f>
        <v>#N/A</v>
      </c>
    </row>
    <row r="286" spans="1:27" s="50" customFormat="1" x14ac:dyDescent="0.25">
      <c r="A286" s="15" t="s">
        <v>479</v>
      </c>
      <c r="B286" s="56" t="s">
        <v>72</v>
      </c>
      <c r="C286" s="56" t="s">
        <v>48</v>
      </c>
      <c r="D286" s="56" t="s">
        <v>66</v>
      </c>
      <c r="E286" s="56" t="s">
        <v>1512</v>
      </c>
      <c r="F286" s="56" t="s">
        <v>27</v>
      </c>
      <c r="G286" s="16"/>
      <c r="H286" s="53">
        <v>45026</v>
      </c>
      <c r="I286" s="53">
        <v>45028</v>
      </c>
      <c r="J286" s="53" t="str">
        <f ca="1">IF(OR(Table2[[#This Row],[Produced Qty ]]=Table2[[#This Row],[Origin.Qty]],Table2[[#This Row],[OrdEndDate]]&gt;TODAY()),"On Time","Late")</f>
        <v>On Time</v>
      </c>
      <c r="K286" s="54">
        <v>38400</v>
      </c>
      <c r="L286" s="54">
        <v>38400</v>
      </c>
      <c r="M286" s="55" t="s">
        <v>1157</v>
      </c>
      <c r="N286" s="15">
        <f t="shared" si="66"/>
        <v>0</v>
      </c>
      <c r="O286" s="15">
        <f>VLOOKUP(Table2[[#This Row],[Product]],[1]FG!$A:$L,12,0)</f>
        <v>16000</v>
      </c>
      <c r="P286" s="24">
        <f>IFERROR((VLOOKUP(Table2[[#This Row],[Product]],'SCCOP DATA'!A:B,2,0))*Table2[[#This Row],[Oper. Qty]],"")</f>
        <v>1263.7439999999997</v>
      </c>
      <c r="Q286" s="17" t="str">
        <f t="shared" si="67"/>
        <v>CW15</v>
      </c>
      <c r="R286" s="17" t="str">
        <f t="shared" si="68"/>
        <v>CW15</v>
      </c>
      <c r="S286" s="18" t="e">
        <f>VLOOKUP(Table2[[#This Row],[Resource]],'TPM2'!B:C,2,0)</f>
        <v>#N/A</v>
      </c>
      <c r="T286" s="18" t="e">
        <f>+VLOOKUP(Table2[[#This Row],[Resource]],'TPM2'!B:D,3,0)</f>
        <v>#N/A</v>
      </c>
      <c r="U286" s="18" t="e">
        <f>+VLOOKUP(Table2[[#This Row],[Resource]],'TPM2'!B:E,4,0)</f>
        <v>#N/A</v>
      </c>
      <c r="V286" s="14" t="str">
        <f>IFERROR(100%-((Table2[[#This Row],[Next activity by]]-Table2[[#This Row],[Cycles recorded so far]]))/Table2[[#This Row],[Interval]],"")</f>
        <v/>
      </c>
      <c r="W286" s="19" t="str">
        <f>IF(Table2[[#This Row],[TPM Level ]]="","",IF(Table2[[#This Row],[TPM Level ]]&lt;70%,"Green",IF(AND(Table2[[#This Row],[TPM Level ]]&gt;=70%,Table2[[#This Row],[TPM Level ]]&lt;90%),"Bleu",IF(AND(Table2[[#This Row],[TPM Level ]]&gt;=90%,Table2[[#This Row],[TPM Level ]]&lt;100%),"Yellow",IF(Table2[[#This Row],[TPM Level ]]&gt;=100%,"Red")))))</f>
        <v/>
      </c>
      <c r="X286" s="8">
        <f>IFERROR(VLOOKUP(Table2[[#This Row],[Product]],'Cavity &amp; CT'!B:E,4,0),0)</f>
        <v>67.995999999999995</v>
      </c>
      <c r="Y286" s="18" t="str">
        <f>IFERROR(VLOOKUP(D286,'Cavity &amp; CT'!B:F,5,0),"")</f>
        <v/>
      </c>
      <c r="Z286" s="20" t="str">
        <f t="shared" si="69"/>
        <v/>
      </c>
      <c r="AA286" s="14" t="e">
        <f>+VLOOKUP(Table2[[#This Row],[Resource]],'TPM2'!B:F,6,0)</f>
        <v>#N/A</v>
      </c>
    </row>
    <row r="287" spans="1:27" s="50" customFormat="1" x14ac:dyDescent="0.25">
      <c r="A287" s="15" t="s">
        <v>479</v>
      </c>
      <c r="B287" s="56" t="s">
        <v>174</v>
      </c>
      <c r="C287" s="56" t="s">
        <v>47</v>
      </c>
      <c r="D287" s="56" t="s">
        <v>518</v>
      </c>
      <c r="E287" s="56" t="s">
        <v>1112</v>
      </c>
      <c r="F287" s="56" t="s">
        <v>27</v>
      </c>
      <c r="G287" s="16"/>
      <c r="H287" s="53">
        <v>44997</v>
      </c>
      <c r="I287" s="53">
        <v>44997</v>
      </c>
      <c r="J287" s="53" t="str">
        <f ca="1">IF(OR(Table2[[#This Row],[Produced Qty ]]=Table2[[#This Row],[Origin.Qty]],Table2[[#This Row],[OrdEndDate]]&gt;TODAY()),"On Time","Late")</f>
        <v>Late</v>
      </c>
      <c r="K287" s="54">
        <v>14048</v>
      </c>
      <c r="L287" s="54">
        <v>93608</v>
      </c>
      <c r="M287" s="55" t="s">
        <v>1272</v>
      </c>
      <c r="N287" s="15">
        <f t="shared" si="66"/>
        <v>79560</v>
      </c>
      <c r="O287" s="15">
        <f>VLOOKUP(Table2[[#This Row],[Product]],[1]FG!$A:$L,12,0)</f>
        <v>10000</v>
      </c>
      <c r="P287" s="24">
        <f>IFERROR((VLOOKUP(Table2[[#This Row],[Product]],'SCCOP DATA'!A:B,2,0))*Table2[[#This Row],[Oper. Qty]],"")</f>
        <v>163.94015999999999</v>
      </c>
      <c r="Q287" s="17" t="str">
        <f t="shared" si="67"/>
        <v>CW10</v>
      </c>
      <c r="R287" s="17" t="str">
        <f t="shared" si="68"/>
        <v>CW10</v>
      </c>
      <c r="S287" s="18" t="e">
        <f>VLOOKUP(Table2[[#This Row],[Resource]],'TPM2'!B:C,2,0)</f>
        <v>#N/A</v>
      </c>
      <c r="T287" s="18" t="e">
        <f>+VLOOKUP(Table2[[#This Row],[Resource]],'TPM2'!B:D,3,0)</f>
        <v>#N/A</v>
      </c>
      <c r="U287" s="18" t="e">
        <f>+VLOOKUP(Table2[[#This Row],[Resource]],'TPM2'!B:E,4,0)</f>
        <v>#N/A</v>
      </c>
      <c r="V287" s="14" t="str">
        <f>IFERROR(100%-((Table2[[#This Row],[Next activity by]]-Table2[[#This Row],[Cycles recorded so far]]))/Table2[[#This Row],[Interval]],"")</f>
        <v/>
      </c>
      <c r="W287" s="19" t="str">
        <f>IF(Table2[[#This Row],[TPM Level ]]="","",IF(Table2[[#This Row],[TPM Level ]]&lt;70%,"Green",IF(AND(Table2[[#This Row],[TPM Level ]]&gt;=70%,Table2[[#This Row],[TPM Level ]]&lt;90%),"Bleu",IF(AND(Table2[[#This Row],[TPM Level ]]&gt;=90%,Table2[[#This Row],[TPM Level ]]&lt;100%),"Yellow",IF(Table2[[#This Row],[TPM Level ]]&gt;=100%,"Red")))))</f>
        <v/>
      </c>
      <c r="X287" s="8">
        <f>IFERROR(VLOOKUP(Table2[[#This Row],[Product]],'Cavity &amp; CT'!B:E,4,0),0)</f>
        <v>30.382000000000001</v>
      </c>
      <c r="Y287" s="18" t="str">
        <f>IFERROR(VLOOKUP(D287,'Cavity &amp; CT'!B:F,5,0),"")</f>
        <v/>
      </c>
      <c r="Z287" s="20" t="str">
        <f t="shared" si="69"/>
        <v/>
      </c>
      <c r="AA287" s="14" t="e">
        <f>+VLOOKUP(Table2[[#This Row],[Resource]],'TPM2'!B:F,6,0)</f>
        <v>#N/A</v>
      </c>
    </row>
    <row r="288" spans="1:27" s="50" customFormat="1" x14ac:dyDescent="0.25">
      <c r="A288" s="15" t="s">
        <v>479</v>
      </c>
      <c r="B288" s="56" t="s">
        <v>355</v>
      </c>
      <c r="C288" s="56" t="s">
        <v>47</v>
      </c>
      <c r="D288" s="56" t="s">
        <v>1063</v>
      </c>
      <c r="E288" s="56" t="s">
        <v>1362</v>
      </c>
      <c r="F288" s="56" t="s">
        <v>27</v>
      </c>
      <c r="G288" s="16"/>
      <c r="H288" s="53">
        <v>45015</v>
      </c>
      <c r="I288" s="53">
        <v>45019</v>
      </c>
      <c r="J288" s="53" t="str">
        <f ca="1">IF(OR(Table2[[#This Row],[Produced Qty ]]=Table2[[#This Row],[Origin.Qty]],Table2[[#This Row],[OrdEndDate]]&gt;TODAY()),"On Time","Late")</f>
        <v>On Time</v>
      </c>
      <c r="K288" s="54">
        <v>362016</v>
      </c>
      <c r="L288" s="54">
        <v>480000</v>
      </c>
      <c r="M288" s="55" t="s">
        <v>1681</v>
      </c>
      <c r="N288" s="15">
        <f t="shared" si="66"/>
        <v>117984</v>
      </c>
      <c r="O288" s="15" t="e">
        <f>VLOOKUP(Table2[[#This Row],[Product]],[1]FG!$A:$L,12,0)</f>
        <v>#N/A</v>
      </c>
      <c r="P288" s="24">
        <f>IFERROR((VLOOKUP(Table2[[#This Row],[Product]],'SCCOP DATA'!A:B,2,0))*Table2[[#This Row],[Oper. Qty]],"")</f>
        <v>1509.3489534629807</v>
      </c>
      <c r="Q288" s="17" t="str">
        <f t="shared" si="67"/>
        <v>CW13</v>
      </c>
      <c r="R288" s="17" t="str">
        <f t="shared" si="68"/>
        <v>CW14</v>
      </c>
      <c r="S288" s="18" t="e">
        <f>VLOOKUP(Table2[[#This Row],[Resource]],'TPM2'!B:C,2,0)</f>
        <v>#N/A</v>
      </c>
      <c r="T288" s="18" t="e">
        <f>+VLOOKUP(Table2[[#This Row],[Resource]],'TPM2'!B:D,3,0)</f>
        <v>#N/A</v>
      </c>
      <c r="U288" s="18" t="e">
        <f>+VLOOKUP(Table2[[#This Row],[Resource]],'TPM2'!B:E,4,0)</f>
        <v>#N/A</v>
      </c>
      <c r="V288" s="14" t="str">
        <f>IFERROR(100%-((Table2[[#This Row],[Next activity by]]-Table2[[#This Row],[Cycles recorded so far]]))/Table2[[#This Row],[Interval]],"")</f>
        <v/>
      </c>
      <c r="W288" s="19" t="str">
        <f>IF(Table2[[#This Row],[TPM Level ]]="","",IF(Table2[[#This Row],[TPM Level ]]&lt;70%,"Green",IF(AND(Table2[[#This Row],[TPM Level ]]&gt;=70%,Table2[[#This Row],[TPM Level ]]&lt;90%),"Bleu",IF(AND(Table2[[#This Row],[TPM Level ]]&gt;=90%,Table2[[#This Row],[TPM Level ]]&lt;100%),"Yellow",IF(Table2[[#This Row],[TPM Level ]]&gt;=100%,"Red")))))</f>
        <v/>
      </c>
      <c r="X288" s="8">
        <f>IFERROR(VLOOKUP(Table2[[#This Row],[Product]],'Cavity &amp; CT'!B:E,4,0),0)</f>
        <v>0</v>
      </c>
      <c r="Y288" s="18" t="str">
        <f>IFERROR(VLOOKUP(D288,'Cavity &amp; CT'!B:F,5,0),"")</f>
        <v/>
      </c>
      <c r="Z288" s="20" t="str">
        <f t="shared" si="69"/>
        <v/>
      </c>
      <c r="AA288" s="14" t="e">
        <f>+VLOOKUP(Table2[[#This Row],[Resource]],'TPM2'!B:F,6,0)</f>
        <v>#N/A</v>
      </c>
    </row>
    <row r="289" spans="1:27" s="50" customFormat="1" x14ac:dyDescent="0.25">
      <c r="A289" s="15" t="s">
        <v>479</v>
      </c>
      <c r="B289" s="56" t="s">
        <v>355</v>
      </c>
      <c r="C289" s="56" t="s">
        <v>47</v>
      </c>
      <c r="D289" s="56" t="s">
        <v>1063</v>
      </c>
      <c r="E289" s="56" t="s">
        <v>1513</v>
      </c>
      <c r="F289" s="56" t="s">
        <v>27</v>
      </c>
      <c r="G289" s="16"/>
      <c r="H289" s="53">
        <v>45019</v>
      </c>
      <c r="I289" s="53">
        <v>45022</v>
      </c>
      <c r="J289" s="53" t="str">
        <f ca="1">IF(OR(Table2[[#This Row],[Produced Qty ]]=Table2[[#This Row],[Origin.Qty]],Table2[[#This Row],[OrdEndDate]]&gt;TODAY()),"On Time","Late")</f>
        <v>On Time</v>
      </c>
      <c r="K289" s="54">
        <v>350000</v>
      </c>
      <c r="L289" s="54">
        <v>350000</v>
      </c>
      <c r="M289" s="55" t="s">
        <v>1682</v>
      </c>
      <c r="N289" s="15">
        <f t="shared" si="66"/>
        <v>0</v>
      </c>
      <c r="O289" s="15" t="e">
        <f>VLOOKUP(Table2[[#This Row],[Product]],[1]FG!$A:$L,12,0)</f>
        <v>#N/A</v>
      </c>
      <c r="P289" s="24">
        <f>IFERROR((VLOOKUP(Table2[[#This Row],[Product]],'SCCOP DATA'!A:B,2,0))*Table2[[#This Row],[Oper. Qty]],"")</f>
        <v>1459.250789224905</v>
      </c>
      <c r="Q289" s="17" t="str">
        <f t="shared" si="67"/>
        <v>CW14</v>
      </c>
      <c r="R289" s="17" t="str">
        <f t="shared" si="68"/>
        <v>CW14</v>
      </c>
      <c r="S289" s="18" t="e">
        <f>VLOOKUP(Table2[[#This Row],[Resource]],'TPM2'!B:C,2,0)</f>
        <v>#N/A</v>
      </c>
      <c r="T289" s="18" t="e">
        <f>+VLOOKUP(Table2[[#This Row],[Resource]],'TPM2'!B:D,3,0)</f>
        <v>#N/A</v>
      </c>
      <c r="U289" s="18" t="e">
        <f>+VLOOKUP(Table2[[#This Row],[Resource]],'TPM2'!B:E,4,0)</f>
        <v>#N/A</v>
      </c>
      <c r="V289" s="14" t="str">
        <f>IFERROR(100%-((Table2[[#This Row],[Next activity by]]-Table2[[#This Row],[Cycles recorded so far]]))/Table2[[#This Row],[Interval]],"")</f>
        <v/>
      </c>
      <c r="W289" s="19" t="str">
        <f>IF(Table2[[#This Row],[TPM Level ]]="","",IF(Table2[[#This Row],[TPM Level ]]&lt;70%,"Green",IF(AND(Table2[[#This Row],[TPM Level ]]&gt;=70%,Table2[[#This Row],[TPM Level ]]&lt;90%),"Bleu",IF(AND(Table2[[#This Row],[TPM Level ]]&gt;=90%,Table2[[#This Row],[TPM Level ]]&lt;100%),"Yellow",IF(Table2[[#This Row],[TPM Level ]]&gt;=100%,"Red")))))</f>
        <v/>
      </c>
      <c r="X289" s="8">
        <f>IFERROR(VLOOKUP(Table2[[#This Row],[Product]],'Cavity &amp; CT'!B:E,4,0),0)</f>
        <v>0</v>
      </c>
      <c r="Y289" s="18" t="str">
        <f>IFERROR(VLOOKUP(D289,'Cavity &amp; CT'!B:F,5,0),"")</f>
        <v/>
      </c>
      <c r="Z289" s="20" t="str">
        <f t="shared" si="69"/>
        <v/>
      </c>
      <c r="AA289" s="14" t="e">
        <f>+VLOOKUP(Table2[[#This Row],[Resource]],'TPM2'!B:F,6,0)</f>
        <v>#N/A</v>
      </c>
    </row>
    <row r="290" spans="1:27" s="50" customFormat="1" x14ac:dyDescent="0.25">
      <c r="A290" s="15" t="s">
        <v>479</v>
      </c>
      <c r="B290" s="56" t="s">
        <v>410</v>
      </c>
      <c r="C290" s="56" t="s">
        <v>47</v>
      </c>
      <c r="D290" s="56" t="s">
        <v>1235</v>
      </c>
      <c r="E290" s="56" t="s">
        <v>1514</v>
      </c>
      <c r="F290" s="56" t="s">
        <v>27</v>
      </c>
      <c r="G290" s="16"/>
      <c r="H290" s="53">
        <v>45023</v>
      </c>
      <c r="I290" s="53">
        <v>45024</v>
      </c>
      <c r="J290" s="53" t="str">
        <f ca="1">IF(OR(Table2[[#This Row],[Produced Qty ]]=Table2[[#This Row],[Origin.Qty]],Table2[[#This Row],[OrdEndDate]]&gt;TODAY()),"On Time","Late")</f>
        <v>On Time</v>
      </c>
      <c r="K290" s="54">
        <v>30000</v>
      </c>
      <c r="L290" s="54">
        <v>30000</v>
      </c>
      <c r="M290" s="55" t="s">
        <v>1683</v>
      </c>
      <c r="N290" s="15">
        <f t="shared" si="66"/>
        <v>0</v>
      </c>
      <c r="O290" s="15" t="e">
        <f>VLOOKUP(Table2[[#This Row],[Product]],[1]FG!$A:$L,12,0)</f>
        <v>#N/A</v>
      </c>
      <c r="P290" s="24">
        <f>IFERROR((VLOOKUP(Table2[[#This Row],[Product]],'SCCOP DATA'!A:B,2,0))*Table2[[#This Row],[Oper. Qty]],"")</f>
        <v>417.59857729200002</v>
      </c>
      <c r="Q290" s="17" t="str">
        <f t="shared" si="67"/>
        <v>CW14</v>
      </c>
      <c r="R290" s="17" t="str">
        <f t="shared" si="68"/>
        <v>CW14</v>
      </c>
      <c r="S290" s="18" t="e">
        <f>VLOOKUP(Table2[[#This Row],[Resource]],'TPM2'!B:C,2,0)</f>
        <v>#N/A</v>
      </c>
      <c r="T290" s="18" t="e">
        <f>+VLOOKUP(Table2[[#This Row],[Resource]],'TPM2'!B:D,3,0)</f>
        <v>#N/A</v>
      </c>
      <c r="U290" s="18" t="e">
        <f>+VLOOKUP(Table2[[#This Row],[Resource]],'TPM2'!B:E,4,0)</f>
        <v>#N/A</v>
      </c>
      <c r="V290" s="14" t="str">
        <f>IFERROR(100%-((Table2[[#This Row],[Next activity by]]-Table2[[#This Row],[Cycles recorded so far]]))/Table2[[#This Row],[Interval]],"")</f>
        <v/>
      </c>
      <c r="W290" s="19" t="str">
        <f>IF(Table2[[#This Row],[TPM Level ]]="","",IF(Table2[[#This Row],[TPM Level ]]&lt;70%,"Green",IF(AND(Table2[[#This Row],[TPM Level ]]&gt;=70%,Table2[[#This Row],[TPM Level ]]&lt;90%),"Bleu",IF(AND(Table2[[#This Row],[TPM Level ]]&gt;=90%,Table2[[#This Row],[TPM Level ]]&lt;100%),"Yellow",IF(Table2[[#This Row],[TPM Level ]]&gt;=100%,"Red")))))</f>
        <v/>
      </c>
      <c r="X290" s="8">
        <f>IFERROR(VLOOKUP(Table2[[#This Row],[Product]],'Cavity &amp; CT'!B:E,4,0),0)</f>
        <v>0</v>
      </c>
      <c r="Y290" s="18" t="str">
        <f>IFERROR(VLOOKUP(D290,'Cavity &amp; CT'!B:F,5,0),"")</f>
        <v/>
      </c>
      <c r="Z290" s="20" t="str">
        <f t="shared" si="69"/>
        <v/>
      </c>
      <c r="AA290" s="14" t="e">
        <f>+VLOOKUP(Table2[[#This Row],[Resource]],'TPM2'!B:F,6,0)</f>
        <v>#N/A</v>
      </c>
    </row>
    <row r="291" spans="1:27" s="50" customFormat="1" x14ac:dyDescent="0.25">
      <c r="A291" s="15" t="s">
        <v>479</v>
      </c>
      <c r="B291" s="56" t="s">
        <v>263</v>
      </c>
      <c r="C291" s="56" t="s">
        <v>47</v>
      </c>
      <c r="D291" s="56" t="s">
        <v>539</v>
      </c>
      <c r="E291" s="56" t="s">
        <v>1515</v>
      </c>
      <c r="F291" s="56" t="s">
        <v>27</v>
      </c>
      <c r="G291" s="16"/>
      <c r="H291" s="53">
        <v>45022</v>
      </c>
      <c r="I291" s="53">
        <v>45023</v>
      </c>
      <c r="J291" s="53" t="str">
        <f ca="1">IF(OR(Table2[[#This Row],[Produced Qty ]]=Table2[[#This Row],[Origin.Qty]],Table2[[#This Row],[OrdEndDate]]&gt;TODAY()),"On Time","Late")</f>
        <v>On Time</v>
      </c>
      <c r="K291" s="54">
        <v>30000</v>
      </c>
      <c r="L291" s="54">
        <v>30000</v>
      </c>
      <c r="M291" s="55" t="s">
        <v>1134</v>
      </c>
      <c r="N291" s="15">
        <f t="shared" si="66"/>
        <v>0</v>
      </c>
      <c r="O291" s="15" t="e">
        <f>VLOOKUP(Table2[[#This Row],[Product]],[1]FG!$A:$L,12,0)</f>
        <v>#N/A</v>
      </c>
      <c r="P291" s="24">
        <f>IFERROR((VLOOKUP(Table2[[#This Row],[Product]],'SCCOP DATA'!A:B,2,0))*Table2[[#This Row],[Oper. Qty]],"")</f>
        <v>1850.6999999999996</v>
      </c>
      <c r="Q291" s="17" t="str">
        <f t="shared" si="67"/>
        <v>CW14</v>
      </c>
      <c r="R291" s="17" t="str">
        <f t="shared" si="68"/>
        <v>CW14</v>
      </c>
      <c r="S291" s="18" t="e">
        <f>VLOOKUP(Table2[[#This Row],[Resource]],'TPM2'!B:C,2,0)</f>
        <v>#N/A</v>
      </c>
      <c r="T291" s="18" t="e">
        <f>+VLOOKUP(Table2[[#This Row],[Resource]],'TPM2'!B:D,3,0)</f>
        <v>#N/A</v>
      </c>
      <c r="U291" s="18" t="e">
        <f>+VLOOKUP(Table2[[#This Row],[Resource]],'TPM2'!B:E,4,0)</f>
        <v>#N/A</v>
      </c>
      <c r="V291" s="14" t="str">
        <f>IFERROR(100%-((Table2[[#This Row],[Next activity by]]-Table2[[#This Row],[Cycles recorded so far]]))/Table2[[#This Row],[Interval]],"")</f>
        <v/>
      </c>
      <c r="W291" s="19" t="str">
        <f>IF(Table2[[#This Row],[TPM Level ]]="","",IF(Table2[[#This Row],[TPM Level ]]&lt;70%,"Green",IF(AND(Table2[[#This Row],[TPM Level ]]&gt;=70%,Table2[[#This Row],[TPM Level ]]&lt;90%),"Bleu",IF(AND(Table2[[#This Row],[TPM Level ]]&gt;=90%,Table2[[#This Row],[TPM Level ]]&lt;100%),"Yellow",IF(Table2[[#This Row],[TPM Level ]]&gt;=100%,"Red")))))</f>
        <v/>
      </c>
      <c r="X291" s="8">
        <f>IFERROR(VLOOKUP(Table2[[#This Row],[Product]],'Cavity &amp; CT'!B:E,4,0),0)</f>
        <v>17.36</v>
      </c>
      <c r="Y291" s="18" t="str">
        <f>IFERROR(VLOOKUP(D291,'Cavity &amp; CT'!B:F,5,0),"")</f>
        <v/>
      </c>
      <c r="Z291" s="20" t="str">
        <f t="shared" si="69"/>
        <v/>
      </c>
      <c r="AA291" s="14" t="e">
        <f>+VLOOKUP(Table2[[#This Row],[Resource]],'TPM2'!B:F,6,0)</f>
        <v>#N/A</v>
      </c>
    </row>
    <row r="292" spans="1:27" s="50" customFormat="1" x14ac:dyDescent="0.25">
      <c r="A292" s="15" t="s">
        <v>479</v>
      </c>
      <c r="B292" s="56" t="s">
        <v>257</v>
      </c>
      <c r="C292" s="56" t="s">
        <v>47</v>
      </c>
      <c r="D292" s="56" t="s">
        <v>892</v>
      </c>
      <c r="E292" s="56" t="s">
        <v>1516</v>
      </c>
      <c r="F292" s="56" t="s">
        <v>27</v>
      </c>
      <c r="G292" s="16"/>
      <c r="H292" s="53">
        <v>45024</v>
      </c>
      <c r="I292" s="53">
        <v>45026</v>
      </c>
      <c r="J292" s="53" t="str">
        <f ca="1">IF(OR(Table2[[#This Row],[Produced Qty ]]=Table2[[#This Row],[Origin.Qty]],Table2[[#This Row],[OrdEndDate]]&gt;TODAY()),"On Time","Late")</f>
        <v>On Time</v>
      </c>
      <c r="K292" s="54">
        <v>200000</v>
      </c>
      <c r="L292" s="54">
        <v>200000</v>
      </c>
      <c r="M292" s="55" t="s">
        <v>1684</v>
      </c>
      <c r="N292" s="15">
        <f t="shared" si="66"/>
        <v>0</v>
      </c>
      <c r="O292" s="15" t="e">
        <f>VLOOKUP(Table2[[#This Row],[Product]],[1]FG!$A:$L,12,0)</f>
        <v>#N/A</v>
      </c>
      <c r="P292" s="24">
        <f>IFERROR((VLOOKUP(Table2[[#This Row],[Product]],'SCCOP DATA'!A:B,2,0))*Table2[[#This Row],[Oper. Qty]],"")</f>
        <v>1024</v>
      </c>
      <c r="Q292" s="17" t="str">
        <f t="shared" si="67"/>
        <v>CW14</v>
      </c>
      <c r="R292" s="17" t="str">
        <f t="shared" si="68"/>
        <v>CW15</v>
      </c>
      <c r="S292" s="18" t="e">
        <f>VLOOKUP(Table2[[#This Row],[Resource]],'TPM2'!B:C,2,0)</f>
        <v>#N/A</v>
      </c>
      <c r="T292" s="18" t="e">
        <f>+VLOOKUP(Table2[[#This Row],[Resource]],'TPM2'!B:D,3,0)</f>
        <v>#N/A</v>
      </c>
      <c r="U292" s="18" t="e">
        <f>+VLOOKUP(Table2[[#This Row],[Resource]],'TPM2'!B:E,4,0)</f>
        <v>#N/A</v>
      </c>
      <c r="V292" s="14" t="str">
        <f>IFERROR(100%-((Table2[[#This Row],[Next activity by]]-Table2[[#This Row],[Cycles recorded so far]]))/Table2[[#This Row],[Interval]],"")</f>
        <v/>
      </c>
      <c r="W292" s="19" t="str">
        <f>IF(Table2[[#This Row],[TPM Level ]]="","",IF(Table2[[#This Row],[TPM Level ]]&lt;70%,"Green",IF(AND(Table2[[#This Row],[TPM Level ]]&gt;=70%,Table2[[#This Row],[TPM Level ]]&lt;90%),"Bleu",IF(AND(Table2[[#This Row],[TPM Level ]]&gt;=90%,Table2[[#This Row],[TPM Level ]]&lt;100%),"Yellow",IF(Table2[[#This Row],[TPM Level ]]&gt;=100%,"Red")))))</f>
        <v/>
      </c>
      <c r="X292" s="8">
        <f>IFERROR(VLOOKUP(Table2[[#This Row],[Product]],'Cavity &amp; CT'!B:E,4,0),0)</f>
        <v>9.5660000000000007</v>
      </c>
      <c r="Y292" s="18" t="str">
        <f>IFERROR(VLOOKUP(D292,'Cavity &amp; CT'!B:F,5,0),"")</f>
        <v/>
      </c>
      <c r="Z292" s="20" t="str">
        <f t="shared" si="69"/>
        <v/>
      </c>
      <c r="AA292" s="14" t="e">
        <f>+VLOOKUP(Table2[[#This Row],[Resource]],'TPM2'!B:F,6,0)</f>
        <v>#N/A</v>
      </c>
    </row>
  </sheetData>
  <conditionalFormatting sqref="W12">
    <cfRule type="containsText" dxfId="112" priority="107" operator="containsText" text="Red">
      <formula>NOT(ISERROR(SEARCH("Red",W12)))</formula>
    </cfRule>
    <cfRule type="containsText" dxfId="111" priority="108" operator="containsText" text="Bleu">
      <formula>NOT(ISERROR(SEARCH("Bleu",W12)))</formula>
    </cfRule>
  </conditionalFormatting>
  <conditionalFormatting sqref="Z12:Z25">
    <cfRule type="cellIs" dxfId="110" priority="106" operator="lessThan">
      <formula>9</formula>
    </cfRule>
  </conditionalFormatting>
  <conditionalFormatting sqref="Z26:Z93 Z95:Z154">
    <cfRule type="cellIs" dxfId="109" priority="88" operator="lessThan">
      <formula>9</formula>
    </cfRule>
  </conditionalFormatting>
  <conditionalFormatting sqref="Z94">
    <cfRule type="cellIs" dxfId="108" priority="83" operator="lessThan">
      <formula>9</formula>
    </cfRule>
  </conditionalFormatting>
  <conditionalFormatting sqref="Z155:Z174">
    <cfRule type="cellIs" dxfId="107" priority="78" operator="lessThan">
      <formula>9</formula>
    </cfRule>
  </conditionalFormatting>
  <conditionalFormatting sqref="Z175:Z187">
    <cfRule type="cellIs" dxfId="106" priority="73" operator="lessThan">
      <formula>9</formula>
    </cfRule>
  </conditionalFormatting>
  <conditionalFormatting sqref="Z188:Z202">
    <cfRule type="cellIs" dxfId="105" priority="68" operator="lessThan">
      <formula>9</formula>
    </cfRule>
  </conditionalFormatting>
  <conditionalFormatting sqref="Z203:Z206">
    <cfRule type="cellIs" dxfId="104" priority="63" operator="lessThan">
      <formula>9</formula>
    </cfRule>
  </conditionalFormatting>
  <conditionalFormatting sqref="Z207:Z233">
    <cfRule type="cellIs" dxfId="103" priority="33" operator="lessThan">
      <formula>9</formula>
    </cfRule>
  </conditionalFormatting>
  <conditionalFormatting sqref="Z234">
    <cfRule type="cellIs" dxfId="102" priority="28" operator="lessThan">
      <formula>9</formula>
    </cfRule>
  </conditionalFormatting>
  <conditionalFormatting sqref="Z235:Z266">
    <cfRule type="cellIs" dxfId="101" priority="13" operator="lessThan">
      <formula>9</formula>
    </cfRule>
  </conditionalFormatting>
  <conditionalFormatting sqref="Z267:Z275">
    <cfRule type="cellIs" dxfId="100" priority="8" operator="lessThan">
      <formula>9</formula>
    </cfRule>
  </conditionalFormatting>
  <conditionalFormatting sqref="Z276:Z292">
    <cfRule type="cellIs" dxfId="4" priority="3" operator="lessThan">
      <formula>9</formula>
    </cfRule>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containsText" priority="123" operator="containsText" id="{FEAF9736-0E40-4B1F-90E9-0618130E5D1D}">
            <xm:f>NOT(ISERROR(SEARCH(#REF!,W12)))</xm:f>
            <xm:f>#REF!</xm:f>
            <x14:dxf>
              <fill>
                <patternFill>
                  <bgColor rgb="FFFDFECE"/>
                </patternFill>
              </fill>
            </x14:dxf>
          </x14:cfRule>
          <x14:cfRule type="containsText" priority="124" operator="containsText" id="{711CCBEA-D320-4C5E-B115-CD367C1D72D3}">
            <xm:f>NOT(ISERROR(SEARCH(#REF!,W12)))</xm:f>
            <xm:f>#REF!</xm:f>
            <x14:dxf>
              <fill>
                <patternFill>
                  <bgColor rgb="FF92D050"/>
                </patternFill>
              </fill>
            </x14:dxf>
          </x14:cfRule>
          <xm:sqref>W12:W21</xm:sqref>
        </x14:conditionalFormatting>
        <x14:conditionalFormatting xmlns:xm="http://schemas.microsoft.com/office/excel/2006/main">
          <x14:cfRule type="containsText" priority="104" operator="containsText" id="{2496DBFA-28DC-4733-A998-E6463EED24D1}">
            <xm:f>NOT(ISERROR(SEARCH(#REF!,W12)))</xm:f>
            <xm:f>#REF!</xm:f>
            <x14:dxf>
              <fill>
                <patternFill>
                  <bgColor rgb="FFFDFECE"/>
                </patternFill>
              </fill>
            </x14:dxf>
          </x14:cfRule>
          <x14:cfRule type="containsText" priority="105" operator="containsText" id="{7532A654-C4BE-43E4-8039-AADA06358E2F}">
            <xm:f>NOT(ISERROR(SEARCH(#REF!,W12)))</xm:f>
            <xm:f>#REF!</xm:f>
            <x14:dxf>
              <fill>
                <patternFill>
                  <bgColor rgb="FF92D050"/>
                </patternFill>
              </fill>
            </x14:dxf>
          </x14:cfRule>
          <xm:sqref>W12:W25</xm:sqref>
        </x14:conditionalFormatting>
        <x14:conditionalFormatting xmlns:xm="http://schemas.microsoft.com/office/excel/2006/main">
          <x14:cfRule type="containsText" priority="89" operator="containsText" id="{32574173-33DC-4B1B-8583-6478FEC43715}">
            <xm:f>NOT(ISERROR(SEARCH(#REF!,W26)))</xm:f>
            <xm:f>#REF!</xm:f>
            <x14:dxf>
              <fill>
                <patternFill>
                  <bgColor rgb="FFFDFECE"/>
                </patternFill>
              </fill>
            </x14:dxf>
          </x14:cfRule>
          <x14:cfRule type="containsText" priority="90" operator="containsText" id="{8F248870-DD21-4B34-8E3B-E397DA4BCBC6}">
            <xm:f>NOT(ISERROR(SEARCH(#REF!,W26)))</xm:f>
            <xm:f>#REF!</xm:f>
            <x14:dxf>
              <fill>
                <patternFill>
                  <bgColor rgb="FF92D050"/>
                </patternFill>
              </fill>
            </x14:dxf>
          </x14:cfRule>
          <xm:sqref>W26:W93 W95:W154</xm:sqref>
        </x14:conditionalFormatting>
        <x14:conditionalFormatting xmlns:xm="http://schemas.microsoft.com/office/excel/2006/main">
          <x14:cfRule type="containsText" priority="86" operator="containsText" id="{7D7B9CB6-D10A-400D-8204-A27538720C96}">
            <xm:f>NOT(ISERROR(SEARCH(#REF!,W26)))</xm:f>
            <xm:f>#REF!</xm:f>
            <x14:dxf>
              <fill>
                <patternFill>
                  <bgColor rgb="FFFDFECE"/>
                </patternFill>
              </fill>
            </x14:dxf>
          </x14:cfRule>
          <x14:cfRule type="containsText" priority="87" operator="containsText" id="{3DA57D12-D5B5-4F55-B426-29480CBBA5FF}">
            <xm:f>NOT(ISERROR(SEARCH(#REF!,W26)))</xm:f>
            <xm:f>#REF!</xm:f>
            <x14:dxf>
              <fill>
                <patternFill>
                  <bgColor rgb="FF92D050"/>
                </patternFill>
              </fill>
            </x14:dxf>
          </x14:cfRule>
          <xm:sqref>W26:W93 W95:W154</xm:sqref>
        </x14:conditionalFormatting>
        <x14:conditionalFormatting xmlns:xm="http://schemas.microsoft.com/office/excel/2006/main">
          <x14:cfRule type="containsText" priority="84" operator="containsText" id="{135578EB-FDF2-47B8-8688-4780C49C62CE}">
            <xm:f>NOT(ISERROR(SEARCH(#REF!,W94)))</xm:f>
            <xm:f>#REF!</xm:f>
            <x14:dxf>
              <fill>
                <patternFill>
                  <bgColor rgb="FFFDFECE"/>
                </patternFill>
              </fill>
            </x14:dxf>
          </x14:cfRule>
          <x14:cfRule type="containsText" priority="85" operator="containsText" id="{DCCD4A26-866C-41A7-A8CC-DABAE976FD76}">
            <xm:f>NOT(ISERROR(SEARCH(#REF!,W94)))</xm:f>
            <xm:f>#REF!</xm:f>
            <x14:dxf>
              <fill>
                <patternFill>
                  <bgColor rgb="FF92D050"/>
                </patternFill>
              </fill>
            </x14:dxf>
          </x14:cfRule>
          <xm:sqref>W94</xm:sqref>
        </x14:conditionalFormatting>
        <x14:conditionalFormatting xmlns:xm="http://schemas.microsoft.com/office/excel/2006/main">
          <x14:cfRule type="containsText" priority="81" operator="containsText" id="{6E9C8F0E-7BD6-4591-9688-146398090FFB}">
            <xm:f>NOT(ISERROR(SEARCH(#REF!,W94)))</xm:f>
            <xm:f>#REF!</xm:f>
            <x14:dxf>
              <fill>
                <patternFill>
                  <bgColor rgb="FFFDFECE"/>
                </patternFill>
              </fill>
            </x14:dxf>
          </x14:cfRule>
          <x14:cfRule type="containsText" priority="82" operator="containsText" id="{FE7BF04C-12D6-4A08-A6F9-A647DA44616A}">
            <xm:f>NOT(ISERROR(SEARCH(#REF!,W94)))</xm:f>
            <xm:f>#REF!</xm:f>
            <x14:dxf>
              <fill>
                <patternFill>
                  <bgColor rgb="FF92D050"/>
                </patternFill>
              </fill>
            </x14:dxf>
          </x14:cfRule>
          <xm:sqref>W94</xm:sqref>
        </x14:conditionalFormatting>
        <x14:conditionalFormatting xmlns:xm="http://schemas.microsoft.com/office/excel/2006/main">
          <x14:cfRule type="containsText" priority="79" operator="containsText" id="{AEB98B85-C189-4CD8-8A0F-62D834EE80A7}">
            <xm:f>NOT(ISERROR(SEARCH(#REF!,W155)))</xm:f>
            <xm:f>#REF!</xm:f>
            <x14:dxf>
              <fill>
                <patternFill>
                  <bgColor rgb="FFFDFECE"/>
                </patternFill>
              </fill>
            </x14:dxf>
          </x14:cfRule>
          <x14:cfRule type="containsText" priority="80" operator="containsText" id="{DF18020E-DD70-498D-B7C6-55329FED1F1F}">
            <xm:f>NOT(ISERROR(SEARCH(#REF!,W155)))</xm:f>
            <xm:f>#REF!</xm:f>
            <x14:dxf>
              <fill>
                <patternFill>
                  <bgColor rgb="FF92D050"/>
                </patternFill>
              </fill>
            </x14:dxf>
          </x14:cfRule>
          <xm:sqref>W155:W174</xm:sqref>
        </x14:conditionalFormatting>
        <x14:conditionalFormatting xmlns:xm="http://schemas.microsoft.com/office/excel/2006/main">
          <x14:cfRule type="containsText" priority="76" operator="containsText" id="{C16206B2-4C78-4CF1-B5DD-D15842520862}">
            <xm:f>NOT(ISERROR(SEARCH(#REF!,W155)))</xm:f>
            <xm:f>#REF!</xm:f>
            <x14:dxf>
              <fill>
                <patternFill>
                  <bgColor rgb="FFFDFECE"/>
                </patternFill>
              </fill>
            </x14:dxf>
          </x14:cfRule>
          <x14:cfRule type="containsText" priority="77" operator="containsText" id="{D102D43A-AF3E-49B0-830A-102CC04A4A0D}">
            <xm:f>NOT(ISERROR(SEARCH(#REF!,W155)))</xm:f>
            <xm:f>#REF!</xm:f>
            <x14:dxf>
              <fill>
                <patternFill>
                  <bgColor rgb="FF92D050"/>
                </patternFill>
              </fill>
            </x14:dxf>
          </x14:cfRule>
          <xm:sqref>W155:W174</xm:sqref>
        </x14:conditionalFormatting>
        <x14:conditionalFormatting xmlns:xm="http://schemas.microsoft.com/office/excel/2006/main">
          <x14:cfRule type="containsText" priority="74" operator="containsText" id="{99B1D6FE-05CE-40F9-82DD-672C6D867AE9}">
            <xm:f>NOT(ISERROR(SEARCH(#REF!,W175)))</xm:f>
            <xm:f>#REF!</xm:f>
            <x14:dxf>
              <fill>
                <patternFill>
                  <bgColor rgb="FFFDFECE"/>
                </patternFill>
              </fill>
            </x14:dxf>
          </x14:cfRule>
          <x14:cfRule type="containsText" priority="75" operator="containsText" id="{DC75FE17-C2C4-446F-943A-C33BC387A75C}">
            <xm:f>NOT(ISERROR(SEARCH(#REF!,W175)))</xm:f>
            <xm:f>#REF!</xm:f>
            <x14:dxf>
              <fill>
                <patternFill>
                  <bgColor rgb="FF92D050"/>
                </patternFill>
              </fill>
            </x14:dxf>
          </x14:cfRule>
          <xm:sqref>W175:W187</xm:sqref>
        </x14:conditionalFormatting>
        <x14:conditionalFormatting xmlns:xm="http://schemas.microsoft.com/office/excel/2006/main">
          <x14:cfRule type="containsText" priority="71" operator="containsText" id="{012DE68D-23AE-4D7F-AC38-5A8C137D9DB6}">
            <xm:f>NOT(ISERROR(SEARCH(#REF!,W175)))</xm:f>
            <xm:f>#REF!</xm:f>
            <x14:dxf>
              <fill>
                <patternFill>
                  <bgColor rgb="FFFDFECE"/>
                </patternFill>
              </fill>
            </x14:dxf>
          </x14:cfRule>
          <x14:cfRule type="containsText" priority="72" operator="containsText" id="{64DEF5D3-BE8D-40A2-A2B0-EFCA8385E40D}">
            <xm:f>NOT(ISERROR(SEARCH(#REF!,W175)))</xm:f>
            <xm:f>#REF!</xm:f>
            <x14:dxf>
              <fill>
                <patternFill>
                  <bgColor rgb="FF92D050"/>
                </patternFill>
              </fill>
            </x14:dxf>
          </x14:cfRule>
          <xm:sqref>W175:W187</xm:sqref>
        </x14:conditionalFormatting>
        <x14:conditionalFormatting xmlns:xm="http://schemas.microsoft.com/office/excel/2006/main">
          <x14:cfRule type="containsText" priority="69" operator="containsText" id="{951FA394-1807-4D4F-9EDD-6E1917039DCA}">
            <xm:f>NOT(ISERROR(SEARCH(#REF!,W188)))</xm:f>
            <xm:f>#REF!</xm:f>
            <x14:dxf>
              <fill>
                <patternFill>
                  <bgColor rgb="FFFDFECE"/>
                </patternFill>
              </fill>
            </x14:dxf>
          </x14:cfRule>
          <x14:cfRule type="containsText" priority="70" operator="containsText" id="{D5441BF7-8ECA-4F22-A0B9-2ECA7B8E4513}">
            <xm:f>NOT(ISERROR(SEARCH(#REF!,W188)))</xm:f>
            <xm:f>#REF!</xm:f>
            <x14:dxf>
              <fill>
                <patternFill>
                  <bgColor rgb="FF92D050"/>
                </patternFill>
              </fill>
            </x14:dxf>
          </x14:cfRule>
          <xm:sqref>W188:W202</xm:sqref>
        </x14:conditionalFormatting>
        <x14:conditionalFormatting xmlns:xm="http://schemas.microsoft.com/office/excel/2006/main">
          <x14:cfRule type="containsText" priority="66" operator="containsText" id="{8C1956F9-3F1F-4325-9E66-04E281C834C4}">
            <xm:f>NOT(ISERROR(SEARCH(#REF!,W188)))</xm:f>
            <xm:f>#REF!</xm:f>
            <x14:dxf>
              <fill>
                <patternFill>
                  <bgColor rgb="FFFDFECE"/>
                </patternFill>
              </fill>
            </x14:dxf>
          </x14:cfRule>
          <x14:cfRule type="containsText" priority="67" operator="containsText" id="{B9692874-ABC2-40A6-ABBB-6D0B399F261E}">
            <xm:f>NOT(ISERROR(SEARCH(#REF!,W188)))</xm:f>
            <xm:f>#REF!</xm:f>
            <x14:dxf>
              <fill>
                <patternFill>
                  <bgColor rgb="FF92D050"/>
                </patternFill>
              </fill>
            </x14:dxf>
          </x14:cfRule>
          <xm:sqref>W188:W202</xm:sqref>
        </x14:conditionalFormatting>
        <x14:conditionalFormatting xmlns:xm="http://schemas.microsoft.com/office/excel/2006/main">
          <x14:cfRule type="containsText" priority="64" operator="containsText" id="{527A2CDD-D64B-4292-8033-9C8AF5EB83F8}">
            <xm:f>NOT(ISERROR(SEARCH(#REF!,W203)))</xm:f>
            <xm:f>#REF!</xm:f>
            <x14:dxf>
              <fill>
                <patternFill>
                  <bgColor rgb="FFFDFECE"/>
                </patternFill>
              </fill>
            </x14:dxf>
          </x14:cfRule>
          <x14:cfRule type="containsText" priority="65" operator="containsText" id="{F5C79085-0229-4B20-917C-AE0B13CA4CD0}">
            <xm:f>NOT(ISERROR(SEARCH(#REF!,W203)))</xm:f>
            <xm:f>#REF!</xm:f>
            <x14:dxf>
              <fill>
                <patternFill>
                  <bgColor rgb="FF92D050"/>
                </patternFill>
              </fill>
            </x14:dxf>
          </x14:cfRule>
          <xm:sqref>W203:W206</xm:sqref>
        </x14:conditionalFormatting>
        <x14:conditionalFormatting xmlns:xm="http://schemas.microsoft.com/office/excel/2006/main">
          <x14:cfRule type="containsText" priority="61" operator="containsText" id="{B6C36E77-1D7B-45CE-A601-6454D60D5B79}">
            <xm:f>NOT(ISERROR(SEARCH(#REF!,W203)))</xm:f>
            <xm:f>#REF!</xm:f>
            <x14:dxf>
              <fill>
                <patternFill>
                  <bgColor rgb="FFFDFECE"/>
                </patternFill>
              </fill>
            </x14:dxf>
          </x14:cfRule>
          <x14:cfRule type="containsText" priority="62" operator="containsText" id="{071277E4-D922-40E1-8813-9753CBC1F6A4}">
            <xm:f>NOT(ISERROR(SEARCH(#REF!,W203)))</xm:f>
            <xm:f>#REF!</xm:f>
            <x14:dxf>
              <fill>
                <patternFill>
                  <bgColor rgb="FF92D050"/>
                </patternFill>
              </fill>
            </x14:dxf>
          </x14:cfRule>
          <xm:sqref>W203:W206</xm:sqref>
        </x14:conditionalFormatting>
        <x14:conditionalFormatting xmlns:xm="http://schemas.microsoft.com/office/excel/2006/main">
          <x14:cfRule type="containsText" priority="34" operator="containsText" id="{3C26DD6A-4D86-44E8-B4ED-EB72E360BBF0}">
            <xm:f>NOT(ISERROR(SEARCH(#REF!,W207)))</xm:f>
            <xm:f>#REF!</xm:f>
            <x14:dxf>
              <fill>
                <patternFill>
                  <bgColor rgb="FFFDFECE"/>
                </patternFill>
              </fill>
            </x14:dxf>
          </x14:cfRule>
          <x14:cfRule type="containsText" priority="35" operator="containsText" id="{F0D52B51-9D36-42FE-BC3E-1475E2AD582B}">
            <xm:f>NOT(ISERROR(SEARCH(#REF!,W207)))</xm:f>
            <xm:f>#REF!</xm:f>
            <x14:dxf>
              <fill>
                <patternFill>
                  <bgColor rgb="FF92D050"/>
                </patternFill>
              </fill>
            </x14:dxf>
          </x14:cfRule>
          <xm:sqref>W207:W233</xm:sqref>
        </x14:conditionalFormatting>
        <x14:conditionalFormatting xmlns:xm="http://schemas.microsoft.com/office/excel/2006/main">
          <x14:cfRule type="containsText" priority="31" operator="containsText" id="{39429632-2848-4C00-8A16-8683036EE35C}">
            <xm:f>NOT(ISERROR(SEARCH(#REF!,W207)))</xm:f>
            <xm:f>#REF!</xm:f>
            <x14:dxf>
              <fill>
                <patternFill>
                  <bgColor rgb="FFFDFECE"/>
                </patternFill>
              </fill>
            </x14:dxf>
          </x14:cfRule>
          <x14:cfRule type="containsText" priority="32" operator="containsText" id="{48CC4438-A070-4686-AF15-80F76B1D990A}">
            <xm:f>NOT(ISERROR(SEARCH(#REF!,W207)))</xm:f>
            <xm:f>#REF!</xm:f>
            <x14:dxf>
              <fill>
                <patternFill>
                  <bgColor rgb="FF92D050"/>
                </patternFill>
              </fill>
            </x14:dxf>
          </x14:cfRule>
          <xm:sqref>W207:W233</xm:sqref>
        </x14:conditionalFormatting>
        <x14:conditionalFormatting xmlns:xm="http://schemas.microsoft.com/office/excel/2006/main">
          <x14:cfRule type="containsText" priority="29" operator="containsText" id="{29184374-C960-4F3F-816B-FDD7DF3EC26C}">
            <xm:f>NOT(ISERROR(SEARCH(#REF!,W234)))</xm:f>
            <xm:f>#REF!</xm:f>
            <x14:dxf>
              <fill>
                <patternFill>
                  <bgColor rgb="FFFDFECE"/>
                </patternFill>
              </fill>
            </x14:dxf>
          </x14:cfRule>
          <x14:cfRule type="containsText" priority="30" operator="containsText" id="{BE0C8693-2F2B-4485-9186-ACDD186FB374}">
            <xm:f>NOT(ISERROR(SEARCH(#REF!,W234)))</xm:f>
            <xm:f>#REF!</xm:f>
            <x14:dxf>
              <fill>
                <patternFill>
                  <bgColor rgb="FF92D050"/>
                </patternFill>
              </fill>
            </x14:dxf>
          </x14:cfRule>
          <xm:sqref>W234</xm:sqref>
        </x14:conditionalFormatting>
        <x14:conditionalFormatting xmlns:xm="http://schemas.microsoft.com/office/excel/2006/main">
          <x14:cfRule type="containsText" priority="26" operator="containsText" id="{B9E1B27D-B12D-44C5-A4BC-7F5D8E02C69B}">
            <xm:f>NOT(ISERROR(SEARCH(#REF!,W234)))</xm:f>
            <xm:f>#REF!</xm:f>
            <x14:dxf>
              <fill>
                <patternFill>
                  <bgColor rgb="FFFDFECE"/>
                </patternFill>
              </fill>
            </x14:dxf>
          </x14:cfRule>
          <x14:cfRule type="containsText" priority="27" operator="containsText" id="{FBF3682B-DF35-4EBB-AD19-E7B5FCFEBBE7}">
            <xm:f>NOT(ISERROR(SEARCH(#REF!,W234)))</xm:f>
            <xm:f>#REF!</xm:f>
            <x14:dxf>
              <fill>
                <patternFill>
                  <bgColor rgb="FF92D050"/>
                </patternFill>
              </fill>
            </x14:dxf>
          </x14:cfRule>
          <xm:sqref>W234</xm:sqref>
        </x14:conditionalFormatting>
        <x14:conditionalFormatting xmlns:xm="http://schemas.microsoft.com/office/excel/2006/main">
          <x14:cfRule type="containsText" priority="14" operator="containsText" id="{119FB453-7336-427A-99F4-EAF1B2A10702}">
            <xm:f>NOT(ISERROR(SEARCH(#REF!,W235)))</xm:f>
            <xm:f>#REF!</xm:f>
            <x14:dxf>
              <fill>
                <patternFill>
                  <bgColor rgb="FFFDFECE"/>
                </patternFill>
              </fill>
            </x14:dxf>
          </x14:cfRule>
          <x14:cfRule type="containsText" priority="15" operator="containsText" id="{C7AB7CDE-3018-4B07-B6B4-3690CA5609B9}">
            <xm:f>NOT(ISERROR(SEARCH(#REF!,W235)))</xm:f>
            <xm:f>#REF!</xm:f>
            <x14:dxf>
              <fill>
                <patternFill>
                  <bgColor rgb="FF92D050"/>
                </patternFill>
              </fill>
            </x14:dxf>
          </x14:cfRule>
          <xm:sqref>W235:W266</xm:sqref>
        </x14:conditionalFormatting>
        <x14:conditionalFormatting xmlns:xm="http://schemas.microsoft.com/office/excel/2006/main">
          <x14:cfRule type="containsText" priority="11" operator="containsText" id="{BA182212-26E1-4BA8-9282-884BFA32448B}">
            <xm:f>NOT(ISERROR(SEARCH(#REF!,W235)))</xm:f>
            <xm:f>#REF!</xm:f>
            <x14:dxf>
              <fill>
                <patternFill>
                  <bgColor rgb="FFFDFECE"/>
                </patternFill>
              </fill>
            </x14:dxf>
          </x14:cfRule>
          <x14:cfRule type="containsText" priority="12" operator="containsText" id="{B98E96EC-6005-4779-8D76-1BE31E1A3299}">
            <xm:f>NOT(ISERROR(SEARCH(#REF!,W235)))</xm:f>
            <xm:f>#REF!</xm:f>
            <x14:dxf>
              <fill>
                <patternFill>
                  <bgColor rgb="FF92D050"/>
                </patternFill>
              </fill>
            </x14:dxf>
          </x14:cfRule>
          <xm:sqref>W235:W266</xm:sqref>
        </x14:conditionalFormatting>
        <x14:conditionalFormatting xmlns:xm="http://schemas.microsoft.com/office/excel/2006/main">
          <x14:cfRule type="containsText" priority="9" operator="containsText" id="{56CCAEE5-20FB-4D8E-9CB2-345B50286D6B}">
            <xm:f>NOT(ISERROR(SEARCH(#REF!,W267)))</xm:f>
            <xm:f>#REF!</xm:f>
            <x14:dxf>
              <fill>
                <patternFill>
                  <bgColor rgb="FFFDFECE"/>
                </patternFill>
              </fill>
            </x14:dxf>
          </x14:cfRule>
          <x14:cfRule type="containsText" priority="10" operator="containsText" id="{4260F098-B080-4CEF-8E9A-40B7AFFFF43B}">
            <xm:f>NOT(ISERROR(SEARCH(#REF!,W267)))</xm:f>
            <xm:f>#REF!</xm:f>
            <x14:dxf>
              <fill>
                <patternFill>
                  <bgColor rgb="FF92D050"/>
                </patternFill>
              </fill>
            </x14:dxf>
          </x14:cfRule>
          <xm:sqref>W267:W275</xm:sqref>
        </x14:conditionalFormatting>
        <x14:conditionalFormatting xmlns:xm="http://schemas.microsoft.com/office/excel/2006/main">
          <x14:cfRule type="containsText" priority="6" operator="containsText" id="{4E8B9FDF-42D0-4D51-BD57-337E5932D4C3}">
            <xm:f>NOT(ISERROR(SEARCH(#REF!,W267)))</xm:f>
            <xm:f>#REF!</xm:f>
            <x14:dxf>
              <fill>
                <patternFill>
                  <bgColor rgb="FFFDFECE"/>
                </patternFill>
              </fill>
            </x14:dxf>
          </x14:cfRule>
          <x14:cfRule type="containsText" priority="7" operator="containsText" id="{282BE6AB-C614-4429-9C86-495CD664BE33}">
            <xm:f>NOT(ISERROR(SEARCH(#REF!,W267)))</xm:f>
            <xm:f>#REF!</xm:f>
            <x14:dxf>
              <fill>
                <patternFill>
                  <bgColor rgb="FF92D050"/>
                </patternFill>
              </fill>
            </x14:dxf>
          </x14:cfRule>
          <xm:sqref>W267:W275</xm:sqref>
        </x14:conditionalFormatting>
        <x14:conditionalFormatting xmlns:xm="http://schemas.microsoft.com/office/excel/2006/main">
          <x14:cfRule type="containsText" priority="4" operator="containsText" id="{081908A9-52AA-4A28-8CB8-2F3D9790BCC5}">
            <xm:f>NOT(ISERROR(SEARCH(#REF!,W276)))</xm:f>
            <xm:f>#REF!</xm:f>
            <x14:dxf>
              <fill>
                <patternFill>
                  <bgColor rgb="FFFDFECE"/>
                </patternFill>
              </fill>
            </x14:dxf>
          </x14:cfRule>
          <x14:cfRule type="containsText" priority="5" operator="containsText" id="{16C221A8-10F0-43CF-8DEF-9E4182B1643B}">
            <xm:f>NOT(ISERROR(SEARCH(#REF!,W276)))</xm:f>
            <xm:f>#REF!</xm:f>
            <x14:dxf>
              <fill>
                <patternFill>
                  <bgColor rgb="FF92D050"/>
                </patternFill>
              </fill>
            </x14:dxf>
          </x14:cfRule>
          <xm:sqref>W276:W292</xm:sqref>
        </x14:conditionalFormatting>
        <x14:conditionalFormatting xmlns:xm="http://schemas.microsoft.com/office/excel/2006/main">
          <x14:cfRule type="containsText" priority="1" operator="containsText" id="{F6D5D788-7BBA-4350-A78F-DF3B11392D21}">
            <xm:f>NOT(ISERROR(SEARCH(#REF!,W276)))</xm:f>
            <xm:f>#REF!</xm:f>
            <x14:dxf>
              <fill>
                <patternFill>
                  <bgColor rgb="FFFDFECE"/>
                </patternFill>
              </fill>
            </x14:dxf>
          </x14:cfRule>
          <x14:cfRule type="containsText" priority="2" operator="containsText" id="{608648BA-F5AC-4055-B8E8-363E8B169CD7}">
            <xm:f>NOT(ISERROR(SEARCH(#REF!,W276)))</xm:f>
            <xm:f>#REF!</xm:f>
            <x14:dxf>
              <fill>
                <patternFill>
                  <bgColor rgb="FF92D050"/>
                </patternFill>
              </fill>
            </x14:dxf>
          </x14:cfRule>
          <xm:sqref>W276:W292</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350F4-EA3C-4E06-B64A-314BABB3FCCB}">
  <sheetPr codeName="Sheet1"/>
  <dimension ref="A1:AM839"/>
  <sheetViews>
    <sheetView workbookViewId="0">
      <selection activeCell="F2" sqref="F2"/>
    </sheetView>
  </sheetViews>
  <sheetFormatPr defaultRowHeight="15" x14ac:dyDescent="0.25"/>
  <cols>
    <col min="1" max="1" width="8.7109375" style="39"/>
    <col min="2" max="2" width="11.42578125" style="39" bestFit="1" customWidth="1"/>
    <col min="3" max="3" width="10.140625" style="39" bestFit="1" customWidth="1"/>
    <col min="4" max="4" width="20.5703125" style="39" bestFit="1" customWidth="1"/>
    <col min="5" max="5" width="14.140625" style="39" bestFit="1" customWidth="1"/>
    <col min="6" max="6" width="11.5703125" style="39" bestFit="1" customWidth="1"/>
    <col min="14" max="14" width="11" bestFit="1" customWidth="1"/>
    <col min="20" max="20" width="9.140625" style="37"/>
  </cols>
  <sheetData>
    <row r="1" spans="1:39" x14ac:dyDescent="0.25">
      <c r="A1" s="42"/>
      <c r="B1" s="42"/>
      <c r="C1" s="42"/>
      <c r="D1" s="42"/>
      <c r="E1" s="42"/>
      <c r="F1" s="39" t="s">
        <v>1020</v>
      </c>
      <c r="U1" s="38"/>
    </row>
    <row r="2" spans="1:39" x14ac:dyDescent="0.25">
      <c r="A2" s="42"/>
      <c r="B2" s="42"/>
      <c r="C2" s="43"/>
      <c r="D2" s="43"/>
      <c r="E2" s="43"/>
      <c r="F2" s="40" t="e">
        <f>(C2-(E2-D2))/C2</f>
        <v>#DIV/0!</v>
      </c>
      <c r="Q2" s="22"/>
      <c r="R2" s="22"/>
      <c r="S2" s="22"/>
      <c r="AL2" s="21"/>
      <c r="AM2" s="36"/>
    </row>
    <row r="3" spans="1:39" x14ac:dyDescent="0.25">
      <c r="A3" s="42"/>
      <c r="B3" s="42"/>
      <c r="C3" s="43"/>
      <c r="D3" s="43"/>
      <c r="E3" s="43"/>
      <c r="F3" s="40" t="e">
        <f>(C3-(E3-D3))/C3</f>
        <v>#DIV/0!</v>
      </c>
      <c r="Q3" s="22"/>
      <c r="R3" s="22"/>
      <c r="S3" s="22"/>
      <c r="AL3" s="21"/>
      <c r="AM3" s="36"/>
    </row>
    <row r="4" spans="1:39" x14ac:dyDescent="0.25">
      <c r="A4" s="42"/>
      <c r="B4" s="42"/>
      <c r="C4" s="43"/>
      <c r="D4" s="43"/>
      <c r="E4" s="43"/>
      <c r="F4" s="40" t="e">
        <f t="shared" ref="F4:F65" si="0">(C4-(E4-D4))/C4</f>
        <v>#DIV/0!</v>
      </c>
      <c r="Q4" s="22"/>
      <c r="R4" s="22"/>
      <c r="S4" s="22"/>
      <c r="AM4" s="36"/>
    </row>
    <row r="5" spans="1:39" x14ac:dyDescent="0.25">
      <c r="A5" s="42"/>
      <c r="B5" s="42"/>
      <c r="C5" s="43"/>
      <c r="D5" s="43"/>
      <c r="E5" s="43"/>
      <c r="F5" s="40" t="e">
        <f t="shared" si="0"/>
        <v>#DIV/0!</v>
      </c>
      <c r="Q5" s="22"/>
      <c r="R5" s="22"/>
      <c r="S5" s="22"/>
      <c r="AM5" s="36"/>
    </row>
    <row r="6" spans="1:39" x14ac:dyDescent="0.25">
      <c r="A6" s="42"/>
      <c r="B6" s="42"/>
      <c r="C6" s="43"/>
      <c r="D6" s="43"/>
      <c r="E6" s="43"/>
      <c r="F6" s="40" t="e">
        <f t="shared" si="0"/>
        <v>#DIV/0!</v>
      </c>
      <c r="Q6" s="22"/>
      <c r="R6" s="22"/>
      <c r="S6" s="22"/>
      <c r="AM6" s="36"/>
    </row>
    <row r="7" spans="1:39" x14ac:dyDescent="0.25">
      <c r="A7" s="42"/>
      <c r="B7" s="42"/>
      <c r="C7" s="43"/>
      <c r="D7" s="43"/>
      <c r="E7" s="43"/>
      <c r="F7" s="40" t="e">
        <f t="shared" si="0"/>
        <v>#DIV/0!</v>
      </c>
      <c r="Q7" s="22"/>
      <c r="R7" s="22"/>
      <c r="S7" s="22"/>
      <c r="AM7" s="36"/>
    </row>
    <row r="8" spans="1:39" x14ac:dyDescent="0.25">
      <c r="A8" s="42"/>
      <c r="B8" s="42"/>
      <c r="C8" s="43"/>
      <c r="D8" s="43"/>
      <c r="E8" s="43"/>
      <c r="F8" s="40" t="e">
        <f t="shared" si="0"/>
        <v>#DIV/0!</v>
      </c>
      <c r="Q8" s="22"/>
      <c r="R8" s="22"/>
      <c r="S8" s="22"/>
      <c r="AM8" s="36"/>
    </row>
    <row r="9" spans="1:39" x14ac:dyDescent="0.25">
      <c r="A9" s="42"/>
      <c r="B9" s="42"/>
      <c r="C9" s="43"/>
      <c r="D9" s="43"/>
      <c r="E9" s="43"/>
      <c r="F9" s="40" t="e">
        <f t="shared" si="0"/>
        <v>#DIV/0!</v>
      </c>
      <c r="Q9" s="22"/>
      <c r="R9" s="22"/>
      <c r="S9" s="22"/>
      <c r="AM9" s="36"/>
    </row>
    <row r="10" spans="1:39" x14ac:dyDescent="0.25">
      <c r="A10" s="42"/>
      <c r="B10" s="42"/>
      <c r="C10" s="43"/>
      <c r="D10" s="43"/>
      <c r="E10" s="43"/>
      <c r="F10" s="40" t="e">
        <f t="shared" si="0"/>
        <v>#DIV/0!</v>
      </c>
      <c r="Q10" s="22"/>
      <c r="R10" s="22"/>
      <c r="S10" s="22"/>
      <c r="AM10" s="36"/>
    </row>
    <row r="11" spans="1:39" x14ac:dyDescent="0.25">
      <c r="A11" s="42"/>
      <c r="B11" s="42"/>
      <c r="C11" s="43"/>
      <c r="D11" s="43"/>
      <c r="E11" s="43"/>
      <c r="F11" s="40" t="e">
        <f t="shared" si="0"/>
        <v>#DIV/0!</v>
      </c>
      <c r="Q11" s="22"/>
      <c r="R11" s="22"/>
      <c r="S11" s="22"/>
      <c r="AM11" s="36"/>
    </row>
    <row r="12" spans="1:39" x14ac:dyDescent="0.25">
      <c r="A12" s="42"/>
      <c r="B12" s="42"/>
      <c r="C12" s="43"/>
      <c r="D12" s="43"/>
      <c r="E12" s="43"/>
      <c r="F12" s="40" t="e">
        <f t="shared" si="0"/>
        <v>#DIV/0!</v>
      </c>
      <c r="Q12" s="22"/>
      <c r="R12" s="22"/>
      <c r="S12" s="22"/>
      <c r="AM12" s="36"/>
    </row>
    <row r="13" spans="1:39" x14ac:dyDescent="0.25">
      <c r="A13" s="42"/>
      <c r="B13" s="42"/>
      <c r="C13" s="43"/>
      <c r="D13" s="43"/>
      <c r="E13" s="43"/>
      <c r="F13" s="40" t="e">
        <f t="shared" si="0"/>
        <v>#DIV/0!</v>
      </c>
      <c r="Q13" s="22"/>
      <c r="R13" s="22"/>
      <c r="S13" s="22"/>
      <c r="AM13" s="36"/>
    </row>
    <row r="14" spans="1:39" x14ac:dyDescent="0.25">
      <c r="A14" s="42"/>
      <c r="B14" s="42"/>
      <c r="C14" s="43"/>
      <c r="D14" s="43"/>
      <c r="E14" s="43"/>
      <c r="F14" s="40" t="e">
        <f t="shared" si="0"/>
        <v>#DIV/0!</v>
      </c>
      <c r="Q14" s="22"/>
      <c r="R14" s="22"/>
      <c r="S14" s="22"/>
      <c r="AM14" s="36"/>
    </row>
    <row r="15" spans="1:39" x14ac:dyDescent="0.25">
      <c r="A15" s="42"/>
      <c r="B15" s="42"/>
      <c r="C15" s="43"/>
      <c r="D15" s="43"/>
      <c r="E15" s="43"/>
      <c r="F15" s="40" t="e">
        <f t="shared" si="0"/>
        <v>#DIV/0!</v>
      </c>
      <c r="Q15" s="22"/>
      <c r="R15" s="22"/>
      <c r="S15" s="22"/>
      <c r="AM15" s="36"/>
    </row>
    <row r="16" spans="1:39" x14ac:dyDescent="0.25">
      <c r="A16" s="42"/>
      <c r="B16" s="42"/>
      <c r="C16" s="43"/>
      <c r="D16" s="43"/>
      <c r="E16" s="43"/>
      <c r="F16" s="40" t="e">
        <f t="shared" si="0"/>
        <v>#DIV/0!</v>
      </c>
      <c r="Q16" s="22"/>
      <c r="R16" s="22"/>
      <c r="S16" s="22"/>
      <c r="AM16" s="36"/>
    </row>
    <row r="17" spans="1:39" x14ac:dyDescent="0.25">
      <c r="A17" s="42"/>
      <c r="B17" s="42"/>
      <c r="C17" s="43"/>
      <c r="D17" s="43"/>
      <c r="E17" s="43"/>
      <c r="F17" s="40" t="e">
        <f t="shared" si="0"/>
        <v>#DIV/0!</v>
      </c>
      <c r="Q17" s="22"/>
      <c r="R17" s="22"/>
      <c r="S17" s="22"/>
    </row>
    <row r="18" spans="1:39" x14ac:dyDescent="0.25">
      <c r="A18" s="42"/>
      <c r="B18" s="42"/>
      <c r="C18" s="43"/>
      <c r="D18" s="43"/>
      <c r="E18" s="43"/>
      <c r="F18" s="40" t="e">
        <f t="shared" si="0"/>
        <v>#DIV/0!</v>
      </c>
      <c r="Q18" s="22"/>
      <c r="R18" s="22"/>
      <c r="S18" s="22"/>
    </row>
    <row r="19" spans="1:39" x14ac:dyDescent="0.25">
      <c r="A19" s="42"/>
      <c r="B19" s="42"/>
      <c r="C19" s="43"/>
      <c r="D19" s="43"/>
      <c r="E19" s="43"/>
      <c r="F19" s="40" t="e">
        <f t="shared" si="0"/>
        <v>#DIV/0!</v>
      </c>
      <c r="Q19" s="22"/>
      <c r="R19" s="22"/>
      <c r="S19" s="22"/>
      <c r="AL19" s="21"/>
      <c r="AM19" s="36"/>
    </row>
    <row r="20" spans="1:39" x14ac:dyDescent="0.25">
      <c r="A20" s="42"/>
      <c r="B20" s="42"/>
      <c r="C20" s="43"/>
      <c r="D20" s="43"/>
      <c r="E20" s="43"/>
      <c r="F20" s="40" t="e">
        <f t="shared" si="0"/>
        <v>#DIV/0!</v>
      </c>
      <c r="Q20" s="22"/>
      <c r="R20" s="22"/>
      <c r="S20" s="22"/>
      <c r="AL20" s="21"/>
      <c r="AM20" s="36"/>
    </row>
    <row r="21" spans="1:39" x14ac:dyDescent="0.25">
      <c r="A21" s="42"/>
      <c r="B21" s="42"/>
      <c r="C21" s="43"/>
      <c r="D21" s="43"/>
      <c r="E21" s="43"/>
      <c r="F21" s="40" t="e">
        <f t="shared" si="0"/>
        <v>#DIV/0!</v>
      </c>
      <c r="Q21" s="22"/>
      <c r="R21" s="22"/>
      <c r="S21" s="22"/>
    </row>
    <row r="22" spans="1:39" x14ac:dyDescent="0.25">
      <c r="A22" s="42"/>
      <c r="B22" s="42"/>
      <c r="C22" s="43"/>
      <c r="D22" s="43"/>
      <c r="E22" s="43"/>
      <c r="F22" s="40" t="e">
        <f t="shared" si="0"/>
        <v>#DIV/0!</v>
      </c>
      <c r="Q22" s="22"/>
      <c r="R22" s="22"/>
      <c r="S22" s="22"/>
    </row>
    <row r="23" spans="1:39" x14ac:dyDescent="0.25">
      <c r="A23" s="42"/>
      <c r="B23" s="42"/>
      <c r="C23" s="43"/>
      <c r="D23" s="43"/>
      <c r="E23" s="43"/>
      <c r="F23" s="40" t="e">
        <f t="shared" si="0"/>
        <v>#DIV/0!</v>
      </c>
      <c r="Q23" s="22"/>
      <c r="R23" s="22"/>
      <c r="S23" s="22"/>
      <c r="AL23" s="21"/>
      <c r="AM23" s="36"/>
    </row>
    <row r="24" spans="1:39" x14ac:dyDescent="0.25">
      <c r="A24" s="42"/>
      <c r="B24" s="42"/>
      <c r="C24" s="43"/>
      <c r="D24" s="43"/>
      <c r="E24" s="43"/>
      <c r="F24" s="40" t="e">
        <f t="shared" si="0"/>
        <v>#DIV/0!</v>
      </c>
      <c r="Q24" s="22"/>
      <c r="R24" s="22"/>
      <c r="S24" s="22"/>
      <c r="AL24" s="21"/>
      <c r="AM24" s="36"/>
    </row>
    <row r="25" spans="1:39" x14ac:dyDescent="0.25">
      <c r="A25" s="42"/>
      <c r="B25" s="42"/>
      <c r="C25" s="43"/>
      <c r="D25" s="43"/>
      <c r="E25" s="43"/>
      <c r="F25" s="40" t="e">
        <f t="shared" si="0"/>
        <v>#DIV/0!</v>
      </c>
      <c r="Q25" s="22"/>
      <c r="R25" s="22"/>
      <c r="S25" s="22"/>
      <c r="AL25" s="21"/>
      <c r="AM25" s="36"/>
    </row>
    <row r="26" spans="1:39" x14ac:dyDescent="0.25">
      <c r="A26" s="42"/>
      <c r="B26" s="42"/>
      <c r="C26" s="43"/>
      <c r="D26" s="43"/>
      <c r="E26" s="43"/>
      <c r="F26" s="40" t="e">
        <f t="shared" si="0"/>
        <v>#DIV/0!</v>
      </c>
      <c r="Q26" s="22"/>
      <c r="R26" s="22"/>
      <c r="S26" s="22"/>
    </row>
    <row r="27" spans="1:39" x14ac:dyDescent="0.25">
      <c r="A27" s="42"/>
      <c r="B27" s="42"/>
      <c r="C27" s="43"/>
      <c r="D27" s="43"/>
      <c r="E27" s="43"/>
      <c r="F27" s="40" t="e">
        <f t="shared" si="0"/>
        <v>#DIV/0!</v>
      </c>
      <c r="Q27" s="22"/>
      <c r="R27" s="22"/>
      <c r="S27" s="22"/>
      <c r="AM27" s="36"/>
    </row>
    <row r="28" spans="1:39" x14ac:dyDescent="0.25">
      <c r="A28" s="42"/>
      <c r="B28" s="42"/>
      <c r="C28" s="43"/>
      <c r="D28" s="43"/>
      <c r="E28" s="43"/>
      <c r="F28" s="40" t="e">
        <f t="shared" si="0"/>
        <v>#DIV/0!</v>
      </c>
      <c r="Q28" s="22"/>
      <c r="R28" s="22"/>
      <c r="S28" s="22"/>
      <c r="AM28" s="36"/>
    </row>
    <row r="29" spans="1:39" x14ac:dyDescent="0.25">
      <c r="A29" s="42"/>
      <c r="B29" s="42"/>
      <c r="C29" s="43"/>
      <c r="D29" s="43"/>
      <c r="E29" s="43"/>
      <c r="F29" s="40" t="e">
        <f t="shared" si="0"/>
        <v>#DIV/0!</v>
      </c>
      <c r="Q29" s="22"/>
      <c r="R29" s="22"/>
      <c r="S29" s="22"/>
      <c r="AL29" s="21"/>
      <c r="AM29" s="36"/>
    </row>
    <row r="30" spans="1:39" x14ac:dyDescent="0.25">
      <c r="A30" s="42"/>
      <c r="B30" s="42"/>
      <c r="C30" s="43"/>
      <c r="D30" s="43"/>
      <c r="E30" s="43"/>
      <c r="F30" s="40" t="e">
        <f t="shared" si="0"/>
        <v>#DIV/0!</v>
      </c>
      <c r="Q30" s="22"/>
      <c r="R30" s="22"/>
      <c r="S30" s="22"/>
    </row>
    <row r="31" spans="1:39" x14ac:dyDescent="0.25">
      <c r="A31" s="42"/>
      <c r="B31" s="42"/>
      <c r="C31" s="43"/>
      <c r="D31" s="43"/>
      <c r="E31" s="43"/>
      <c r="F31" s="40" t="e">
        <f t="shared" si="0"/>
        <v>#DIV/0!</v>
      </c>
      <c r="Q31" s="22"/>
      <c r="R31" s="22"/>
      <c r="S31" s="22"/>
      <c r="AM31" s="36"/>
    </row>
    <row r="32" spans="1:39" x14ac:dyDescent="0.25">
      <c r="A32" s="42"/>
      <c r="B32" s="42"/>
      <c r="C32" s="43"/>
      <c r="D32" s="43"/>
      <c r="E32" s="43"/>
      <c r="F32" s="40" t="e">
        <f t="shared" si="0"/>
        <v>#DIV/0!</v>
      </c>
      <c r="Q32" s="22"/>
      <c r="R32" s="22"/>
      <c r="S32" s="22"/>
      <c r="AM32" s="36"/>
    </row>
    <row r="33" spans="1:39" x14ac:dyDescent="0.25">
      <c r="A33" s="42"/>
      <c r="B33" s="42"/>
      <c r="C33" s="43"/>
      <c r="D33" s="43"/>
      <c r="E33" s="43"/>
      <c r="F33" s="40" t="e">
        <f t="shared" si="0"/>
        <v>#DIV/0!</v>
      </c>
      <c r="Q33" s="22"/>
      <c r="R33" s="22"/>
      <c r="S33" s="22"/>
    </row>
    <row r="34" spans="1:39" x14ac:dyDescent="0.25">
      <c r="A34" s="42"/>
      <c r="B34" s="42"/>
      <c r="C34" s="43"/>
      <c r="D34" s="43"/>
      <c r="E34" s="43"/>
      <c r="F34" s="40" t="e">
        <f t="shared" si="0"/>
        <v>#DIV/0!</v>
      </c>
      <c r="Q34" s="22"/>
      <c r="R34" s="22"/>
      <c r="S34" s="22"/>
    </row>
    <row r="35" spans="1:39" x14ac:dyDescent="0.25">
      <c r="A35" s="42"/>
      <c r="B35" s="42"/>
      <c r="C35" s="43"/>
      <c r="D35" s="43"/>
      <c r="E35" s="43"/>
      <c r="F35" s="40" t="e">
        <f t="shared" si="0"/>
        <v>#DIV/0!</v>
      </c>
      <c r="Q35" s="22"/>
      <c r="R35" s="22"/>
      <c r="S35" s="22"/>
      <c r="AM35" s="36"/>
    </row>
    <row r="36" spans="1:39" x14ac:dyDescent="0.25">
      <c r="A36" s="42"/>
      <c r="B36" s="42"/>
      <c r="C36" s="43"/>
      <c r="D36" s="43"/>
      <c r="E36" s="43"/>
      <c r="F36" s="40" t="e">
        <f t="shared" si="0"/>
        <v>#DIV/0!</v>
      </c>
      <c r="Q36" s="22"/>
      <c r="R36" s="22"/>
      <c r="S36" s="22"/>
      <c r="AM36" s="36"/>
    </row>
    <row r="37" spans="1:39" x14ac:dyDescent="0.25">
      <c r="A37" s="42"/>
      <c r="B37" s="42"/>
      <c r="C37" s="43"/>
      <c r="D37" s="43"/>
      <c r="E37" s="43"/>
      <c r="F37" s="40" t="e">
        <f t="shared" si="0"/>
        <v>#DIV/0!</v>
      </c>
      <c r="Q37" s="22"/>
      <c r="R37" s="22"/>
      <c r="S37" s="22"/>
    </row>
    <row r="38" spans="1:39" x14ac:dyDescent="0.25">
      <c r="A38" s="42"/>
      <c r="B38" s="42"/>
      <c r="C38" s="43"/>
      <c r="D38" s="43"/>
      <c r="E38" s="43"/>
      <c r="F38" s="40" t="e">
        <f t="shared" si="0"/>
        <v>#DIV/0!</v>
      </c>
      <c r="Q38" s="22"/>
      <c r="R38" s="22"/>
      <c r="S38" s="22"/>
    </row>
    <row r="39" spans="1:39" x14ac:dyDescent="0.25">
      <c r="A39" s="42"/>
      <c r="B39" s="42"/>
      <c r="C39" s="43"/>
      <c r="D39" s="43"/>
      <c r="E39" s="43"/>
      <c r="F39" s="40" t="e">
        <f t="shared" si="0"/>
        <v>#DIV/0!</v>
      </c>
      <c r="Q39" s="22"/>
      <c r="R39" s="22"/>
      <c r="S39" s="22"/>
      <c r="AM39" s="36"/>
    </row>
    <row r="40" spans="1:39" x14ac:dyDescent="0.25">
      <c r="A40" s="42"/>
      <c r="B40" s="42"/>
      <c r="C40" s="43"/>
      <c r="D40" s="43"/>
      <c r="E40" s="43"/>
      <c r="F40" s="40" t="e">
        <f t="shared" si="0"/>
        <v>#DIV/0!</v>
      </c>
      <c r="Q40" s="22"/>
      <c r="R40" s="22"/>
      <c r="S40" s="22"/>
      <c r="AM40" s="36"/>
    </row>
    <row r="41" spans="1:39" x14ac:dyDescent="0.25">
      <c r="A41" s="42"/>
      <c r="B41" s="42"/>
      <c r="C41" s="43"/>
      <c r="D41" s="43"/>
      <c r="E41" s="43"/>
      <c r="F41" s="40" t="e">
        <f t="shared" si="0"/>
        <v>#DIV/0!</v>
      </c>
      <c r="Q41" s="22"/>
      <c r="R41" s="22"/>
      <c r="S41" s="22"/>
    </row>
    <row r="42" spans="1:39" x14ac:dyDescent="0.25">
      <c r="A42" s="42"/>
      <c r="B42" s="42"/>
      <c r="C42" s="43"/>
      <c r="D42" s="43"/>
      <c r="E42" s="43"/>
      <c r="F42" s="40" t="e">
        <f t="shared" si="0"/>
        <v>#DIV/0!</v>
      </c>
      <c r="Q42" s="22"/>
      <c r="R42" s="22"/>
      <c r="S42" s="22"/>
    </row>
    <row r="43" spans="1:39" x14ac:dyDescent="0.25">
      <c r="A43" s="42"/>
      <c r="B43" s="42"/>
      <c r="C43" s="43"/>
      <c r="D43" s="43"/>
      <c r="E43" s="43"/>
      <c r="F43" s="40" t="e">
        <f t="shared" si="0"/>
        <v>#DIV/0!</v>
      </c>
      <c r="Q43" s="22"/>
      <c r="R43" s="22"/>
      <c r="S43" s="22"/>
      <c r="AL43" s="21"/>
      <c r="AM43" s="36"/>
    </row>
    <row r="44" spans="1:39" x14ac:dyDescent="0.25">
      <c r="A44" s="42"/>
      <c r="B44" s="42"/>
      <c r="C44" s="43"/>
      <c r="D44" s="43"/>
      <c r="E44" s="43"/>
      <c r="F44" s="40" t="e">
        <f t="shared" si="0"/>
        <v>#DIV/0!</v>
      </c>
      <c r="Q44" s="22"/>
      <c r="R44" s="22"/>
      <c r="S44" s="22"/>
      <c r="AM44" s="36"/>
    </row>
    <row r="45" spans="1:39" x14ac:dyDescent="0.25">
      <c r="A45" s="42"/>
      <c r="B45" s="42"/>
      <c r="C45" s="43"/>
      <c r="D45" s="43"/>
      <c r="E45" s="43"/>
      <c r="F45" s="40" t="e">
        <f t="shared" si="0"/>
        <v>#DIV/0!</v>
      </c>
      <c r="Q45" s="22"/>
      <c r="R45" s="22"/>
      <c r="S45" s="22"/>
      <c r="AM45" s="36"/>
    </row>
    <row r="46" spans="1:39" x14ac:dyDescent="0.25">
      <c r="A46" s="42"/>
      <c r="B46" s="42"/>
      <c r="C46" s="43"/>
      <c r="D46" s="43"/>
      <c r="E46" s="43"/>
      <c r="F46" s="40" t="e">
        <f t="shared" si="0"/>
        <v>#DIV/0!</v>
      </c>
      <c r="Q46" s="22"/>
      <c r="R46" s="22"/>
      <c r="S46" s="22"/>
      <c r="AL46" s="21"/>
      <c r="AM46" s="36"/>
    </row>
    <row r="47" spans="1:39" x14ac:dyDescent="0.25">
      <c r="A47" s="42"/>
      <c r="B47" s="42"/>
      <c r="C47" s="43"/>
      <c r="D47" s="43"/>
      <c r="E47" s="43"/>
      <c r="F47" s="40" t="e">
        <f t="shared" si="0"/>
        <v>#DIV/0!</v>
      </c>
      <c r="Q47" s="22"/>
      <c r="R47" s="22"/>
      <c r="S47" s="22"/>
    </row>
    <row r="48" spans="1:39" x14ac:dyDescent="0.25">
      <c r="A48" s="42"/>
      <c r="B48" s="42"/>
      <c r="C48" s="43"/>
      <c r="D48" s="43"/>
      <c r="E48" s="43"/>
      <c r="F48" s="40" t="e">
        <f t="shared" si="0"/>
        <v>#DIV/0!</v>
      </c>
      <c r="Q48" s="22"/>
      <c r="R48" s="22"/>
      <c r="S48" s="22"/>
    </row>
    <row r="49" spans="1:39" x14ac:dyDescent="0.25">
      <c r="A49" s="42"/>
      <c r="B49" s="42"/>
      <c r="C49" s="43"/>
      <c r="D49" s="43"/>
      <c r="E49" s="43"/>
      <c r="F49" s="40" t="e">
        <f t="shared" si="0"/>
        <v>#DIV/0!</v>
      </c>
      <c r="Q49" s="22"/>
      <c r="R49" s="22"/>
      <c r="S49" s="22"/>
    </row>
    <row r="50" spans="1:39" x14ac:dyDescent="0.25">
      <c r="A50" s="42"/>
      <c r="B50" s="42"/>
      <c r="C50" s="43"/>
      <c r="D50" s="43"/>
      <c r="E50" s="43"/>
      <c r="F50" s="40" t="e">
        <f t="shared" si="0"/>
        <v>#DIV/0!</v>
      </c>
      <c r="Q50" s="22"/>
      <c r="R50" s="22"/>
      <c r="S50" s="22"/>
    </row>
    <row r="51" spans="1:39" x14ac:dyDescent="0.25">
      <c r="A51" s="42"/>
      <c r="B51" s="42"/>
      <c r="C51" s="43"/>
      <c r="D51" s="43"/>
      <c r="E51" s="43"/>
      <c r="F51" s="40" t="e">
        <f t="shared" si="0"/>
        <v>#DIV/0!</v>
      </c>
      <c r="Q51" s="22"/>
      <c r="R51" s="22"/>
      <c r="S51" s="22"/>
      <c r="AL51" s="21"/>
      <c r="AM51" s="36"/>
    </row>
    <row r="52" spans="1:39" x14ac:dyDescent="0.25">
      <c r="A52" s="42"/>
      <c r="B52" s="42"/>
      <c r="C52" s="43"/>
      <c r="D52" s="43"/>
      <c r="E52" s="43"/>
      <c r="F52" s="40" t="e">
        <f t="shared" si="0"/>
        <v>#DIV/0!</v>
      </c>
      <c r="Q52" s="22"/>
      <c r="R52" s="22"/>
      <c r="S52" s="22"/>
      <c r="AL52" s="21"/>
      <c r="AM52" s="36"/>
    </row>
    <row r="53" spans="1:39" x14ac:dyDescent="0.25">
      <c r="A53" s="42"/>
      <c r="B53" s="42"/>
      <c r="C53" s="43"/>
      <c r="D53" s="43"/>
      <c r="E53" s="43"/>
      <c r="F53" s="40" t="e">
        <f t="shared" si="0"/>
        <v>#DIV/0!</v>
      </c>
      <c r="Q53" s="22"/>
      <c r="R53" s="22"/>
      <c r="S53" s="22"/>
    </row>
    <row r="54" spans="1:39" x14ac:dyDescent="0.25">
      <c r="A54" s="42"/>
      <c r="B54" s="42"/>
      <c r="C54" s="43"/>
      <c r="D54" s="43"/>
      <c r="E54" s="43"/>
      <c r="F54" s="40" t="e">
        <f t="shared" si="0"/>
        <v>#DIV/0!</v>
      </c>
      <c r="Q54" s="22"/>
      <c r="R54" s="22"/>
      <c r="S54" s="22"/>
      <c r="AM54" s="36"/>
    </row>
    <row r="55" spans="1:39" x14ac:dyDescent="0.25">
      <c r="A55" s="42"/>
      <c r="B55" s="42"/>
      <c r="C55" s="43"/>
      <c r="D55" s="43"/>
      <c r="E55" s="43"/>
      <c r="F55" s="40" t="e">
        <f t="shared" si="0"/>
        <v>#DIV/0!</v>
      </c>
      <c r="Q55" s="22"/>
      <c r="R55" s="22"/>
      <c r="S55" s="22"/>
    </row>
    <row r="56" spans="1:39" x14ac:dyDescent="0.25">
      <c r="A56" s="42"/>
      <c r="B56" s="42"/>
      <c r="C56" s="43"/>
      <c r="D56" s="43"/>
      <c r="E56" s="43"/>
      <c r="F56" s="40" t="e">
        <f t="shared" si="0"/>
        <v>#DIV/0!</v>
      </c>
      <c r="Q56" s="22"/>
      <c r="R56" s="22"/>
      <c r="S56" s="22"/>
      <c r="AM56" s="36"/>
    </row>
    <row r="57" spans="1:39" x14ac:dyDescent="0.25">
      <c r="A57" s="42"/>
      <c r="B57" s="42"/>
      <c r="C57" s="43"/>
      <c r="D57" s="43"/>
      <c r="E57" s="43"/>
      <c r="F57" s="40" t="e">
        <f t="shared" si="0"/>
        <v>#DIV/0!</v>
      </c>
      <c r="Q57" s="22"/>
      <c r="R57" s="22"/>
      <c r="S57" s="22"/>
    </row>
    <row r="58" spans="1:39" x14ac:dyDescent="0.25">
      <c r="A58" s="42"/>
      <c r="B58" s="42"/>
      <c r="C58" s="43"/>
      <c r="D58" s="43"/>
      <c r="E58" s="43"/>
      <c r="F58" s="40" t="e">
        <f t="shared" si="0"/>
        <v>#DIV/0!</v>
      </c>
      <c r="Q58" s="22"/>
      <c r="R58" s="22"/>
      <c r="S58" s="22"/>
    </row>
    <row r="59" spans="1:39" x14ac:dyDescent="0.25">
      <c r="A59" s="42"/>
      <c r="B59" s="42"/>
      <c r="C59" s="43"/>
      <c r="D59" s="43"/>
      <c r="E59" s="43"/>
      <c r="F59" s="40" t="e">
        <f t="shared" si="0"/>
        <v>#DIV/0!</v>
      </c>
      <c r="Q59" s="22"/>
      <c r="R59" s="22"/>
      <c r="S59" s="22"/>
      <c r="AM59" s="36"/>
    </row>
    <row r="60" spans="1:39" x14ac:dyDescent="0.25">
      <c r="A60" s="42"/>
      <c r="B60" s="42"/>
      <c r="C60" s="43"/>
      <c r="D60" s="43"/>
      <c r="E60" s="43"/>
      <c r="F60" s="40" t="e">
        <f t="shared" si="0"/>
        <v>#DIV/0!</v>
      </c>
      <c r="Q60" s="22"/>
      <c r="R60" s="22"/>
      <c r="S60" s="22"/>
      <c r="AM60" s="36"/>
    </row>
    <row r="61" spans="1:39" x14ac:dyDescent="0.25">
      <c r="A61" s="42"/>
      <c r="B61" s="42"/>
      <c r="C61" s="43"/>
      <c r="D61" s="43"/>
      <c r="E61" s="43"/>
      <c r="F61" s="40" t="e">
        <f t="shared" si="0"/>
        <v>#DIV/0!</v>
      </c>
      <c r="Q61" s="22"/>
      <c r="R61" s="22"/>
      <c r="S61" s="22"/>
      <c r="AM61" s="36"/>
    </row>
    <row r="62" spans="1:39" x14ac:dyDescent="0.25">
      <c r="A62" s="42"/>
      <c r="B62" s="42"/>
      <c r="C62" s="43"/>
      <c r="D62" s="43"/>
      <c r="E62" s="43"/>
      <c r="F62" s="40" t="e">
        <f t="shared" si="0"/>
        <v>#DIV/0!</v>
      </c>
      <c r="Q62" s="22"/>
      <c r="R62" s="22"/>
      <c r="S62" s="22"/>
      <c r="AL62" s="21"/>
      <c r="AM62" s="36"/>
    </row>
    <row r="63" spans="1:39" x14ac:dyDescent="0.25">
      <c r="A63" s="42"/>
      <c r="B63" s="42"/>
      <c r="C63" s="43"/>
      <c r="D63" s="43"/>
      <c r="E63" s="43"/>
      <c r="F63" s="40" t="e">
        <f t="shared" si="0"/>
        <v>#DIV/0!</v>
      </c>
      <c r="Q63" s="22"/>
      <c r="R63" s="22"/>
      <c r="S63" s="22"/>
      <c r="AM63" s="36"/>
    </row>
    <row r="64" spans="1:39" x14ac:dyDescent="0.25">
      <c r="A64" s="42"/>
      <c r="B64" s="42"/>
      <c r="C64" s="43"/>
      <c r="D64" s="43"/>
      <c r="E64" s="43"/>
      <c r="F64" s="40" t="e">
        <f t="shared" si="0"/>
        <v>#DIV/0!</v>
      </c>
      <c r="Q64" s="22"/>
      <c r="R64" s="22"/>
      <c r="S64" s="22"/>
      <c r="AM64" s="36"/>
    </row>
    <row r="65" spans="1:39" x14ac:dyDescent="0.25">
      <c r="A65" s="42"/>
      <c r="B65" s="42"/>
      <c r="C65" s="43"/>
      <c r="D65" s="43"/>
      <c r="E65" s="43"/>
      <c r="F65" s="40" t="e">
        <f t="shared" si="0"/>
        <v>#DIV/0!</v>
      </c>
      <c r="Q65" s="22"/>
      <c r="R65" s="22"/>
      <c r="S65" s="22"/>
      <c r="AM65" s="36"/>
    </row>
    <row r="66" spans="1:39" x14ac:dyDescent="0.25">
      <c r="A66" s="42"/>
      <c r="B66" s="42"/>
      <c r="C66" s="43"/>
      <c r="D66" s="43"/>
      <c r="E66" s="43"/>
      <c r="F66" s="40" t="e">
        <f t="shared" ref="F66:F129" si="1">(C66-(E66-D66))/C66</f>
        <v>#DIV/0!</v>
      </c>
      <c r="Q66" s="22"/>
      <c r="R66" s="22"/>
      <c r="S66" s="22"/>
      <c r="AL66" s="21"/>
      <c r="AM66" s="36"/>
    </row>
    <row r="67" spans="1:39" x14ac:dyDescent="0.25">
      <c r="A67" s="42"/>
      <c r="B67" s="42"/>
      <c r="C67" s="43"/>
      <c r="D67" s="43"/>
      <c r="E67" s="43"/>
      <c r="F67" s="40" t="e">
        <f t="shared" si="1"/>
        <v>#DIV/0!</v>
      </c>
      <c r="Q67" s="22"/>
      <c r="R67" s="22"/>
      <c r="S67" s="22"/>
      <c r="AL67" s="21"/>
      <c r="AM67" s="36"/>
    </row>
    <row r="68" spans="1:39" x14ac:dyDescent="0.25">
      <c r="A68" s="42"/>
      <c r="B68" s="42"/>
      <c r="C68" s="43"/>
      <c r="D68" s="43"/>
      <c r="E68" s="43"/>
      <c r="F68" s="40" t="e">
        <f t="shared" si="1"/>
        <v>#DIV/0!</v>
      </c>
      <c r="Q68" s="22"/>
      <c r="R68" s="22"/>
      <c r="S68" s="22"/>
      <c r="AM68" s="36"/>
    </row>
    <row r="69" spans="1:39" x14ac:dyDescent="0.25">
      <c r="A69" s="42"/>
      <c r="B69" s="42"/>
      <c r="C69" s="43"/>
      <c r="D69" s="43"/>
      <c r="E69" s="43"/>
      <c r="F69" s="40" t="e">
        <f t="shared" si="1"/>
        <v>#DIV/0!</v>
      </c>
      <c r="Q69" s="22"/>
      <c r="R69" s="22"/>
      <c r="S69" s="22"/>
      <c r="AM69" s="36"/>
    </row>
    <row r="70" spans="1:39" x14ac:dyDescent="0.25">
      <c r="A70" s="42"/>
      <c r="B70" s="42"/>
      <c r="C70" s="43"/>
      <c r="D70" s="43"/>
      <c r="E70" s="43"/>
      <c r="F70" s="40" t="e">
        <f t="shared" si="1"/>
        <v>#DIV/0!</v>
      </c>
      <c r="Q70" s="22"/>
      <c r="R70" s="22"/>
      <c r="S70" s="22"/>
    </row>
    <row r="71" spans="1:39" x14ac:dyDescent="0.25">
      <c r="A71" s="42"/>
      <c r="B71" s="42"/>
      <c r="C71" s="43"/>
      <c r="D71" s="43"/>
      <c r="E71" s="43"/>
      <c r="F71" s="40" t="e">
        <f t="shared" si="1"/>
        <v>#DIV/0!</v>
      </c>
      <c r="Q71" s="22"/>
      <c r="R71" s="22"/>
      <c r="S71" s="22"/>
      <c r="AM71" s="36"/>
    </row>
    <row r="72" spans="1:39" x14ac:dyDescent="0.25">
      <c r="A72" s="42"/>
      <c r="B72" s="42"/>
      <c r="C72" s="43"/>
      <c r="D72" s="43"/>
      <c r="E72" s="43"/>
      <c r="F72" s="40" t="e">
        <f t="shared" si="1"/>
        <v>#DIV/0!</v>
      </c>
      <c r="Q72" s="22"/>
      <c r="R72" s="22"/>
      <c r="S72" s="22"/>
      <c r="AL72" s="21"/>
      <c r="AM72" s="36"/>
    </row>
    <row r="73" spans="1:39" x14ac:dyDescent="0.25">
      <c r="A73" s="42"/>
      <c r="B73" s="42"/>
      <c r="C73" s="43"/>
      <c r="D73" s="43"/>
      <c r="E73" s="43"/>
      <c r="F73" s="40" t="e">
        <f t="shared" si="1"/>
        <v>#DIV/0!</v>
      </c>
      <c r="Q73" s="22"/>
      <c r="R73" s="22"/>
      <c r="S73" s="22"/>
      <c r="AM73" s="36"/>
    </row>
    <row r="74" spans="1:39" x14ac:dyDescent="0.25">
      <c r="A74" s="42"/>
      <c r="B74" s="42"/>
      <c r="C74" s="43"/>
      <c r="D74" s="43"/>
      <c r="E74" s="43"/>
      <c r="F74" s="40" t="e">
        <f t="shared" si="1"/>
        <v>#DIV/0!</v>
      </c>
      <c r="Q74" s="22"/>
      <c r="R74" s="22"/>
      <c r="S74" s="22"/>
      <c r="AL74" s="21"/>
      <c r="AM74" s="36"/>
    </row>
    <row r="75" spans="1:39" x14ac:dyDescent="0.25">
      <c r="A75" s="42"/>
      <c r="B75" s="42"/>
      <c r="C75" s="43"/>
      <c r="D75" s="43"/>
      <c r="E75" s="43"/>
      <c r="F75" s="40" t="e">
        <f t="shared" si="1"/>
        <v>#DIV/0!</v>
      </c>
      <c r="Q75" s="22"/>
      <c r="R75" s="22"/>
      <c r="S75" s="22"/>
      <c r="AL75" s="21"/>
      <c r="AM75" s="36"/>
    </row>
    <row r="76" spans="1:39" x14ac:dyDescent="0.25">
      <c r="A76" s="42"/>
      <c r="B76" s="42"/>
      <c r="C76" s="43"/>
      <c r="D76" s="43"/>
      <c r="E76" s="43"/>
      <c r="F76" s="40" t="e">
        <f t="shared" si="1"/>
        <v>#DIV/0!</v>
      </c>
      <c r="Q76" s="22"/>
      <c r="R76" s="22"/>
      <c r="S76" s="22"/>
      <c r="AL76" s="21"/>
      <c r="AM76" s="36"/>
    </row>
    <row r="77" spans="1:39" x14ac:dyDescent="0.25">
      <c r="A77" s="42"/>
      <c r="B77" s="42"/>
      <c r="C77" s="43"/>
      <c r="D77" s="43"/>
      <c r="E77" s="43"/>
      <c r="F77" s="40" t="e">
        <f t="shared" si="1"/>
        <v>#DIV/0!</v>
      </c>
      <c r="Q77" s="22"/>
      <c r="R77" s="22"/>
      <c r="S77" s="22"/>
      <c r="AM77" s="36"/>
    </row>
    <row r="78" spans="1:39" x14ac:dyDescent="0.25">
      <c r="A78" s="42"/>
      <c r="B78" s="42"/>
      <c r="C78" s="43"/>
      <c r="D78" s="43"/>
      <c r="E78" s="43"/>
      <c r="F78" s="40" t="e">
        <f t="shared" si="1"/>
        <v>#DIV/0!</v>
      </c>
      <c r="Q78" s="22"/>
      <c r="R78" s="22"/>
      <c r="S78" s="22"/>
      <c r="AM78" s="36"/>
    </row>
    <row r="79" spans="1:39" x14ac:dyDescent="0.25">
      <c r="A79" s="42"/>
      <c r="B79" s="42"/>
      <c r="C79" s="43"/>
      <c r="D79" s="43"/>
      <c r="E79" s="43"/>
      <c r="F79" s="40" t="e">
        <f t="shared" si="1"/>
        <v>#DIV/0!</v>
      </c>
      <c r="Q79" s="22"/>
      <c r="R79" s="22"/>
      <c r="S79" s="22"/>
      <c r="AM79" s="36"/>
    </row>
    <row r="80" spans="1:39" x14ac:dyDescent="0.25">
      <c r="A80" s="42"/>
      <c r="B80" s="42"/>
      <c r="C80" s="43"/>
      <c r="D80" s="43"/>
      <c r="E80" s="43"/>
      <c r="F80" s="40" t="e">
        <f t="shared" si="1"/>
        <v>#DIV/0!</v>
      </c>
      <c r="Q80" s="22"/>
      <c r="R80" s="22"/>
      <c r="S80" s="22"/>
      <c r="AM80" s="36"/>
    </row>
    <row r="81" spans="1:39" x14ac:dyDescent="0.25">
      <c r="A81" s="42"/>
      <c r="B81" s="42"/>
      <c r="C81" s="43"/>
      <c r="D81" s="43"/>
      <c r="E81" s="43"/>
      <c r="F81" s="40" t="e">
        <f t="shared" si="1"/>
        <v>#DIV/0!</v>
      </c>
      <c r="Q81" s="22"/>
      <c r="R81" s="22"/>
      <c r="S81" s="22"/>
      <c r="AM81" s="36"/>
    </row>
    <row r="82" spans="1:39" x14ac:dyDescent="0.25">
      <c r="A82" s="42"/>
      <c r="B82" s="42"/>
      <c r="C82" s="43"/>
      <c r="D82" s="43"/>
      <c r="E82" s="43"/>
      <c r="F82" s="40" t="e">
        <f t="shared" si="1"/>
        <v>#DIV/0!</v>
      </c>
      <c r="Q82" s="22"/>
      <c r="R82" s="22"/>
      <c r="S82" s="22"/>
      <c r="AM82" s="36"/>
    </row>
    <row r="83" spans="1:39" x14ac:dyDescent="0.25">
      <c r="A83" s="42"/>
      <c r="B83" s="42"/>
      <c r="C83" s="43"/>
      <c r="D83" s="43"/>
      <c r="E83" s="43"/>
      <c r="F83" s="40" t="e">
        <f t="shared" si="1"/>
        <v>#DIV/0!</v>
      </c>
      <c r="Q83" s="22"/>
      <c r="R83" s="22"/>
      <c r="S83" s="22"/>
      <c r="AL83" s="21"/>
      <c r="AM83" s="36"/>
    </row>
    <row r="84" spans="1:39" x14ac:dyDescent="0.25">
      <c r="A84" s="42"/>
      <c r="B84" s="42"/>
      <c r="C84" s="43"/>
      <c r="D84" s="43"/>
      <c r="E84" s="43"/>
      <c r="F84" s="40" t="e">
        <f t="shared" si="1"/>
        <v>#DIV/0!</v>
      </c>
      <c r="Q84" s="22"/>
      <c r="R84" s="22"/>
      <c r="S84" s="22"/>
      <c r="AM84" s="36"/>
    </row>
    <row r="85" spans="1:39" x14ac:dyDescent="0.25">
      <c r="A85" s="42"/>
      <c r="B85" s="42"/>
      <c r="C85" s="43"/>
      <c r="D85" s="43"/>
      <c r="E85" s="43"/>
      <c r="F85" s="40" t="e">
        <f t="shared" si="1"/>
        <v>#DIV/0!</v>
      </c>
      <c r="Q85" s="22"/>
      <c r="R85" s="22"/>
      <c r="S85" s="22"/>
    </row>
    <row r="86" spans="1:39" x14ac:dyDescent="0.25">
      <c r="A86" s="42"/>
      <c r="B86" s="42"/>
      <c r="C86" s="43"/>
      <c r="D86" s="43"/>
      <c r="E86" s="43"/>
      <c r="F86" s="40" t="e">
        <f t="shared" si="1"/>
        <v>#DIV/0!</v>
      </c>
      <c r="Q86" s="22"/>
      <c r="R86" s="22"/>
      <c r="S86" s="22"/>
    </row>
    <row r="87" spans="1:39" x14ac:dyDescent="0.25">
      <c r="A87" s="42"/>
      <c r="B87" s="42"/>
      <c r="C87" s="43"/>
      <c r="D87" s="42"/>
      <c r="E87" s="43"/>
      <c r="F87" s="40" t="e">
        <f t="shared" si="1"/>
        <v>#DIV/0!</v>
      </c>
      <c r="Q87" s="22"/>
      <c r="S87" s="22"/>
    </row>
    <row r="88" spans="1:39" x14ac:dyDescent="0.25">
      <c r="A88" s="42"/>
      <c r="B88" s="42"/>
      <c r="C88" s="43"/>
      <c r="D88" s="42"/>
      <c r="E88" s="43"/>
      <c r="F88" s="40" t="e">
        <f t="shared" si="1"/>
        <v>#DIV/0!</v>
      </c>
      <c r="Q88" s="22"/>
      <c r="S88" s="22"/>
    </row>
    <row r="89" spans="1:39" x14ac:dyDescent="0.25">
      <c r="A89" s="42"/>
      <c r="B89" s="42"/>
      <c r="C89" s="43"/>
      <c r="D89" s="42"/>
      <c r="E89" s="43"/>
      <c r="F89" s="40" t="e">
        <f t="shared" si="1"/>
        <v>#DIV/0!</v>
      </c>
      <c r="Q89" s="22"/>
      <c r="S89" s="22"/>
    </row>
    <row r="90" spans="1:39" x14ac:dyDescent="0.25">
      <c r="A90" s="42"/>
      <c r="B90" s="42"/>
      <c r="C90" s="43"/>
      <c r="D90" s="42"/>
      <c r="E90" s="43"/>
      <c r="F90" s="40" t="e">
        <f t="shared" si="1"/>
        <v>#DIV/0!</v>
      </c>
      <c r="Q90" s="22"/>
      <c r="S90" s="22"/>
    </row>
    <row r="91" spans="1:39" x14ac:dyDescent="0.25">
      <c r="A91" s="42"/>
      <c r="B91" s="42"/>
      <c r="C91" s="43"/>
      <c r="D91" s="42"/>
      <c r="E91" s="43"/>
      <c r="F91" s="40" t="e">
        <f t="shared" si="1"/>
        <v>#DIV/0!</v>
      </c>
      <c r="Q91" s="22"/>
      <c r="S91" s="22"/>
    </row>
    <row r="92" spans="1:39" x14ac:dyDescent="0.25">
      <c r="A92" s="42"/>
      <c r="B92" s="42"/>
      <c r="C92" s="43"/>
      <c r="D92" s="42"/>
      <c r="E92" s="43"/>
      <c r="F92" s="40" t="e">
        <f t="shared" si="1"/>
        <v>#DIV/0!</v>
      </c>
      <c r="Q92" s="22"/>
      <c r="S92" s="22"/>
    </row>
    <row r="93" spans="1:39" x14ac:dyDescent="0.25">
      <c r="A93" s="42"/>
      <c r="B93" s="42"/>
      <c r="C93" s="43"/>
      <c r="D93" s="42"/>
      <c r="E93" s="43"/>
      <c r="F93" s="40" t="e">
        <f t="shared" si="1"/>
        <v>#DIV/0!</v>
      </c>
      <c r="Q93" s="22"/>
      <c r="S93" s="22"/>
    </row>
    <row r="94" spans="1:39" x14ac:dyDescent="0.25">
      <c r="A94" s="42"/>
      <c r="B94" s="42"/>
      <c r="C94" s="43"/>
      <c r="D94" s="42"/>
      <c r="E94" s="43"/>
      <c r="F94" s="40" t="e">
        <f t="shared" si="1"/>
        <v>#DIV/0!</v>
      </c>
      <c r="Q94" s="22"/>
      <c r="S94" s="22"/>
    </row>
    <row r="95" spans="1:39" x14ac:dyDescent="0.25">
      <c r="A95" s="42"/>
      <c r="B95" s="42"/>
      <c r="C95" s="43"/>
      <c r="D95" s="43"/>
      <c r="E95" s="43"/>
      <c r="F95" s="40" t="e">
        <f t="shared" si="1"/>
        <v>#DIV/0!</v>
      </c>
      <c r="Q95" s="22"/>
      <c r="R95" s="22"/>
      <c r="S95" s="22"/>
      <c r="AM95" s="36"/>
    </row>
    <row r="96" spans="1:39" x14ac:dyDescent="0.25">
      <c r="A96" s="42"/>
      <c r="B96" s="42"/>
      <c r="C96" s="43"/>
      <c r="D96" s="43"/>
      <c r="E96" s="43"/>
      <c r="F96" s="40" t="e">
        <f t="shared" si="1"/>
        <v>#DIV/0!</v>
      </c>
      <c r="Q96" s="22"/>
      <c r="R96" s="22"/>
      <c r="S96" s="22"/>
      <c r="AL96" s="21"/>
      <c r="AM96" s="36"/>
    </row>
    <row r="97" spans="1:39" x14ac:dyDescent="0.25">
      <c r="A97" s="42"/>
      <c r="B97" s="42"/>
      <c r="C97" s="43"/>
      <c r="D97" s="43"/>
      <c r="E97" s="43"/>
      <c r="F97" s="40" t="e">
        <f t="shared" si="1"/>
        <v>#DIV/0!</v>
      </c>
      <c r="Q97" s="22"/>
      <c r="R97" s="22"/>
      <c r="S97" s="22"/>
      <c r="AL97" s="21"/>
      <c r="AM97" s="36"/>
    </row>
    <row r="98" spans="1:39" x14ac:dyDescent="0.25">
      <c r="A98" s="42"/>
      <c r="B98" s="42"/>
      <c r="C98" s="43"/>
      <c r="D98" s="43"/>
      <c r="E98" s="43"/>
      <c r="F98" s="40" t="e">
        <f t="shared" si="1"/>
        <v>#DIV/0!</v>
      </c>
      <c r="Q98" s="22"/>
      <c r="R98" s="22"/>
      <c r="S98" s="22"/>
      <c r="AL98" s="21"/>
      <c r="AM98" s="36"/>
    </row>
    <row r="99" spans="1:39" x14ac:dyDescent="0.25">
      <c r="A99" s="42"/>
      <c r="B99" s="42"/>
      <c r="C99" s="43"/>
      <c r="D99" s="43"/>
      <c r="E99" s="43"/>
      <c r="F99" s="40" t="e">
        <f t="shared" si="1"/>
        <v>#DIV/0!</v>
      </c>
      <c r="Q99" s="22"/>
      <c r="R99" s="22"/>
      <c r="S99" s="22"/>
      <c r="AM99" s="36"/>
    </row>
    <row r="100" spans="1:39" x14ac:dyDescent="0.25">
      <c r="A100" s="42"/>
      <c r="B100" s="42"/>
      <c r="C100" s="43"/>
      <c r="D100" s="43"/>
      <c r="E100" s="43"/>
      <c r="F100" s="40" t="e">
        <f t="shared" si="1"/>
        <v>#DIV/0!</v>
      </c>
      <c r="Q100" s="22"/>
      <c r="R100" s="22"/>
      <c r="S100" s="22"/>
      <c r="AM100" s="36"/>
    </row>
    <row r="101" spans="1:39" x14ac:dyDescent="0.25">
      <c r="A101" s="42"/>
      <c r="B101" s="42"/>
      <c r="C101" s="43"/>
      <c r="D101" s="43"/>
      <c r="E101" s="43"/>
      <c r="F101" s="40" t="e">
        <f t="shared" si="1"/>
        <v>#DIV/0!</v>
      </c>
      <c r="Q101" s="22"/>
      <c r="R101" s="22"/>
      <c r="S101" s="22"/>
    </row>
    <row r="102" spans="1:39" x14ac:dyDescent="0.25">
      <c r="A102" s="42"/>
      <c r="B102" s="42"/>
      <c r="C102" s="43"/>
      <c r="D102" s="43"/>
      <c r="E102" s="43"/>
      <c r="F102" s="40" t="e">
        <f t="shared" si="1"/>
        <v>#DIV/0!</v>
      </c>
      <c r="Q102" s="22"/>
      <c r="R102" s="22"/>
      <c r="S102" s="22"/>
    </row>
    <row r="103" spans="1:39" x14ac:dyDescent="0.25">
      <c r="A103" s="42"/>
      <c r="B103" s="42"/>
      <c r="C103" s="43"/>
      <c r="D103" s="43"/>
      <c r="E103" s="43"/>
      <c r="F103" s="40" t="e">
        <f t="shared" si="1"/>
        <v>#DIV/0!</v>
      </c>
      <c r="Q103" s="22"/>
      <c r="R103" s="22"/>
      <c r="S103" s="22"/>
      <c r="AM103" s="36"/>
    </row>
    <row r="104" spans="1:39" x14ac:dyDescent="0.25">
      <c r="A104" s="42"/>
      <c r="B104" s="42"/>
      <c r="C104" s="43"/>
      <c r="D104" s="43"/>
      <c r="E104" s="43"/>
      <c r="F104" s="40" t="e">
        <f t="shared" si="1"/>
        <v>#DIV/0!</v>
      </c>
      <c r="Q104" s="22"/>
      <c r="R104" s="22"/>
      <c r="S104" s="22"/>
      <c r="AM104" s="36"/>
    </row>
    <row r="105" spans="1:39" x14ac:dyDescent="0.25">
      <c r="A105" s="42"/>
      <c r="B105" s="42"/>
      <c r="C105" s="43"/>
      <c r="D105" s="43"/>
      <c r="E105" s="43"/>
      <c r="F105" s="40" t="e">
        <f t="shared" si="1"/>
        <v>#DIV/0!</v>
      </c>
      <c r="Q105" s="22"/>
      <c r="R105" s="22"/>
      <c r="S105" s="22"/>
      <c r="AM105" s="36"/>
    </row>
    <row r="106" spans="1:39" x14ac:dyDescent="0.25">
      <c r="A106" s="42"/>
      <c r="B106" s="42"/>
      <c r="C106" s="43"/>
      <c r="D106" s="43"/>
      <c r="E106" s="43"/>
      <c r="F106" s="40" t="e">
        <f t="shared" si="1"/>
        <v>#DIV/0!</v>
      </c>
      <c r="Q106" s="22"/>
      <c r="R106" s="22"/>
      <c r="S106" s="22"/>
      <c r="AM106" s="36"/>
    </row>
    <row r="107" spans="1:39" x14ac:dyDescent="0.25">
      <c r="A107" s="42"/>
      <c r="B107" s="42"/>
      <c r="C107" s="43"/>
      <c r="D107" s="43"/>
      <c r="E107" s="43"/>
      <c r="F107" s="40" t="e">
        <f t="shared" si="1"/>
        <v>#DIV/0!</v>
      </c>
      <c r="Q107" s="22"/>
      <c r="R107" s="22"/>
      <c r="S107" s="22"/>
      <c r="AM107" s="36"/>
    </row>
    <row r="108" spans="1:39" x14ac:dyDescent="0.25">
      <c r="A108" s="42"/>
      <c r="B108" s="42"/>
      <c r="C108" s="43"/>
      <c r="D108" s="43"/>
      <c r="E108" s="43"/>
      <c r="F108" s="40" t="e">
        <f t="shared" si="1"/>
        <v>#DIV/0!</v>
      </c>
      <c r="Q108" s="22"/>
      <c r="R108" s="22"/>
      <c r="S108" s="22"/>
      <c r="AM108" s="36"/>
    </row>
    <row r="109" spans="1:39" x14ac:dyDescent="0.25">
      <c r="A109" s="42"/>
      <c r="B109" s="42"/>
      <c r="C109" s="43"/>
      <c r="D109" s="43"/>
      <c r="E109" s="43"/>
      <c r="F109" s="40" t="e">
        <f t="shared" si="1"/>
        <v>#DIV/0!</v>
      </c>
      <c r="Q109" s="22"/>
      <c r="R109" s="22"/>
      <c r="S109" s="22"/>
      <c r="AM109" s="36"/>
    </row>
    <row r="110" spans="1:39" x14ac:dyDescent="0.25">
      <c r="A110" s="42"/>
      <c r="B110" s="42"/>
      <c r="C110" s="43"/>
      <c r="D110" s="43"/>
      <c r="E110" s="43"/>
      <c r="F110" s="40" t="e">
        <f t="shared" si="1"/>
        <v>#DIV/0!</v>
      </c>
      <c r="Q110" s="22"/>
      <c r="R110" s="22"/>
      <c r="S110" s="22"/>
      <c r="AL110" s="21"/>
      <c r="AM110" s="36"/>
    </row>
    <row r="111" spans="1:39" x14ac:dyDescent="0.25">
      <c r="A111" s="42"/>
      <c r="B111" s="42"/>
      <c r="C111" s="43"/>
      <c r="D111" s="43"/>
      <c r="E111" s="43"/>
      <c r="F111" s="40" t="e">
        <f t="shared" si="1"/>
        <v>#DIV/0!</v>
      </c>
      <c r="Q111" s="22"/>
      <c r="R111" s="22"/>
      <c r="S111" s="22"/>
      <c r="AL111" s="21"/>
      <c r="AM111" s="36"/>
    </row>
    <row r="112" spans="1:39" x14ac:dyDescent="0.25">
      <c r="A112" s="42"/>
      <c r="B112" s="42"/>
      <c r="C112" s="43"/>
      <c r="D112" s="43"/>
      <c r="E112" s="43"/>
      <c r="F112" s="40" t="e">
        <f t="shared" si="1"/>
        <v>#DIV/0!</v>
      </c>
      <c r="Q112" s="22"/>
      <c r="R112" s="22"/>
      <c r="S112" s="22"/>
      <c r="AM112" s="36"/>
    </row>
    <row r="113" spans="1:39" x14ac:dyDescent="0.25">
      <c r="A113" s="42"/>
      <c r="B113" s="42"/>
      <c r="C113" s="43"/>
      <c r="D113" s="43"/>
      <c r="E113" s="43"/>
      <c r="F113" s="40" t="e">
        <f t="shared" si="1"/>
        <v>#DIV/0!</v>
      </c>
      <c r="Q113" s="22"/>
      <c r="R113" s="22"/>
      <c r="S113" s="22"/>
    </row>
    <row r="114" spans="1:39" x14ac:dyDescent="0.25">
      <c r="A114" s="42"/>
      <c r="B114" s="42"/>
      <c r="C114" s="43"/>
      <c r="D114" s="43"/>
      <c r="E114" s="43"/>
      <c r="F114" s="40" t="e">
        <f t="shared" si="1"/>
        <v>#DIV/0!</v>
      </c>
      <c r="Q114" s="22"/>
      <c r="R114" s="22"/>
      <c r="S114" s="22"/>
    </row>
    <row r="115" spans="1:39" x14ac:dyDescent="0.25">
      <c r="A115" s="42"/>
      <c r="B115" s="42"/>
      <c r="C115" s="43"/>
      <c r="D115" s="43"/>
      <c r="E115" s="43"/>
      <c r="F115" s="40" t="e">
        <f t="shared" si="1"/>
        <v>#DIV/0!</v>
      </c>
      <c r="Q115" s="22"/>
      <c r="R115" s="22"/>
      <c r="S115" s="22"/>
      <c r="AL115" s="21"/>
      <c r="AM115" s="36"/>
    </row>
    <row r="116" spans="1:39" x14ac:dyDescent="0.25">
      <c r="A116" s="42"/>
      <c r="B116" s="42"/>
      <c r="C116" s="43"/>
      <c r="D116" s="43"/>
      <c r="E116" s="43"/>
      <c r="F116" s="40" t="e">
        <f t="shared" si="1"/>
        <v>#DIV/0!</v>
      </c>
      <c r="Q116" s="22"/>
      <c r="R116" s="22"/>
      <c r="S116" s="22"/>
      <c r="AM116" s="36"/>
    </row>
    <row r="117" spans="1:39" x14ac:dyDescent="0.25">
      <c r="A117" s="42"/>
      <c r="B117" s="42"/>
      <c r="C117" s="43"/>
      <c r="D117" s="43"/>
      <c r="E117" s="43"/>
      <c r="F117" s="40" t="e">
        <f t="shared" si="1"/>
        <v>#DIV/0!</v>
      </c>
      <c r="Q117" s="22"/>
      <c r="R117" s="22"/>
      <c r="S117" s="22"/>
      <c r="AM117" s="36"/>
    </row>
    <row r="118" spans="1:39" x14ac:dyDescent="0.25">
      <c r="A118" s="42"/>
      <c r="B118" s="42"/>
      <c r="C118" s="43"/>
      <c r="D118" s="43"/>
      <c r="E118" s="43"/>
      <c r="F118" s="40" t="e">
        <f t="shared" si="1"/>
        <v>#DIV/0!</v>
      </c>
      <c r="Q118" s="22"/>
      <c r="R118" s="22"/>
      <c r="S118" s="22"/>
    </row>
    <row r="119" spans="1:39" x14ac:dyDescent="0.25">
      <c r="A119" s="42"/>
      <c r="B119" s="42"/>
      <c r="C119" s="43"/>
      <c r="D119" s="43"/>
      <c r="E119" s="43"/>
      <c r="F119" s="40" t="e">
        <f t="shared" si="1"/>
        <v>#DIV/0!</v>
      </c>
      <c r="Q119" s="22"/>
      <c r="R119" s="22"/>
      <c r="S119" s="22"/>
      <c r="AM119" s="36"/>
    </row>
    <row r="120" spans="1:39" x14ac:dyDescent="0.25">
      <c r="A120" s="42"/>
      <c r="B120" s="42"/>
      <c r="C120" s="43"/>
      <c r="D120" s="43"/>
      <c r="E120" s="43"/>
      <c r="F120" s="40" t="e">
        <f t="shared" si="1"/>
        <v>#DIV/0!</v>
      </c>
      <c r="Q120" s="22"/>
      <c r="R120" s="22"/>
      <c r="S120" s="22"/>
      <c r="AM120" s="36"/>
    </row>
    <row r="121" spans="1:39" x14ac:dyDescent="0.25">
      <c r="A121" s="42"/>
      <c r="B121" s="42"/>
      <c r="C121" s="43"/>
      <c r="D121" s="43"/>
      <c r="E121" s="43"/>
      <c r="F121" s="40" t="e">
        <f t="shared" si="1"/>
        <v>#DIV/0!</v>
      </c>
      <c r="Q121" s="22"/>
      <c r="R121" s="22"/>
      <c r="S121" s="22"/>
      <c r="AL121" s="21"/>
      <c r="AM121" s="36"/>
    </row>
    <row r="122" spans="1:39" x14ac:dyDescent="0.25">
      <c r="A122" s="42"/>
      <c r="B122" s="42"/>
      <c r="C122" s="43"/>
      <c r="D122" s="43"/>
      <c r="E122" s="43"/>
      <c r="F122" s="40" t="e">
        <f t="shared" si="1"/>
        <v>#DIV/0!</v>
      </c>
      <c r="Q122" s="22"/>
      <c r="R122" s="22"/>
      <c r="S122" s="22"/>
      <c r="AM122" s="36"/>
    </row>
    <row r="123" spans="1:39" x14ac:dyDescent="0.25">
      <c r="A123" s="42"/>
      <c r="B123" s="42"/>
      <c r="C123" s="43"/>
      <c r="D123" s="43"/>
      <c r="E123" s="43"/>
      <c r="F123" s="40" t="e">
        <f t="shared" si="1"/>
        <v>#DIV/0!</v>
      </c>
      <c r="Q123" s="22"/>
      <c r="R123" s="22"/>
      <c r="S123" s="22"/>
      <c r="AL123" s="21"/>
      <c r="AM123" s="36"/>
    </row>
    <row r="124" spans="1:39" x14ac:dyDescent="0.25">
      <c r="A124" s="42"/>
      <c r="B124" s="42"/>
      <c r="C124" s="43"/>
      <c r="D124" s="43"/>
      <c r="E124" s="43"/>
      <c r="F124" s="40" t="e">
        <f t="shared" si="1"/>
        <v>#DIV/0!</v>
      </c>
      <c r="Q124" s="22"/>
      <c r="R124" s="22"/>
      <c r="S124" s="22"/>
      <c r="AM124" s="36"/>
    </row>
    <row r="125" spans="1:39" x14ac:dyDescent="0.25">
      <c r="A125" s="42"/>
      <c r="B125" s="42"/>
      <c r="C125" s="43"/>
      <c r="D125" s="43"/>
      <c r="E125" s="43"/>
      <c r="F125" s="40" t="e">
        <f t="shared" si="1"/>
        <v>#DIV/0!</v>
      </c>
      <c r="Q125" s="22"/>
      <c r="R125" s="22"/>
      <c r="S125" s="22"/>
    </row>
    <row r="126" spans="1:39" x14ac:dyDescent="0.25">
      <c r="A126" s="42"/>
      <c r="B126" s="42"/>
      <c r="C126" s="43"/>
      <c r="D126" s="43"/>
      <c r="E126" s="43"/>
      <c r="F126" s="40" t="e">
        <f t="shared" si="1"/>
        <v>#DIV/0!</v>
      </c>
      <c r="Q126" s="22"/>
      <c r="R126" s="22"/>
      <c r="S126" s="22"/>
      <c r="AM126" s="36"/>
    </row>
    <row r="127" spans="1:39" x14ac:dyDescent="0.25">
      <c r="A127" s="42"/>
      <c r="B127" s="42"/>
      <c r="C127" s="43"/>
      <c r="D127" s="43"/>
      <c r="E127" s="43"/>
      <c r="F127" s="40" t="e">
        <f t="shared" si="1"/>
        <v>#DIV/0!</v>
      </c>
      <c r="Q127" s="22"/>
      <c r="R127" s="22"/>
      <c r="S127" s="22"/>
      <c r="AL127" s="21"/>
      <c r="AM127" s="36"/>
    </row>
    <row r="128" spans="1:39" x14ac:dyDescent="0.25">
      <c r="A128" s="42"/>
      <c r="B128" s="42"/>
      <c r="C128" s="43"/>
      <c r="D128" s="43"/>
      <c r="E128" s="43"/>
      <c r="F128" s="40" t="e">
        <f t="shared" si="1"/>
        <v>#DIV/0!</v>
      </c>
      <c r="Q128" s="22"/>
      <c r="R128" s="22"/>
      <c r="S128" s="22"/>
      <c r="AL128" s="21"/>
      <c r="AM128" s="36"/>
    </row>
    <row r="129" spans="1:39" x14ac:dyDescent="0.25">
      <c r="A129" s="42"/>
      <c r="B129" s="42"/>
      <c r="C129" s="43"/>
      <c r="D129" s="43"/>
      <c r="E129" s="43"/>
      <c r="F129" s="40" t="e">
        <f t="shared" si="1"/>
        <v>#DIV/0!</v>
      </c>
      <c r="Q129" s="22"/>
      <c r="R129" s="22"/>
      <c r="S129" s="22"/>
      <c r="AL129" s="21"/>
      <c r="AM129" s="36"/>
    </row>
    <row r="130" spans="1:39" x14ac:dyDescent="0.25">
      <c r="A130" s="42"/>
      <c r="B130" s="42"/>
      <c r="C130" s="43"/>
      <c r="D130" s="43"/>
      <c r="E130" s="43"/>
      <c r="F130" s="40" t="e">
        <f t="shared" ref="F130:F193" si="2">(C130-(E130-D130))/C130</f>
        <v>#DIV/0!</v>
      </c>
      <c r="Q130" s="22"/>
      <c r="R130" s="22"/>
      <c r="S130" s="22"/>
    </row>
    <row r="131" spans="1:39" x14ac:dyDescent="0.25">
      <c r="A131" s="42"/>
      <c r="B131" s="42"/>
      <c r="C131" s="43"/>
      <c r="D131" s="43"/>
      <c r="E131" s="43"/>
      <c r="F131" s="40" t="e">
        <f t="shared" si="2"/>
        <v>#DIV/0!</v>
      </c>
      <c r="Q131" s="22"/>
      <c r="R131" s="22"/>
      <c r="S131" s="22"/>
    </row>
    <row r="132" spans="1:39" x14ac:dyDescent="0.25">
      <c r="A132" s="42"/>
      <c r="B132" s="42"/>
      <c r="C132" s="43"/>
      <c r="D132" s="43"/>
      <c r="E132" s="43"/>
      <c r="F132" s="40" t="e">
        <f t="shared" si="2"/>
        <v>#DIV/0!</v>
      </c>
      <c r="Q132" s="22"/>
      <c r="R132" s="22"/>
      <c r="S132" s="22"/>
      <c r="AM132" s="36"/>
    </row>
    <row r="133" spans="1:39" x14ac:dyDescent="0.25">
      <c r="A133" s="42"/>
      <c r="B133" s="42"/>
      <c r="C133" s="43"/>
      <c r="D133" s="43"/>
      <c r="E133" s="43"/>
      <c r="F133" s="40" t="e">
        <f t="shared" si="2"/>
        <v>#DIV/0!</v>
      </c>
      <c r="Q133" s="22"/>
      <c r="R133" s="22"/>
      <c r="S133" s="22"/>
      <c r="AM133" s="36"/>
    </row>
    <row r="134" spans="1:39" x14ac:dyDescent="0.25">
      <c r="A134" s="42"/>
      <c r="B134" s="42"/>
      <c r="C134" s="43"/>
      <c r="D134" s="43"/>
      <c r="E134" s="43"/>
      <c r="F134" s="40" t="e">
        <f t="shared" si="2"/>
        <v>#DIV/0!</v>
      </c>
      <c r="Q134" s="22"/>
      <c r="R134" s="22"/>
      <c r="S134" s="22"/>
    </row>
    <row r="135" spans="1:39" x14ac:dyDescent="0.25">
      <c r="A135" s="42"/>
      <c r="B135" s="42"/>
      <c r="C135" s="43"/>
      <c r="D135" s="43"/>
      <c r="E135" s="43"/>
      <c r="F135" s="40" t="e">
        <f t="shared" si="2"/>
        <v>#DIV/0!</v>
      </c>
      <c r="Q135" s="22"/>
      <c r="R135" s="22"/>
      <c r="S135" s="22"/>
      <c r="AM135" s="36"/>
    </row>
    <row r="136" spans="1:39" x14ac:dyDescent="0.25">
      <c r="A136" s="42"/>
      <c r="B136" s="42"/>
      <c r="C136" s="43"/>
      <c r="D136" s="43"/>
      <c r="E136" s="43"/>
      <c r="F136" s="40" t="e">
        <f t="shared" si="2"/>
        <v>#DIV/0!</v>
      </c>
      <c r="Q136" s="22"/>
      <c r="R136" s="22"/>
      <c r="S136" s="22"/>
      <c r="AM136" s="36"/>
    </row>
    <row r="137" spans="1:39" x14ac:dyDescent="0.25">
      <c r="A137" s="42"/>
      <c r="B137" s="42"/>
      <c r="C137" s="43"/>
      <c r="D137" s="43"/>
      <c r="E137" s="43"/>
      <c r="F137" s="40" t="e">
        <f t="shared" si="2"/>
        <v>#DIV/0!</v>
      </c>
      <c r="Q137" s="22"/>
      <c r="R137" s="22"/>
      <c r="S137" s="22"/>
    </row>
    <row r="138" spans="1:39" x14ac:dyDescent="0.25">
      <c r="A138" s="42"/>
      <c r="B138" s="42"/>
      <c r="C138" s="43"/>
      <c r="D138" s="43"/>
      <c r="E138" s="43"/>
      <c r="F138" s="40" t="e">
        <f t="shared" si="2"/>
        <v>#DIV/0!</v>
      </c>
      <c r="Q138" s="22"/>
      <c r="R138" s="22"/>
      <c r="S138" s="22"/>
    </row>
    <row r="139" spans="1:39" x14ac:dyDescent="0.25">
      <c r="A139" s="42"/>
      <c r="B139" s="42"/>
      <c r="C139" s="43"/>
      <c r="D139" s="43"/>
      <c r="E139" s="43"/>
      <c r="F139" s="40" t="e">
        <f t="shared" si="2"/>
        <v>#DIV/0!</v>
      </c>
      <c r="Q139" s="22"/>
      <c r="R139" s="22"/>
      <c r="S139" s="22"/>
    </row>
    <row r="140" spans="1:39" x14ac:dyDescent="0.25">
      <c r="A140" s="42"/>
      <c r="B140" s="42"/>
      <c r="C140" s="43"/>
      <c r="D140" s="43"/>
      <c r="E140" s="43"/>
      <c r="F140" s="40" t="e">
        <f t="shared" si="2"/>
        <v>#DIV/0!</v>
      </c>
      <c r="Q140" s="22"/>
      <c r="R140" s="22"/>
      <c r="S140" s="22"/>
      <c r="AM140" s="36"/>
    </row>
    <row r="141" spans="1:39" x14ac:dyDescent="0.25">
      <c r="A141" s="42"/>
      <c r="B141" s="42"/>
      <c r="C141" s="43"/>
      <c r="D141" s="43"/>
      <c r="E141" s="43"/>
      <c r="F141" s="40" t="e">
        <f t="shared" si="2"/>
        <v>#DIV/0!</v>
      </c>
      <c r="Q141" s="22"/>
      <c r="R141" s="22"/>
      <c r="S141" s="22"/>
      <c r="AL141" s="21"/>
      <c r="AM141" s="36"/>
    </row>
    <row r="142" spans="1:39" x14ac:dyDescent="0.25">
      <c r="A142" s="42"/>
      <c r="B142" s="42"/>
      <c r="C142" s="43"/>
      <c r="D142" s="43"/>
      <c r="E142" s="43"/>
      <c r="F142" s="40" t="e">
        <f t="shared" si="2"/>
        <v>#DIV/0!</v>
      </c>
      <c r="Q142" s="22"/>
      <c r="R142" s="22"/>
      <c r="S142" s="22"/>
    </row>
    <row r="143" spans="1:39" x14ac:dyDescent="0.25">
      <c r="A143" s="42"/>
      <c r="B143" s="42"/>
      <c r="C143" s="43"/>
      <c r="D143" s="43"/>
      <c r="E143" s="43"/>
      <c r="F143" s="40" t="e">
        <f t="shared" si="2"/>
        <v>#DIV/0!</v>
      </c>
      <c r="Q143" s="22"/>
      <c r="R143" s="22"/>
      <c r="S143" s="22"/>
    </row>
    <row r="144" spans="1:39" x14ac:dyDescent="0.25">
      <c r="A144" s="42"/>
      <c r="B144" s="42"/>
      <c r="C144" s="43"/>
      <c r="D144" s="43"/>
      <c r="E144" s="43"/>
      <c r="F144" s="40" t="e">
        <f t="shared" si="2"/>
        <v>#DIV/0!</v>
      </c>
      <c r="Q144" s="22"/>
      <c r="R144" s="22"/>
      <c r="S144" s="22"/>
      <c r="AM144" s="36"/>
    </row>
    <row r="145" spans="1:39" x14ac:dyDescent="0.25">
      <c r="A145" s="42"/>
      <c r="B145" s="42"/>
      <c r="C145" s="43"/>
      <c r="D145" s="43"/>
      <c r="E145" s="43"/>
      <c r="F145" s="40" t="e">
        <f t="shared" si="2"/>
        <v>#DIV/0!</v>
      </c>
      <c r="Q145" s="22"/>
      <c r="R145" s="22"/>
      <c r="S145" s="22"/>
      <c r="AL145" s="21"/>
      <c r="AM145" s="36"/>
    </row>
    <row r="146" spans="1:39" x14ac:dyDescent="0.25">
      <c r="A146" s="42"/>
      <c r="B146" s="42"/>
      <c r="C146" s="43"/>
      <c r="D146" s="43"/>
      <c r="E146" s="43"/>
      <c r="F146" s="40" t="e">
        <f t="shared" si="2"/>
        <v>#DIV/0!</v>
      </c>
      <c r="Q146" s="22"/>
      <c r="R146" s="22"/>
      <c r="S146" s="22"/>
    </row>
    <row r="147" spans="1:39" x14ac:dyDescent="0.25">
      <c r="A147" s="42"/>
      <c r="B147" s="42"/>
      <c r="C147" s="43"/>
      <c r="D147" s="43"/>
      <c r="E147" s="43"/>
      <c r="F147" s="40" t="e">
        <f t="shared" si="2"/>
        <v>#DIV/0!</v>
      </c>
      <c r="Q147" s="22"/>
      <c r="R147" s="22"/>
      <c r="S147" s="22"/>
    </row>
    <row r="148" spans="1:39" x14ac:dyDescent="0.25">
      <c r="A148" s="42"/>
      <c r="B148" s="42"/>
      <c r="C148" s="43"/>
      <c r="D148" s="43"/>
      <c r="E148" s="43"/>
      <c r="F148" s="40" t="e">
        <f t="shared" si="2"/>
        <v>#DIV/0!</v>
      </c>
      <c r="Q148" s="22"/>
      <c r="R148" s="22"/>
      <c r="S148" s="22"/>
      <c r="AM148" s="36"/>
    </row>
    <row r="149" spans="1:39" x14ac:dyDescent="0.25">
      <c r="A149" s="42"/>
      <c r="B149" s="42"/>
      <c r="C149" s="43"/>
      <c r="D149" s="43"/>
      <c r="E149" s="43"/>
      <c r="F149" s="40" t="e">
        <f t="shared" si="2"/>
        <v>#DIV/0!</v>
      </c>
      <c r="Q149" s="22"/>
      <c r="R149" s="22"/>
      <c r="S149" s="22"/>
      <c r="AL149" s="21"/>
      <c r="AM149" s="36"/>
    </row>
    <row r="150" spans="1:39" x14ac:dyDescent="0.25">
      <c r="A150" s="42"/>
      <c r="B150" s="42"/>
      <c r="C150" s="43"/>
      <c r="D150" s="43"/>
      <c r="E150" s="43"/>
      <c r="F150" s="40" t="e">
        <f t="shared" si="2"/>
        <v>#DIV/0!</v>
      </c>
      <c r="Q150" s="22"/>
      <c r="R150" s="22"/>
      <c r="S150" s="22"/>
      <c r="AM150" s="36"/>
    </row>
    <row r="151" spans="1:39" x14ac:dyDescent="0.25">
      <c r="A151" s="42"/>
      <c r="B151" s="42"/>
      <c r="C151" s="43"/>
      <c r="D151" s="43"/>
      <c r="E151" s="43"/>
      <c r="F151" s="40" t="e">
        <f t="shared" si="2"/>
        <v>#DIV/0!</v>
      </c>
      <c r="Q151" s="22"/>
      <c r="R151" s="22"/>
      <c r="S151" s="22"/>
      <c r="AM151" s="36"/>
    </row>
    <row r="152" spans="1:39" x14ac:dyDescent="0.25">
      <c r="A152" s="42"/>
      <c r="B152" s="42"/>
      <c r="C152" s="43"/>
      <c r="D152" s="43"/>
      <c r="E152" s="43"/>
      <c r="F152" s="40" t="e">
        <f t="shared" si="2"/>
        <v>#DIV/0!</v>
      </c>
      <c r="Q152" s="22"/>
      <c r="R152" s="22"/>
      <c r="S152" s="22"/>
      <c r="AM152" s="36"/>
    </row>
    <row r="153" spans="1:39" x14ac:dyDescent="0.25">
      <c r="A153" s="42"/>
      <c r="B153" s="42"/>
      <c r="C153" s="43"/>
      <c r="D153" s="43"/>
      <c r="E153" s="43"/>
      <c r="F153" s="40" t="e">
        <f t="shared" si="2"/>
        <v>#DIV/0!</v>
      </c>
      <c r="Q153" s="22"/>
      <c r="R153" s="22"/>
      <c r="S153" s="22"/>
      <c r="AM153" s="36"/>
    </row>
    <row r="154" spans="1:39" x14ac:dyDescent="0.25">
      <c r="A154" s="42"/>
      <c r="B154" s="42"/>
      <c r="C154" s="43"/>
      <c r="D154" s="43"/>
      <c r="E154" s="43"/>
      <c r="F154" s="40" t="e">
        <f t="shared" si="2"/>
        <v>#DIV/0!</v>
      </c>
      <c r="Q154" s="22"/>
      <c r="R154" s="22"/>
      <c r="S154" s="22"/>
      <c r="AL154" s="21"/>
      <c r="AM154" s="36"/>
    </row>
    <row r="155" spans="1:39" x14ac:dyDescent="0.25">
      <c r="A155" s="42"/>
      <c r="B155" s="42"/>
      <c r="C155" s="43"/>
      <c r="D155" s="43"/>
      <c r="E155" s="43"/>
      <c r="F155" s="40" t="e">
        <f t="shared" si="2"/>
        <v>#DIV/0!</v>
      </c>
      <c r="Q155" s="22"/>
      <c r="R155" s="22"/>
      <c r="S155" s="22"/>
      <c r="AL155" s="21"/>
      <c r="AM155" s="36"/>
    </row>
    <row r="156" spans="1:39" x14ac:dyDescent="0.25">
      <c r="A156" s="42"/>
      <c r="B156" s="42"/>
      <c r="C156" s="43"/>
      <c r="D156" s="43"/>
      <c r="E156" s="43"/>
      <c r="F156" s="40" t="e">
        <f t="shared" si="2"/>
        <v>#DIV/0!</v>
      </c>
      <c r="Q156" s="22"/>
      <c r="R156" s="22"/>
      <c r="S156" s="22"/>
      <c r="AM156" s="36"/>
    </row>
    <row r="157" spans="1:39" x14ac:dyDescent="0.25">
      <c r="A157" s="42"/>
      <c r="B157" s="42"/>
      <c r="C157" s="43"/>
      <c r="D157" s="43"/>
      <c r="E157" s="43"/>
      <c r="F157" s="40" t="e">
        <f t="shared" si="2"/>
        <v>#DIV/0!</v>
      </c>
      <c r="Q157" s="22"/>
      <c r="R157" s="22"/>
      <c r="S157" s="22"/>
      <c r="AM157" s="36"/>
    </row>
    <row r="158" spans="1:39" x14ac:dyDescent="0.25">
      <c r="A158" s="42"/>
      <c r="B158" s="42"/>
      <c r="C158" s="43"/>
      <c r="D158" s="43"/>
      <c r="E158" s="43"/>
      <c r="F158" s="40" t="e">
        <f t="shared" si="2"/>
        <v>#DIV/0!</v>
      </c>
      <c r="Q158" s="22"/>
      <c r="R158" s="22"/>
      <c r="S158" s="22"/>
      <c r="AL158" s="21"/>
      <c r="AM158" s="36"/>
    </row>
    <row r="159" spans="1:39" x14ac:dyDescent="0.25">
      <c r="A159" s="42"/>
      <c r="B159" s="42"/>
      <c r="C159" s="43"/>
      <c r="D159" s="43"/>
      <c r="E159" s="43"/>
      <c r="F159" s="40" t="e">
        <f t="shared" si="2"/>
        <v>#DIV/0!</v>
      </c>
      <c r="Q159" s="22"/>
      <c r="R159" s="22"/>
      <c r="S159" s="22"/>
    </row>
    <row r="160" spans="1:39" x14ac:dyDescent="0.25">
      <c r="A160" s="42"/>
      <c r="B160" s="42"/>
      <c r="C160" s="43"/>
      <c r="D160" s="43"/>
      <c r="E160" s="43"/>
      <c r="F160" s="40" t="e">
        <f t="shared" si="2"/>
        <v>#DIV/0!</v>
      </c>
      <c r="Q160" s="22"/>
      <c r="R160" s="22"/>
      <c r="S160" s="22"/>
      <c r="AL160" s="21"/>
      <c r="AM160" s="36"/>
    </row>
    <row r="161" spans="1:39" x14ac:dyDescent="0.25">
      <c r="A161" s="42"/>
      <c r="B161" s="42"/>
      <c r="C161" s="43"/>
      <c r="D161" s="43"/>
      <c r="E161" s="43"/>
      <c r="F161" s="40" t="e">
        <f t="shared" si="2"/>
        <v>#DIV/0!</v>
      </c>
      <c r="Q161" s="22"/>
      <c r="R161" s="22"/>
      <c r="S161" s="22"/>
      <c r="AL161" s="21"/>
      <c r="AM161" s="36"/>
    </row>
    <row r="162" spans="1:39" x14ac:dyDescent="0.25">
      <c r="A162" s="42"/>
      <c r="B162" s="42"/>
      <c r="C162" s="43"/>
      <c r="D162" s="43"/>
      <c r="E162" s="43"/>
      <c r="F162" s="40" t="e">
        <f t="shared" si="2"/>
        <v>#DIV/0!</v>
      </c>
      <c r="Q162" s="22"/>
      <c r="R162" s="22"/>
      <c r="S162" s="22"/>
      <c r="AM162" s="36"/>
    </row>
    <row r="163" spans="1:39" x14ac:dyDescent="0.25">
      <c r="A163" s="42"/>
      <c r="B163" s="42"/>
      <c r="C163" s="43"/>
      <c r="D163" s="43"/>
      <c r="E163" s="43"/>
      <c r="F163" s="40" t="e">
        <f t="shared" si="2"/>
        <v>#DIV/0!</v>
      </c>
      <c r="Q163" s="22"/>
      <c r="R163" s="22"/>
      <c r="S163" s="22"/>
      <c r="AM163" s="36"/>
    </row>
    <row r="164" spans="1:39" x14ac:dyDescent="0.25">
      <c r="A164" s="42"/>
      <c r="B164" s="42"/>
      <c r="C164" s="43"/>
      <c r="D164" s="43"/>
      <c r="E164" s="43"/>
      <c r="F164" s="40" t="e">
        <f t="shared" si="2"/>
        <v>#DIV/0!</v>
      </c>
      <c r="Q164" s="22"/>
      <c r="R164" s="22"/>
      <c r="S164" s="22"/>
      <c r="AM164" s="36"/>
    </row>
    <row r="165" spans="1:39" x14ac:dyDescent="0.25">
      <c r="A165" s="42"/>
      <c r="B165" s="42"/>
      <c r="C165" s="43"/>
      <c r="D165" s="43"/>
      <c r="E165" s="43"/>
      <c r="F165" s="40" t="e">
        <f t="shared" si="2"/>
        <v>#DIV/0!</v>
      </c>
      <c r="Q165" s="22"/>
      <c r="R165" s="22"/>
      <c r="S165" s="22"/>
      <c r="AL165" s="21"/>
      <c r="AM165" s="36"/>
    </row>
    <row r="166" spans="1:39" x14ac:dyDescent="0.25">
      <c r="A166" s="42"/>
      <c r="B166" s="42"/>
      <c r="C166" s="43"/>
      <c r="D166" s="43"/>
      <c r="E166" s="43"/>
      <c r="F166" s="40" t="e">
        <f t="shared" si="2"/>
        <v>#DIV/0!</v>
      </c>
      <c r="Q166" s="22"/>
      <c r="R166" s="22"/>
      <c r="S166" s="22"/>
      <c r="AM166" s="36"/>
    </row>
    <row r="167" spans="1:39" x14ac:dyDescent="0.25">
      <c r="A167" s="42"/>
      <c r="B167" s="42"/>
      <c r="C167" s="43"/>
      <c r="D167" s="43"/>
      <c r="E167" s="43"/>
      <c r="F167" s="40" t="e">
        <f t="shared" si="2"/>
        <v>#DIV/0!</v>
      </c>
      <c r="Q167" s="22"/>
      <c r="R167" s="22"/>
      <c r="S167" s="22"/>
      <c r="AL167" s="21"/>
      <c r="AM167" s="36"/>
    </row>
    <row r="168" spans="1:39" x14ac:dyDescent="0.25">
      <c r="A168" s="42"/>
      <c r="B168" s="42"/>
      <c r="C168" s="43"/>
      <c r="D168" s="43"/>
      <c r="E168" s="43"/>
      <c r="F168" s="40" t="e">
        <f t="shared" si="2"/>
        <v>#DIV/0!</v>
      </c>
      <c r="Q168" s="22"/>
      <c r="R168" s="22"/>
      <c r="S168" s="22"/>
      <c r="AM168" s="36"/>
    </row>
    <row r="169" spans="1:39" x14ac:dyDescent="0.25">
      <c r="A169" s="42"/>
      <c r="B169" s="42"/>
      <c r="C169" s="43"/>
      <c r="D169" s="43"/>
      <c r="E169" s="43"/>
      <c r="F169" s="40" t="e">
        <f t="shared" si="2"/>
        <v>#DIV/0!</v>
      </c>
      <c r="Q169" s="22"/>
      <c r="R169" s="22"/>
      <c r="S169" s="22"/>
    </row>
    <row r="170" spans="1:39" x14ac:dyDescent="0.25">
      <c r="A170" s="42"/>
      <c r="B170" s="42"/>
      <c r="C170" s="43"/>
      <c r="D170" s="43"/>
      <c r="E170" s="43"/>
      <c r="F170" s="40" t="e">
        <f t="shared" si="2"/>
        <v>#DIV/0!</v>
      </c>
      <c r="Q170" s="22"/>
      <c r="R170" s="22"/>
      <c r="S170" s="22"/>
      <c r="AM170" s="36"/>
    </row>
    <row r="171" spans="1:39" x14ac:dyDescent="0.25">
      <c r="A171" s="42"/>
      <c r="B171" s="42"/>
      <c r="C171" s="43"/>
      <c r="D171" s="43"/>
      <c r="E171" s="43"/>
      <c r="F171" s="40" t="e">
        <f t="shared" si="2"/>
        <v>#DIV/0!</v>
      </c>
      <c r="Q171" s="22"/>
      <c r="R171" s="22"/>
      <c r="S171" s="22"/>
      <c r="AM171" s="36"/>
    </row>
    <row r="172" spans="1:39" x14ac:dyDescent="0.25">
      <c r="A172" s="42"/>
      <c r="B172" s="42"/>
      <c r="C172" s="43"/>
      <c r="D172" s="43"/>
      <c r="E172" s="43"/>
      <c r="F172" s="40" t="e">
        <f t="shared" si="2"/>
        <v>#DIV/0!</v>
      </c>
      <c r="Q172" s="22"/>
      <c r="R172" s="22"/>
      <c r="S172" s="22"/>
      <c r="AL172" s="21"/>
      <c r="AM172" s="36"/>
    </row>
    <row r="173" spans="1:39" x14ac:dyDescent="0.25">
      <c r="A173" s="42"/>
      <c r="B173" s="42"/>
      <c r="C173" s="43"/>
      <c r="D173" s="43"/>
      <c r="E173" s="43"/>
      <c r="F173" s="40" t="e">
        <f t="shared" si="2"/>
        <v>#DIV/0!</v>
      </c>
      <c r="Q173" s="22"/>
      <c r="R173" s="22"/>
      <c r="S173" s="22"/>
    </row>
    <row r="174" spans="1:39" x14ac:dyDescent="0.25">
      <c r="A174" s="42"/>
      <c r="B174" s="42"/>
      <c r="C174" s="43"/>
      <c r="D174" s="43"/>
      <c r="E174" s="43"/>
      <c r="F174" s="40" t="e">
        <f t="shared" si="2"/>
        <v>#DIV/0!</v>
      </c>
      <c r="Q174" s="22"/>
      <c r="R174" s="22"/>
      <c r="S174" s="22"/>
    </row>
    <row r="175" spans="1:39" x14ac:dyDescent="0.25">
      <c r="A175" s="42"/>
      <c r="B175" s="42"/>
      <c r="C175" s="43"/>
      <c r="D175" s="43"/>
      <c r="E175" s="43"/>
      <c r="F175" s="40" t="e">
        <f t="shared" si="2"/>
        <v>#DIV/0!</v>
      </c>
      <c r="Q175" s="22"/>
      <c r="R175" s="22"/>
      <c r="S175" s="22"/>
    </row>
    <row r="176" spans="1:39" x14ac:dyDescent="0.25">
      <c r="A176" s="42"/>
      <c r="B176" s="42"/>
      <c r="C176" s="43"/>
      <c r="D176" s="43"/>
      <c r="E176" s="43"/>
      <c r="F176" s="40" t="e">
        <f t="shared" si="2"/>
        <v>#DIV/0!</v>
      </c>
      <c r="Q176" s="22"/>
      <c r="R176" s="22"/>
      <c r="S176" s="22"/>
    </row>
    <row r="177" spans="1:39" x14ac:dyDescent="0.25">
      <c r="A177" s="42"/>
      <c r="B177" s="42"/>
      <c r="C177" s="43"/>
      <c r="D177" s="43"/>
      <c r="E177" s="43"/>
      <c r="F177" s="40" t="e">
        <f t="shared" si="2"/>
        <v>#DIV/0!</v>
      </c>
      <c r="Q177" s="22"/>
      <c r="R177" s="22"/>
      <c r="S177" s="22"/>
    </row>
    <row r="178" spans="1:39" x14ac:dyDescent="0.25">
      <c r="A178" s="42"/>
      <c r="B178" s="42"/>
      <c r="C178" s="43"/>
      <c r="D178" s="43"/>
      <c r="E178" s="43"/>
      <c r="F178" s="40" t="e">
        <f t="shared" si="2"/>
        <v>#DIV/0!</v>
      </c>
      <c r="Q178" s="22"/>
      <c r="R178" s="22"/>
      <c r="S178" s="22"/>
      <c r="AM178" s="36"/>
    </row>
    <row r="179" spans="1:39" x14ac:dyDescent="0.25">
      <c r="A179" s="42"/>
      <c r="B179" s="42"/>
      <c r="C179" s="43"/>
      <c r="D179" s="43"/>
      <c r="E179" s="43"/>
      <c r="F179" s="40" t="e">
        <f t="shared" si="2"/>
        <v>#DIV/0!</v>
      </c>
      <c r="Q179" s="22"/>
      <c r="R179" s="22"/>
      <c r="S179" s="22"/>
      <c r="AL179" s="21"/>
      <c r="AM179" s="36"/>
    </row>
    <row r="180" spans="1:39" x14ac:dyDescent="0.25">
      <c r="A180" s="42"/>
      <c r="B180" s="42"/>
      <c r="C180" s="43"/>
      <c r="D180" s="43"/>
      <c r="E180" s="43"/>
      <c r="F180" s="40" t="e">
        <f t="shared" si="2"/>
        <v>#DIV/0!</v>
      </c>
      <c r="Q180" s="22"/>
      <c r="R180" s="22"/>
      <c r="S180" s="22"/>
    </row>
    <row r="181" spans="1:39" x14ac:dyDescent="0.25">
      <c r="A181" s="42"/>
      <c r="B181" s="42"/>
      <c r="C181" s="43"/>
      <c r="D181" s="43"/>
      <c r="E181" s="43"/>
      <c r="F181" s="40" t="e">
        <f t="shared" si="2"/>
        <v>#DIV/0!</v>
      </c>
      <c r="Q181" s="22"/>
      <c r="R181" s="22"/>
      <c r="S181" s="22"/>
      <c r="AM181" s="36"/>
    </row>
    <row r="182" spans="1:39" x14ac:dyDescent="0.25">
      <c r="A182" s="42"/>
      <c r="B182" s="42"/>
      <c r="C182" s="43"/>
      <c r="D182" s="43"/>
      <c r="E182" s="43"/>
      <c r="F182" s="40" t="e">
        <f t="shared" si="2"/>
        <v>#DIV/0!</v>
      </c>
      <c r="Q182" s="22"/>
      <c r="R182" s="22"/>
      <c r="S182" s="22"/>
      <c r="AM182" s="36"/>
    </row>
    <row r="183" spans="1:39" x14ac:dyDescent="0.25">
      <c r="A183" s="42"/>
      <c r="B183" s="42"/>
      <c r="C183" s="43"/>
      <c r="D183" s="43"/>
      <c r="E183" s="43"/>
      <c r="F183" s="40" t="e">
        <f t="shared" si="2"/>
        <v>#DIV/0!</v>
      </c>
      <c r="Q183" s="22"/>
      <c r="R183" s="22"/>
      <c r="S183" s="22"/>
      <c r="AM183" s="36"/>
    </row>
    <row r="184" spans="1:39" x14ac:dyDescent="0.25">
      <c r="A184" s="42"/>
      <c r="B184" s="42"/>
      <c r="C184" s="43"/>
      <c r="D184" s="43"/>
      <c r="E184" s="43"/>
      <c r="F184" s="40" t="e">
        <f t="shared" si="2"/>
        <v>#DIV/0!</v>
      </c>
      <c r="Q184" s="22"/>
      <c r="R184" s="22"/>
      <c r="S184" s="22"/>
      <c r="AL184" s="21"/>
      <c r="AM184" s="36"/>
    </row>
    <row r="185" spans="1:39" x14ac:dyDescent="0.25">
      <c r="A185" s="42"/>
      <c r="B185" s="42"/>
      <c r="C185" s="43"/>
      <c r="D185" s="43"/>
      <c r="E185" s="43"/>
      <c r="F185" s="40" t="e">
        <f t="shared" si="2"/>
        <v>#DIV/0!</v>
      </c>
      <c r="Q185" s="22"/>
      <c r="R185" s="22"/>
      <c r="S185" s="22"/>
      <c r="AM185" s="36"/>
    </row>
    <row r="186" spans="1:39" x14ac:dyDescent="0.25">
      <c r="A186" s="42"/>
      <c r="B186" s="42"/>
      <c r="C186" s="43"/>
      <c r="D186" s="43"/>
      <c r="E186" s="43"/>
      <c r="F186" s="40" t="e">
        <f t="shared" si="2"/>
        <v>#DIV/0!</v>
      </c>
      <c r="Q186" s="22"/>
      <c r="R186" s="22"/>
      <c r="S186" s="22"/>
      <c r="AM186" s="36"/>
    </row>
    <row r="187" spans="1:39" x14ac:dyDescent="0.25">
      <c r="A187" s="42"/>
      <c r="B187" s="42"/>
      <c r="C187" s="43"/>
      <c r="D187" s="43"/>
      <c r="E187" s="43"/>
      <c r="F187" s="40" t="e">
        <f t="shared" si="2"/>
        <v>#DIV/0!</v>
      </c>
      <c r="Q187" s="22"/>
      <c r="R187" s="22"/>
      <c r="S187" s="22"/>
      <c r="AM187" s="36"/>
    </row>
    <row r="188" spans="1:39" x14ac:dyDescent="0.25">
      <c r="A188" s="42"/>
      <c r="B188" s="42"/>
      <c r="C188" s="43"/>
      <c r="D188" s="43"/>
      <c r="E188" s="43"/>
      <c r="F188" s="40" t="e">
        <f t="shared" si="2"/>
        <v>#DIV/0!</v>
      </c>
      <c r="Q188" s="22"/>
      <c r="R188" s="22"/>
      <c r="S188" s="22"/>
    </row>
    <row r="189" spans="1:39" x14ac:dyDescent="0.25">
      <c r="A189" s="42"/>
      <c r="B189" s="42"/>
      <c r="C189" s="43"/>
      <c r="D189" s="43"/>
      <c r="E189" s="43"/>
      <c r="F189" s="40" t="e">
        <f t="shared" si="2"/>
        <v>#DIV/0!</v>
      </c>
      <c r="Q189" s="22"/>
      <c r="R189" s="22"/>
      <c r="S189" s="22"/>
      <c r="AM189" s="36"/>
    </row>
    <row r="190" spans="1:39" x14ac:dyDescent="0.25">
      <c r="A190" s="42"/>
      <c r="B190" s="42"/>
      <c r="C190" s="43"/>
      <c r="D190" s="43"/>
      <c r="E190" s="43"/>
      <c r="F190" s="40" t="e">
        <f t="shared" si="2"/>
        <v>#DIV/0!</v>
      </c>
      <c r="Q190" s="22"/>
      <c r="R190" s="22"/>
      <c r="S190" s="22"/>
      <c r="AL190" s="21"/>
      <c r="AM190" s="36"/>
    </row>
    <row r="191" spans="1:39" x14ac:dyDescent="0.25">
      <c r="A191" s="42"/>
      <c r="B191" s="42"/>
      <c r="C191" s="43"/>
      <c r="D191" s="43"/>
      <c r="E191" s="43"/>
      <c r="F191" s="40" t="e">
        <f t="shared" si="2"/>
        <v>#DIV/0!</v>
      </c>
      <c r="Q191" s="22"/>
      <c r="R191" s="22"/>
      <c r="S191" s="22"/>
      <c r="AM191" s="36"/>
    </row>
    <row r="192" spans="1:39" x14ac:dyDescent="0.25">
      <c r="A192" s="42"/>
      <c r="B192" s="42"/>
      <c r="C192" s="43"/>
      <c r="D192" s="43"/>
      <c r="E192" s="43"/>
      <c r="F192" s="40" t="e">
        <f t="shared" si="2"/>
        <v>#DIV/0!</v>
      </c>
      <c r="Q192" s="22"/>
      <c r="R192" s="22"/>
      <c r="S192" s="22"/>
    </row>
    <row r="193" spans="1:39" x14ac:dyDescent="0.25">
      <c r="A193" s="42"/>
      <c r="B193" s="42"/>
      <c r="C193" s="43"/>
      <c r="D193" s="43"/>
      <c r="E193" s="43"/>
      <c r="F193" s="40" t="e">
        <f t="shared" si="2"/>
        <v>#DIV/0!</v>
      </c>
      <c r="Q193" s="22"/>
      <c r="R193" s="22"/>
      <c r="S193" s="22"/>
      <c r="AM193" s="36"/>
    </row>
    <row r="194" spans="1:39" x14ac:dyDescent="0.25">
      <c r="A194" s="42"/>
      <c r="B194" s="42"/>
      <c r="C194" s="43"/>
      <c r="D194" s="43"/>
      <c r="E194" s="43"/>
      <c r="F194" s="40" t="e">
        <f t="shared" ref="F194:F257" si="3">(C194-(E194-D194))/C194</f>
        <v>#DIV/0!</v>
      </c>
      <c r="Q194" s="22"/>
      <c r="R194" s="22"/>
      <c r="S194" s="22"/>
      <c r="AM194" s="36"/>
    </row>
    <row r="195" spans="1:39" x14ac:dyDescent="0.25">
      <c r="A195" s="42"/>
      <c r="B195" s="42"/>
      <c r="C195" s="43"/>
      <c r="D195" s="43"/>
      <c r="E195" s="43"/>
      <c r="F195" s="40" t="e">
        <f t="shared" si="3"/>
        <v>#DIV/0!</v>
      </c>
      <c r="Q195" s="22"/>
      <c r="R195" s="22"/>
      <c r="S195" s="22"/>
    </row>
    <row r="196" spans="1:39" x14ac:dyDescent="0.25">
      <c r="A196" s="42"/>
      <c r="B196" s="42"/>
      <c r="C196" s="43"/>
      <c r="D196" s="43"/>
      <c r="E196" s="43"/>
      <c r="F196" s="40" t="e">
        <f t="shared" si="3"/>
        <v>#DIV/0!</v>
      </c>
      <c r="Q196" s="22"/>
      <c r="R196" s="22"/>
      <c r="S196" s="22"/>
    </row>
    <row r="197" spans="1:39" x14ac:dyDescent="0.25">
      <c r="A197" s="42"/>
      <c r="B197" s="42"/>
      <c r="C197" s="43"/>
      <c r="D197" s="43"/>
      <c r="E197" s="43"/>
      <c r="F197" s="40" t="e">
        <f t="shared" si="3"/>
        <v>#DIV/0!</v>
      </c>
      <c r="Q197" s="22"/>
      <c r="R197" s="22"/>
      <c r="S197" s="22"/>
      <c r="AM197" s="36"/>
    </row>
    <row r="198" spans="1:39" x14ac:dyDescent="0.25">
      <c r="A198" s="42"/>
      <c r="B198" s="42"/>
      <c r="C198" s="43"/>
      <c r="D198" s="43"/>
      <c r="E198" s="43"/>
      <c r="F198" s="40" t="e">
        <f t="shared" si="3"/>
        <v>#DIV/0!</v>
      </c>
      <c r="Q198" s="22"/>
      <c r="R198" s="22"/>
      <c r="S198" s="22"/>
      <c r="AM198" s="36"/>
    </row>
    <row r="199" spans="1:39" x14ac:dyDescent="0.25">
      <c r="A199" s="42"/>
      <c r="B199" s="42"/>
      <c r="C199" s="43"/>
      <c r="D199" s="43"/>
      <c r="E199" s="43"/>
      <c r="F199" s="40" t="e">
        <f t="shared" si="3"/>
        <v>#DIV/0!</v>
      </c>
      <c r="Q199" s="22"/>
      <c r="R199" s="22"/>
      <c r="S199" s="22"/>
    </row>
    <row r="200" spans="1:39" x14ac:dyDescent="0.25">
      <c r="A200" s="42"/>
      <c r="B200" s="42"/>
      <c r="C200" s="43"/>
      <c r="D200" s="43"/>
      <c r="E200" s="43"/>
      <c r="F200" s="40" t="e">
        <f t="shared" si="3"/>
        <v>#DIV/0!</v>
      </c>
      <c r="Q200" s="22"/>
      <c r="R200" s="22"/>
      <c r="S200" s="22"/>
      <c r="AM200" s="36"/>
    </row>
    <row r="201" spans="1:39" x14ac:dyDescent="0.25">
      <c r="A201" s="42"/>
      <c r="B201" s="42"/>
      <c r="C201" s="43"/>
      <c r="D201" s="43"/>
      <c r="E201" s="43"/>
      <c r="F201" s="40" t="e">
        <f t="shared" si="3"/>
        <v>#DIV/0!</v>
      </c>
      <c r="Q201" s="22"/>
      <c r="R201" s="22"/>
      <c r="S201" s="22"/>
      <c r="AM201" s="36"/>
    </row>
    <row r="202" spans="1:39" x14ac:dyDescent="0.25">
      <c r="A202" s="42"/>
      <c r="B202" s="42"/>
      <c r="C202" s="43"/>
      <c r="D202" s="43"/>
      <c r="E202" s="43"/>
      <c r="F202" s="40" t="e">
        <f t="shared" si="3"/>
        <v>#DIV/0!</v>
      </c>
      <c r="Q202" s="22"/>
      <c r="R202" s="22"/>
      <c r="S202" s="22"/>
    </row>
    <row r="203" spans="1:39" x14ac:dyDescent="0.25">
      <c r="A203" s="42"/>
      <c r="B203" s="42"/>
      <c r="C203" s="43"/>
      <c r="D203" s="43"/>
      <c r="E203" s="43"/>
      <c r="F203" s="40" t="e">
        <f t="shared" si="3"/>
        <v>#DIV/0!</v>
      </c>
      <c r="Q203" s="22"/>
      <c r="R203" s="22"/>
      <c r="S203" s="22"/>
    </row>
    <row r="204" spans="1:39" x14ac:dyDescent="0.25">
      <c r="A204" s="42"/>
      <c r="B204" s="42"/>
      <c r="C204" s="43"/>
      <c r="D204" s="43"/>
      <c r="E204" s="43"/>
      <c r="F204" s="40" t="e">
        <f t="shared" si="3"/>
        <v>#DIV/0!</v>
      </c>
      <c r="Q204" s="22"/>
      <c r="R204" s="22"/>
      <c r="S204" s="22"/>
      <c r="AM204" s="36"/>
    </row>
    <row r="205" spans="1:39" x14ac:dyDescent="0.25">
      <c r="A205" s="42"/>
      <c r="B205" s="42"/>
      <c r="C205" s="43"/>
      <c r="D205" s="43"/>
      <c r="E205" s="43"/>
      <c r="F205" s="40" t="e">
        <f t="shared" si="3"/>
        <v>#DIV/0!</v>
      </c>
      <c r="Q205" s="22"/>
      <c r="R205" s="22"/>
      <c r="S205" s="22"/>
      <c r="AL205" s="21"/>
      <c r="AM205" s="36"/>
    </row>
    <row r="206" spans="1:39" x14ac:dyDescent="0.25">
      <c r="A206" s="42"/>
      <c r="B206" s="42"/>
      <c r="C206" s="43"/>
      <c r="D206" s="43"/>
      <c r="E206" s="43"/>
      <c r="F206" s="40" t="e">
        <f t="shared" si="3"/>
        <v>#DIV/0!</v>
      </c>
      <c r="Q206" s="22"/>
      <c r="R206" s="22"/>
      <c r="S206" s="22"/>
    </row>
    <row r="207" spans="1:39" x14ac:dyDescent="0.25">
      <c r="A207" s="42"/>
      <c r="B207" s="42"/>
      <c r="C207" s="43"/>
      <c r="D207" s="43"/>
      <c r="E207" s="43"/>
      <c r="F207" s="40" t="e">
        <f t="shared" si="3"/>
        <v>#DIV/0!</v>
      </c>
      <c r="Q207" s="22"/>
      <c r="R207" s="22"/>
      <c r="S207" s="22"/>
      <c r="AM207" s="36"/>
    </row>
    <row r="208" spans="1:39" x14ac:dyDescent="0.25">
      <c r="A208" s="42"/>
      <c r="B208" s="42"/>
      <c r="C208" s="43"/>
      <c r="D208" s="43"/>
      <c r="E208" s="43"/>
      <c r="F208" s="40" t="e">
        <f t="shared" si="3"/>
        <v>#DIV/0!</v>
      </c>
      <c r="Q208" s="22"/>
      <c r="R208" s="22"/>
      <c r="S208" s="22"/>
      <c r="AM208" s="36"/>
    </row>
    <row r="209" spans="1:39" x14ac:dyDescent="0.25">
      <c r="A209" s="42"/>
      <c r="B209" s="42"/>
      <c r="C209" s="43"/>
      <c r="D209" s="43"/>
      <c r="E209" s="43"/>
      <c r="F209" s="40" t="e">
        <f t="shared" si="3"/>
        <v>#DIV/0!</v>
      </c>
      <c r="Q209" s="22"/>
      <c r="R209" s="22"/>
      <c r="S209" s="22"/>
    </row>
    <row r="210" spans="1:39" x14ac:dyDescent="0.25">
      <c r="A210" s="42"/>
      <c r="B210" s="42"/>
      <c r="C210" s="43"/>
      <c r="D210" s="43"/>
      <c r="E210" s="43"/>
      <c r="F210" s="40" t="e">
        <f t="shared" si="3"/>
        <v>#DIV/0!</v>
      </c>
      <c r="Q210" s="22"/>
      <c r="R210" s="22"/>
      <c r="S210" s="22"/>
      <c r="AM210" s="36"/>
    </row>
    <row r="211" spans="1:39" x14ac:dyDescent="0.25">
      <c r="A211" s="42"/>
      <c r="B211" s="42"/>
      <c r="C211" s="43"/>
      <c r="D211" s="42"/>
      <c r="E211" s="43"/>
      <c r="F211" s="40" t="e">
        <f t="shared" si="3"/>
        <v>#DIV/0!</v>
      </c>
      <c r="Q211" s="22"/>
      <c r="S211" s="22"/>
    </row>
    <row r="212" spans="1:39" x14ac:dyDescent="0.25">
      <c r="A212" s="42"/>
      <c r="B212" s="42"/>
      <c r="C212" s="43"/>
      <c r="D212" s="43"/>
      <c r="E212" s="43"/>
      <c r="F212" s="40" t="e">
        <f t="shared" si="3"/>
        <v>#DIV/0!</v>
      </c>
      <c r="Q212" s="22"/>
      <c r="R212" s="22"/>
      <c r="S212" s="22"/>
      <c r="AL212" s="21"/>
      <c r="AM212" s="36"/>
    </row>
    <row r="213" spans="1:39" x14ac:dyDescent="0.25">
      <c r="A213" s="42"/>
      <c r="B213" s="42"/>
      <c r="C213" s="43"/>
      <c r="D213" s="43"/>
      <c r="E213" s="43"/>
      <c r="F213" s="40" t="e">
        <f t="shared" si="3"/>
        <v>#DIV/0!</v>
      </c>
      <c r="Q213" s="22"/>
      <c r="R213" s="22"/>
      <c r="S213" s="22"/>
    </row>
    <row r="214" spans="1:39" x14ac:dyDescent="0.25">
      <c r="A214" s="42"/>
      <c r="B214" s="42"/>
      <c r="C214" s="43"/>
      <c r="D214" s="43"/>
      <c r="E214" s="43"/>
      <c r="F214" s="40" t="e">
        <f t="shared" si="3"/>
        <v>#DIV/0!</v>
      </c>
      <c r="Q214" s="22"/>
      <c r="R214" s="22"/>
      <c r="S214" s="22"/>
    </row>
    <row r="215" spans="1:39" x14ac:dyDescent="0.25">
      <c r="A215" s="42"/>
      <c r="B215" s="42"/>
      <c r="C215" s="43"/>
      <c r="D215" s="43"/>
      <c r="E215" s="43"/>
      <c r="F215" s="40" t="e">
        <f t="shared" si="3"/>
        <v>#DIV/0!</v>
      </c>
      <c r="Q215" s="22"/>
      <c r="R215" s="22"/>
      <c r="S215" s="22"/>
      <c r="AM215" s="36"/>
    </row>
    <row r="216" spans="1:39" x14ac:dyDescent="0.25">
      <c r="A216" s="42"/>
      <c r="B216" s="42"/>
      <c r="C216" s="43"/>
      <c r="D216" s="43"/>
      <c r="E216" s="43"/>
      <c r="F216" s="40" t="e">
        <f t="shared" si="3"/>
        <v>#DIV/0!</v>
      </c>
      <c r="Q216" s="22"/>
      <c r="R216" s="22"/>
      <c r="S216" s="22"/>
      <c r="AM216" s="36"/>
    </row>
    <row r="217" spans="1:39" x14ac:dyDescent="0.25">
      <c r="A217" s="42"/>
      <c r="B217" s="42"/>
      <c r="C217" s="43"/>
      <c r="D217" s="43"/>
      <c r="E217" s="43"/>
      <c r="F217" s="40" t="e">
        <f t="shared" si="3"/>
        <v>#DIV/0!</v>
      </c>
      <c r="Q217" s="22"/>
      <c r="R217" s="22"/>
      <c r="S217" s="22"/>
    </row>
    <row r="218" spans="1:39" x14ac:dyDescent="0.25">
      <c r="A218" s="42"/>
      <c r="B218" s="42"/>
      <c r="C218" s="43"/>
      <c r="D218" s="43"/>
      <c r="E218" s="43"/>
      <c r="F218" s="40" t="e">
        <f t="shared" si="3"/>
        <v>#DIV/0!</v>
      </c>
      <c r="Q218" s="22"/>
      <c r="R218" s="22"/>
      <c r="S218" s="22"/>
    </row>
    <row r="219" spans="1:39" x14ac:dyDescent="0.25">
      <c r="A219" s="42"/>
      <c r="B219" s="42"/>
      <c r="C219" s="43"/>
      <c r="D219" s="43"/>
      <c r="E219" s="43"/>
      <c r="F219" s="40" t="e">
        <f t="shared" si="3"/>
        <v>#DIV/0!</v>
      </c>
      <c r="Q219" s="22"/>
      <c r="R219" s="22"/>
      <c r="S219" s="22"/>
    </row>
    <row r="220" spans="1:39" x14ac:dyDescent="0.25">
      <c r="A220" s="42"/>
      <c r="B220" s="42"/>
      <c r="C220" s="43"/>
      <c r="D220" s="43"/>
      <c r="E220" s="43"/>
      <c r="F220" s="40" t="e">
        <f t="shared" si="3"/>
        <v>#DIV/0!</v>
      </c>
      <c r="Q220" s="22"/>
      <c r="R220" s="22"/>
      <c r="S220" s="22"/>
    </row>
    <row r="221" spans="1:39" x14ac:dyDescent="0.25">
      <c r="A221" s="42"/>
      <c r="B221" s="42"/>
      <c r="C221" s="43"/>
      <c r="D221" s="43"/>
      <c r="E221" s="43"/>
      <c r="F221" s="40" t="e">
        <f t="shared" si="3"/>
        <v>#DIV/0!</v>
      </c>
      <c r="Q221" s="22"/>
      <c r="R221" s="22"/>
      <c r="S221" s="22"/>
      <c r="AM221" s="36"/>
    </row>
    <row r="222" spans="1:39" x14ac:dyDescent="0.25">
      <c r="A222" s="42"/>
      <c r="B222" s="42"/>
      <c r="C222" s="43"/>
      <c r="D222" s="43"/>
      <c r="E222" s="43"/>
      <c r="F222" s="40" t="e">
        <f t="shared" si="3"/>
        <v>#DIV/0!</v>
      </c>
      <c r="Q222" s="22"/>
      <c r="R222" s="22"/>
      <c r="S222" s="22"/>
      <c r="AM222" s="36"/>
    </row>
    <row r="223" spans="1:39" x14ac:dyDescent="0.25">
      <c r="A223" s="42"/>
      <c r="B223" s="42"/>
      <c r="C223" s="43"/>
      <c r="D223" s="43"/>
      <c r="E223" s="43"/>
      <c r="F223" s="40" t="e">
        <f t="shared" si="3"/>
        <v>#DIV/0!</v>
      </c>
      <c r="Q223" s="22"/>
      <c r="R223" s="22"/>
      <c r="S223" s="22"/>
      <c r="AM223" s="36"/>
    </row>
    <row r="224" spans="1:39" x14ac:dyDescent="0.25">
      <c r="A224" s="42"/>
      <c r="B224" s="42"/>
      <c r="C224" s="43"/>
      <c r="D224" s="43"/>
      <c r="E224" s="43"/>
      <c r="F224" s="40" t="e">
        <f t="shared" si="3"/>
        <v>#DIV/0!</v>
      </c>
      <c r="Q224" s="22"/>
      <c r="R224" s="22"/>
      <c r="S224" s="22"/>
      <c r="AM224" s="36"/>
    </row>
    <row r="225" spans="1:39" x14ac:dyDescent="0.25">
      <c r="A225" s="42"/>
      <c r="B225" s="42"/>
      <c r="C225" s="43"/>
      <c r="D225" s="43"/>
      <c r="E225" s="43"/>
      <c r="F225" s="40" t="e">
        <f t="shared" si="3"/>
        <v>#DIV/0!</v>
      </c>
      <c r="Q225" s="22"/>
      <c r="R225" s="22"/>
      <c r="S225" s="22"/>
      <c r="AM225" s="36"/>
    </row>
    <row r="226" spans="1:39" x14ac:dyDescent="0.25">
      <c r="A226" s="42"/>
      <c r="B226" s="42"/>
      <c r="C226" s="43"/>
      <c r="D226" s="43"/>
      <c r="E226" s="43"/>
      <c r="F226" s="40" t="e">
        <f t="shared" si="3"/>
        <v>#DIV/0!</v>
      </c>
      <c r="Q226" s="22"/>
      <c r="R226" s="22"/>
      <c r="S226" s="22"/>
      <c r="AM226" s="36"/>
    </row>
    <row r="227" spans="1:39" x14ac:dyDescent="0.25">
      <c r="A227" s="42"/>
      <c r="B227" s="42"/>
      <c r="C227" s="43"/>
      <c r="D227" s="43"/>
      <c r="E227" s="43"/>
      <c r="F227" s="40" t="e">
        <f t="shared" si="3"/>
        <v>#DIV/0!</v>
      </c>
      <c r="Q227" s="22"/>
      <c r="R227" s="22"/>
      <c r="S227" s="22"/>
      <c r="AM227" s="36"/>
    </row>
    <row r="228" spans="1:39" x14ac:dyDescent="0.25">
      <c r="A228" s="42"/>
      <c r="B228" s="42"/>
      <c r="C228" s="43"/>
      <c r="D228" s="43"/>
      <c r="E228" s="43"/>
      <c r="F228" s="40" t="e">
        <f t="shared" si="3"/>
        <v>#DIV/0!</v>
      </c>
      <c r="Q228" s="22"/>
      <c r="R228" s="22"/>
      <c r="S228" s="22"/>
      <c r="AM228" s="36"/>
    </row>
    <row r="229" spans="1:39" x14ac:dyDescent="0.25">
      <c r="A229" s="42"/>
      <c r="B229" s="42"/>
      <c r="C229" s="43"/>
      <c r="D229" s="43"/>
      <c r="E229" s="43"/>
      <c r="F229" s="40" t="e">
        <f t="shared" si="3"/>
        <v>#DIV/0!</v>
      </c>
      <c r="Q229" s="22"/>
      <c r="R229" s="22"/>
      <c r="S229" s="22"/>
      <c r="AM229" s="36"/>
    </row>
    <row r="230" spans="1:39" x14ac:dyDescent="0.25">
      <c r="A230" s="42"/>
      <c r="B230" s="42"/>
      <c r="C230" s="43"/>
      <c r="D230" s="43"/>
      <c r="E230" s="43"/>
      <c r="F230" s="40" t="e">
        <f t="shared" si="3"/>
        <v>#DIV/0!</v>
      </c>
      <c r="Q230" s="22"/>
      <c r="R230" s="22"/>
      <c r="S230" s="22"/>
      <c r="AM230" s="36"/>
    </row>
    <row r="231" spans="1:39" x14ac:dyDescent="0.25">
      <c r="A231" s="42"/>
      <c r="B231" s="42"/>
      <c r="C231" s="43"/>
      <c r="D231" s="43"/>
      <c r="E231" s="43"/>
      <c r="F231" s="40" t="e">
        <f t="shared" si="3"/>
        <v>#DIV/0!</v>
      </c>
      <c r="Q231" s="22"/>
      <c r="R231" s="22"/>
      <c r="S231" s="22"/>
      <c r="AM231" s="36"/>
    </row>
    <row r="232" spans="1:39" x14ac:dyDescent="0.25">
      <c r="A232" s="42"/>
      <c r="B232" s="42"/>
      <c r="C232" s="43"/>
      <c r="D232" s="43"/>
      <c r="E232" s="43"/>
      <c r="F232" s="40" t="e">
        <f t="shared" si="3"/>
        <v>#DIV/0!</v>
      </c>
      <c r="Q232" s="22"/>
      <c r="R232" s="22"/>
      <c r="S232" s="22"/>
      <c r="AM232" s="36"/>
    </row>
    <row r="233" spans="1:39" x14ac:dyDescent="0.25">
      <c r="A233" s="42"/>
      <c r="B233" s="42"/>
      <c r="C233" s="43"/>
      <c r="D233" s="43"/>
      <c r="E233" s="43"/>
      <c r="F233" s="40" t="e">
        <f t="shared" si="3"/>
        <v>#DIV/0!</v>
      </c>
      <c r="Q233" s="22"/>
      <c r="R233" s="22"/>
      <c r="S233" s="22"/>
    </row>
    <row r="234" spans="1:39" x14ac:dyDescent="0.25">
      <c r="A234" s="42"/>
      <c r="B234" s="42"/>
      <c r="C234" s="43"/>
      <c r="D234" s="43"/>
      <c r="E234" s="43"/>
      <c r="F234" s="40" t="e">
        <f t="shared" si="3"/>
        <v>#DIV/0!</v>
      </c>
      <c r="Q234" s="22"/>
      <c r="R234" s="22"/>
      <c r="S234" s="22"/>
      <c r="AL234" s="21"/>
      <c r="AM234" s="36"/>
    </row>
    <row r="235" spans="1:39" x14ac:dyDescent="0.25">
      <c r="A235" s="42"/>
      <c r="B235" s="42"/>
      <c r="C235" s="43"/>
      <c r="D235" s="43"/>
      <c r="E235" s="43"/>
      <c r="F235" s="40" t="e">
        <f t="shared" si="3"/>
        <v>#DIV/0!</v>
      </c>
      <c r="Q235" s="22"/>
      <c r="R235" s="22"/>
      <c r="S235" s="22"/>
    </row>
    <row r="236" spans="1:39" x14ac:dyDescent="0.25">
      <c r="A236" s="42"/>
      <c r="B236" s="42"/>
      <c r="C236" s="43"/>
      <c r="D236" s="43"/>
      <c r="E236" s="43"/>
      <c r="F236" s="40" t="e">
        <f t="shared" si="3"/>
        <v>#DIV/0!</v>
      </c>
      <c r="Q236" s="22"/>
      <c r="R236" s="22"/>
      <c r="S236" s="22"/>
    </row>
    <row r="237" spans="1:39" x14ac:dyDescent="0.25">
      <c r="A237" s="42"/>
      <c r="B237" s="42"/>
      <c r="C237" s="43"/>
      <c r="D237" s="43"/>
      <c r="E237" s="43"/>
      <c r="F237" s="40" t="e">
        <f t="shared" si="3"/>
        <v>#DIV/0!</v>
      </c>
      <c r="Q237" s="22"/>
      <c r="R237" s="22"/>
      <c r="S237" s="22"/>
      <c r="AM237" s="36"/>
    </row>
    <row r="238" spans="1:39" x14ac:dyDescent="0.25">
      <c r="A238" s="42"/>
      <c r="B238" s="42"/>
      <c r="C238" s="43"/>
      <c r="D238" s="43"/>
      <c r="E238" s="43"/>
      <c r="F238" s="40" t="e">
        <f t="shared" si="3"/>
        <v>#DIV/0!</v>
      </c>
      <c r="Q238" s="22"/>
      <c r="R238" s="22"/>
      <c r="S238" s="22"/>
    </row>
    <row r="239" spans="1:39" x14ac:dyDescent="0.25">
      <c r="A239" s="42"/>
      <c r="B239" s="42"/>
      <c r="C239" s="43"/>
      <c r="D239" s="43"/>
      <c r="E239" s="43"/>
      <c r="F239" s="40" t="e">
        <f t="shared" si="3"/>
        <v>#DIV/0!</v>
      </c>
      <c r="Q239" s="22"/>
      <c r="R239" s="22"/>
      <c r="S239" s="22"/>
    </row>
    <row r="240" spans="1:39" x14ac:dyDescent="0.25">
      <c r="A240" s="42"/>
      <c r="B240" s="42"/>
      <c r="C240" s="43"/>
      <c r="D240" s="43"/>
      <c r="E240" s="43"/>
      <c r="F240" s="40" t="e">
        <f t="shared" si="3"/>
        <v>#DIV/0!</v>
      </c>
      <c r="Q240" s="22"/>
      <c r="R240" s="22"/>
      <c r="S240" s="22"/>
      <c r="AM240" s="36"/>
    </row>
    <row r="241" spans="1:39" x14ac:dyDescent="0.25">
      <c r="A241" s="42"/>
      <c r="B241" s="42"/>
      <c r="C241" s="43"/>
      <c r="D241" s="43"/>
      <c r="E241" s="43"/>
      <c r="F241" s="40" t="e">
        <f t="shared" si="3"/>
        <v>#DIV/0!</v>
      </c>
      <c r="Q241" s="22"/>
      <c r="R241" s="22"/>
      <c r="S241" s="22"/>
      <c r="AL241" s="21"/>
      <c r="AM241" s="36"/>
    </row>
    <row r="242" spans="1:39" x14ac:dyDescent="0.25">
      <c r="A242" s="42"/>
      <c r="B242" s="42"/>
      <c r="C242" s="43"/>
      <c r="D242" s="43"/>
      <c r="E242" s="43"/>
      <c r="F242" s="40" t="e">
        <f t="shared" si="3"/>
        <v>#DIV/0!</v>
      </c>
      <c r="Q242" s="22"/>
      <c r="R242" s="22"/>
      <c r="S242" s="22"/>
      <c r="AL242" s="21"/>
      <c r="AM242" s="36"/>
    </row>
    <row r="243" spans="1:39" x14ac:dyDescent="0.25">
      <c r="A243" s="42"/>
      <c r="B243" s="42"/>
      <c r="C243" s="43"/>
      <c r="D243" s="43"/>
      <c r="E243" s="43"/>
      <c r="F243" s="40" t="e">
        <f t="shared" si="3"/>
        <v>#DIV/0!</v>
      </c>
      <c r="Q243" s="22"/>
      <c r="R243" s="22"/>
      <c r="S243" s="22"/>
      <c r="AL243" s="21"/>
      <c r="AM243" s="36"/>
    </row>
    <row r="244" spans="1:39" x14ac:dyDescent="0.25">
      <c r="A244" s="42"/>
      <c r="B244" s="42"/>
      <c r="C244" s="43"/>
      <c r="D244" s="43"/>
      <c r="E244" s="43"/>
      <c r="F244" s="40" t="e">
        <f t="shared" si="3"/>
        <v>#DIV/0!</v>
      </c>
      <c r="Q244" s="22"/>
      <c r="R244" s="22"/>
      <c r="S244" s="22"/>
      <c r="AL244" s="21"/>
      <c r="AM244" s="36"/>
    </row>
    <row r="245" spans="1:39" x14ac:dyDescent="0.25">
      <c r="A245" s="42"/>
      <c r="B245" s="42"/>
      <c r="C245" s="43"/>
      <c r="D245" s="43"/>
      <c r="E245" s="43"/>
      <c r="F245" s="40" t="e">
        <f t="shared" si="3"/>
        <v>#DIV/0!</v>
      </c>
      <c r="Q245" s="22"/>
      <c r="R245" s="22"/>
      <c r="S245" s="22"/>
      <c r="AM245" s="36"/>
    </row>
    <row r="246" spans="1:39" x14ac:dyDescent="0.25">
      <c r="A246" s="42"/>
      <c r="B246" s="42"/>
      <c r="C246" s="43"/>
      <c r="D246" s="43"/>
      <c r="E246" s="43"/>
      <c r="F246" s="40" t="e">
        <f t="shared" si="3"/>
        <v>#DIV/0!</v>
      </c>
      <c r="Q246" s="22"/>
      <c r="R246" s="22"/>
      <c r="S246" s="22"/>
    </row>
    <row r="247" spans="1:39" x14ac:dyDescent="0.25">
      <c r="A247" s="42"/>
      <c r="B247" s="42"/>
      <c r="C247" s="43"/>
      <c r="D247" s="43"/>
      <c r="E247" s="43"/>
      <c r="F247" s="40" t="e">
        <f t="shared" si="3"/>
        <v>#DIV/0!</v>
      </c>
      <c r="Q247" s="22"/>
      <c r="R247" s="22"/>
      <c r="S247" s="22"/>
    </row>
    <row r="248" spans="1:39" x14ac:dyDescent="0.25">
      <c r="A248" s="42"/>
      <c r="B248" s="42"/>
      <c r="C248" s="43"/>
      <c r="D248" s="43"/>
      <c r="E248" s="43"/>
      <c r="F248" s="40" t="e">
        <f t="shared" si="3"/>
        <v>#DIV/0!</v>
      </c>
      <c r="Q248" s="22"/>
      <c r="R248" s="22"/>
      <c r="S248" s="22"/>
      <c r="AM248" s="36"/>
    </row>
    <row r="249" spans="1:39" x14ac:dyDescent="0.25">
      <c r="A249" s="42"/>
      <c r="B249" s="42"/>
      <c r="C249" s="43"/>
      <c r="D249" s="43"/>
      <c r="E249" s="43"/>
      <c r="F249" s="40" t="e">
        <f t="shared" si="3"/>
        <v>#DIV/0!</v>
      </c>
      <c r="Q249" s="22"/>
      <c r="R249" s="22"/>
      <c r="S249" s="22"/>
      <c r="AM249" s="36"/>
    </row>
    <row r="250" spans="1:39" x14ac:dyDescent="0.25">
      <c r="A250" s="42"/>
      <c r="B250" s="42"/>
      <c r="C250" s="43"/>
      <c r="D250" s="43"/>
      <c r="E250" s="43"/>
      <c r="F250" s="40" t="e">
        <f t="shared" si="3"/>
        <v>#DIV/0!</v>
      </c>
      <c r="Q250" s="22"/>
      <c r="R250" s="22"/>
      <c r="S250" s="22"/>
    </row>
    <row r="251" spans="1:39" x14ac:dyDescent="0.25">
      <c r="A251" s="42"/>
      <c r="B251" s="42"/>
      <c r="C251" s="43"/>
      <c r="D251" s="43"/>
      <c r="E251" s="43"/>
      <c r="F251" s="40" t="e">
        <f t="shared" si="3"/>
        <v>#DIV/0!</v>
      </c>
      <c r="Q251" s="22"/>
      <c r="R251" s="22"/>
      <c r="S251" s="22"/>
    </row>
    <row r="252" spans="1:39" x14ac:dyDescent="0.25">
      <c r="A252" s="42"/>
      <c r="B252" s="42"/>
      <c r="C252" s="43"/>
      <c r="D252" s="43"/>
      <c r="E252" s="43"/>
      <c r="F252" s="40" t="e">
        <f t="shared" si="3"/>
        <v>#DIV/0!</v>
      </c>
      <c r="Q252" s="22"/>
      <c r="R252" s="22"/>
      <c r="S252" s="22"/>
      <c r="AM252" s="36"/>
    </row>
    <row r="253" spans="1:39" x14ac:dyDescent="0.25">
      <c r="A253" s="42"/>
      <c r="B253" s="42"/>
      <c r="C253" s="43"/>
      <c r="D253" s="43"/>
      <c r="E253" s="43"/>
      <c r="F253" s="40" t="e">
        <f t="shared" si="3"/>
        <v>#DIV/0!</v>
      </c>
      <c r="Q253" s="22"/>
      <c r="R253" s="22"/>
      <c r="S253" s="22"/>
    </row>
    <row r="254" spans="1:39" x14ac:dyDescent="0.25">
      <c r="A254" s="42"/>
      <c r="B254" s="42"/>
      <c r="C254" s="43"/>
      <c r="D254" s="43"/>
      <c r="E254" s="43"/>
      <c r="F254" s="40" t="e">
        <f t="shared" si="3"/>
        <v>#DIV/0!</v>
      </c>
      <c r="Q254" s="22"/>
      <c r="R254" s="22"/>
      <c r="S254" s="22"/>
    </row>
    <row r="255" spans="1:39" x14ac:dyDescent="0.25">
      <c r="A255" s="42"/>
      <c r="B255" s="42"/>
      <c r="C255" s="43"/>
      <c r="D255" s="43"/>
      <c r="E255" s="43"/>
      <c r="F255" s="40" t="e">
        <f t="shared" si="3"/>
        <v>#DIV/0!</v>
      </c>
      <c r="Q255" s="22"/>
      <c r="R255" s="22"/>
      <c r="S255" s="22"/>
      <c r="AL255" s="21"/>
      <c r="AM255" s="36"/>
    </row>
    <row r="256" spans="1:39" x14ac:dyDescent="0.25">
      <c r="A256" s="42"/>
      <c r="B256" s="42"/>
      <c r="C256" s="43"/>
      <c r="D256" s="43"/>
      <c r="E256" s="43"/>
      <c r="F256" s="40" t="e">
        <f t="shared" si="3"/>
        <v>#DIV/0!</v>
      </c>
      <c r="Q256" s="22"/>
      <c r="R256" s="22"/>
      <c r="S256" s="22"/>
      <c r="AM256" s="36"/>
    </row>
    <row r="257" spans="1:39" x14ac:dyDescent="0.25">
      <c r="A257" s="42"/>
      <c r="B257" s="42"/>
      <c r="C257" s="43"/>
      <c r="D257" s="43"/>
      <c r="E257" s="43"/>
      <c r="F257" s="40" t="e">
        <f t="shared" si="3"/>
        <v>#DIV/0!</v>
      </c>
      <c r="Q257" s="22"/>
      <c r="R257" s="22"/>
      <c r="S257" s="22"/>
      <c r="AM257" s="36"/>
    </row>
    <row r="258" spans="1:39" x14ac:dyDescent="0.25">
      <c r="A258" s="42"/>
      <c r="B258" s="42"/>
      <c r="C258" s="43"/>
      <c r="D258" s="43"/>
      <c r="E258" s="43"/>
      <c r="F258" s="40" t="e">
        <f t="shared" ref="F258:F321" si="4">(C258-(E258-D258))/C258</f>
        <v>#DIV/0!</v>
      </c>
      <c r="Q258" s="22"/>
      <c r="R258" s="22"/>
      <c r="S258" s="22"/>
      <c r="AM258" s="36"/>
    </row>
    <row r="259" spans="1:39" x14ac:dyDescent="0.25">
      <c r="A259" s="42"/>
      <c r="B259" s="42"/>
      <c r="C259" s="43"/>
      <c r="D259" s="43"/>
      <c r="E259" s="43"/>
      <c r="F259" s="40" t="e">
        <f t="shared" si="4"/>
        <v>#DIV/0!</v>
      </c>
      <c r="Q259" s="22"/>
      <c r="R259" s="22"/>
      <c r="S259" s="22"/>
    </row>
    <row r="260" spans="1:39" x14ac:dyDescent="0.25">
      <c r="A260" s="42"/>
      <c r="B260" s="42"/>
      <c r="C260" s="43"/>
      <c r="D260" s="43"/>
      <c r="E260" s="43"/>
      <c r="F260" s="40" t="e">
        <f t="shared" si="4"/>
        <v>#DIV/0!</v>
      </c>
      <c r="Q260" s="22"/>
      <c r="R260" s="22"/>
      <c r="S260" s="22"/>
    </row>
    <row r="261" spans="1:39" x14ac:dyDescent="0.25">
      <c r="A261" s="42"/>
      <c r="B261" s="42"/>
      <c r="C261" s="43"/>
      <c r="D261" s="43"/>
      <c r="E261" s="43"/>
      <c r="F261" s="40" t="e">
        <f t="shared" si="4"/>
        <v>#DIV/0!</v>
      </c>
      <c r="Q261" s="22"/>
      <c r="R261" s="22"/>
      <c r="S261" s="22"/>
    </row>
    <row r="262" spans="1:39" x14ac:dyDescent="0.25">
      <c r="A262" s="42"/>
      <c r="B262" s="42"/>
      <c r="C262" s="43"/>
      <c r="D262" s="43"/>
      <c r="E262" s="43"/>
      <c r="F262" s="40" t="e">
        <f t="shared" si="4"/>
        <v>#DIV/0!</v>
      </c>
      <c r="Q262" s="22"/>
      <c r="R262" s="22"/>
      <c r="S262" s="22"/>
      <c r="AM262" s="36"/>
    </row>
    <row r="263" spans="1:39" x14ac:dyDescent="0.25">
      <c r="A263" s="42"/>
      <c r="B263" s="42"/>
      <c r="C263" s="43"/>
      <c r="D263" s="43"/>
      <c r="E263" s="43"/>
      <c r="F263" s="40" t="e">
        <f t="shared" si="4"/>
        <v>#DIV/0!</v>
      </c>
      <c r="Q263" s="22"/>
      <c r="R263" s="22"/>
      <c r="S263" s="22"/>
      <c r="AM263" s="36"/>
    </row>
    <row r="264" spans="1:39" x14ac:dyDescent="0.25">
      <c r="A264" s="42"/>
      <c r="B264" s="42"/>
      <c r="C264" s="43"/>
      <c r="D264" s="43"/>
      <c r="E264" s="43"/>
      <c r="F264" s="40" t="e">
        <f t="shared" si="4"/>
        <v>#DIV/0!</v>
      </c>
      <c r="Q264" s="22"/>
      <c r="R264" s="22"/>
      <c r="S264" s="22"/>
    </row>
    <row r="265" spans="1:39" x14ac:dyDescent="0.25">
      <c r="A265" s="42"/>
      <c r="B265" s="42"/>
      <c r="C265" s="43"/>
      <c r="D265" s="43"/>
      <c r="E265" s="43"/>
      <c r="F265" s="40" t="e">
        <f t="shared" si="4"/>
        <v>#DIV/0!</v>
      </c>
      <c r="Q265" s="22"/>
      <c r="R265" s="22"/>
      <c r="S265" s="22"/>
    </row>
    <row r="266" spans="1:39" x14ac:dyDescent="0.25">
      <c r="A266" s="42"/>
      <c r="B266" s="42"/>
      <c r="C266" s="43"/>
      <c r="D266" s="43"/>
      <c r="E266" s="43"/>
      <c r="F266" s="40" t="e">
        <f t="shared" si="4"/>
        <v>#DIV/0!</v>
      </c>
      <c r="Q266" s="22"/>
      <c r="R266" s="22"/>
      <c r="S266" s="22"/>
      <c r="AM266" s="36"/>
    </row>
    <row r="267" spans="1:39" x14ac:dyDescent="0.25">
      <c r="A267" s="42"/>
      <c r="B267" s="42"/>
      <c r="C267" s="43"/>
      <c r="D267" s="43"/>
      <c r="E267" s="43"/>
      <c r="F267" s="40" t="e">
        <f t="shared" si="4"/>
        <v>#DIV/0!</v>
      </c>
      <c r="Q267" s="22"/>
      <c r="R267" s="22"/>
      <c r="S267" s="22"/>
    </row>
    <row r="268" spans="1:39" x14ac:dyDescent="0.25">
      <c r="A268" s="42"/>
      <c r="B268" s="42"/>
      <c r="C268" s="43"/>
      <c r="D268" s="43"/>
      <c r="E268" s="43"/>
      <c r="F268" s="40" t="e">
        <f t="shared" si="4"/>
        <v>#DIV/0!</v>
      </c>
      <c r="Q268" s="22"/>
      <c r="R268" s="22"/>
      <c r="S268" s="22"/>
      <c r="AM268" s="36"/>
    </row>
    <row r="269" spans="1:39" x14ac:dyDescent="0.25">
      <c r="A269" s="42"/>
      <c r="B269" s="42"/>
      <c r="C269" s="43"/>
      <c r="D269" s="43"/>
      <c r="E269" s="43"/>
      <c r="F269" s="40" t="e">
        <f t="shared" si="4"/>
        <v>#DIV/0!</v>
      </c>
      <c r="Q269" s="22"/>
      <c r="R269" s="22"/>
      <c r="S269" s="22"/>
      <c r="AL269" s="21"/>
      <c r="AM269" s="36"/>
    </row>
    <row r="270" spans="1:39" x14ac:dyDescent="0.25">
      <c r="A270" s="42"/>
      <c r="B270" s="42"/>
      <c r="C270" s="43"/>
      <c r="D270" s="43"/>
      <c r="E270" s="43"/>
      <c r="F270" s="40" t="e">
        <f t="shared" si="4"/>
        <v>#DIV/0!</v>
      </c>
      <c r="Q270" s="22"/>
      <c r="R270" s="22"/>
      <c r="S270" s="22"/>
    </row>
    <row r="271" spans="1:39" x14ac:dyDescent="0.25">
      <c r="A271" s="42"/>
      <c r="B271" s="42"/>
      <c r="C271" s="43"/>
      <c r="D271" s="43"/>
      <c r="E271" s="43"/>
      <c r="F271" s="40" t="e">
        <f t="shared" si="4"/>
        <v>#DIV/0!</v>
      </c>
      <c r="Q271" s="22"/>
      <c r="R271" s="22"/>
      <c r="S271" s="22"/>
    </row>
    <row r="272" spans="1:39" x14ac:dyDescent="0.25">
      <c r="A272" s="42"/>
      <c r="B272" s="42"/>
      <c r="C272" s="43"/>
      <c r="D272" s="43"/>
      <c r="E272" s="43"/>
      <c r="F272" s="40" t="e">
        <f t="shared" si="4"/>
        <v>#DIV/0!</v>
      </c>
      <c r="Q272" s="22"/>
      <c r="R272" s="22"/>
      <c r="S272" s="22"/>
      <c r="AL272" s="21"/>
      <c r="AM272" s="36"/>
    </row>
    <row r="273" spans="1:39" x14ac:dyDescent="0.25">
      <c r="A273" s="42"/>
      <c r="B273" s="42"/>
      <c r="C273" s="43"/>
      <c r="D273" s="43"/>
      <c r="E273" s="43"/>
      <c r="F273" s="40" t="e">
        <f t="shared" si="4"/>
        <v>#DIV/0!</v>
      </c>
      <c r="Q273" s="22"/>
      <c r="R273" s="22"/>
      <c r="S273" s="22"/>
      <c r="AM273" s="36"/>
    </row>
    <row r="274" spans="1:39" x14ac:dyDescent="0.25">
      <c r="A274" s="42"/>
      <c r="B274" s="42"/>
      <c r="C274" s="43"/>
      <c r="D274" s="43"/>
      <c r="E274" s="43"/>
      <c r="F274" s="40" t="e">
        <f t="shared" si="4"/>
        <v>#DIV/0!</v>
      </c>
      <c r="Q274" s="22"/>
      <c r="R274" s="22"/>
      <c r="S274" s="22"/>
    </row>
    <row r="275" spans="1:39" x14ac:dyDescent="0.25">
      <c r="A275" s="42"/>
      <c r="B275" s="42"/>
      <c r="C275" s="43"/>
      <c r="D275" s="43"/>
      <c r="E275" s="43"/>
      <c r="F275" s="40" t="e">
        <f t="shared" si="4"/>
        <v>#DIV/0!</v>
      </c>
      <c r="Q275" s="22"/>
      <c r="R275" s="22"/>
      <c r="S275" s="22"/>
    </row>
    <row r="276" spans="1:39" x14ac:dyDescent="0.25">
      <c r="A276" s="42"/>
      <c r="B276" s="42"/>
      <c r="C276" s="43"/>
      <c r="D276" s="43"/>
      <c r="E276" s="43"/>
      <c r="F276" s="40" t="e">
        <f t="shared" si="4"/>
        <v>#DIV/0!</v>
      </c>
      <c r="Q276" s="22"/>
      <c r="R276" s="22"/>
      <c r="S276" s="22"/>
      <c r="AM276" s="36"/>
    </row>
    <row r="277" spans="1:39" x14ac:dyDescent="0.25">
      <c r="A277" s="42"/>
      <c r="B277" s="42"/>
      <c r="C277" s="43"/>
      <c r="D277" s="43"/>
      <c r="E277" s="43"/>
      <c r="F277" s="40" t="e">
        <f t="shared" si="4"/>
        <v>#DIV/0!</v>
      </c>
      <c r="Q277" s="22"/>
      <c r="R277" s="22"/>
      <c r="S277" s="22"/>
      <c r="AM277" s="36"/>
    </row>
    <row r="278" spans="1:39" x14ac:dyDescent="0.25">
      <c r="A278" s="42"/>
      <c r="B278" s="42"/>
      <c r="C278" s="43"/>
      <c r="D278" s="43"/>
      <c r="E278" s="43"/>
      <c r="F278" s="40" t="e">
        <f t="shared" si="4"/>
        <v>#DIV/0!</v>
      </c>
      <c r="Q278" s="22"/>
      <c r="R278" s="22"/>
      <c r="S278" s="22"/>
    </row>
    <row r="279" spans="1:39" x14ac:dyDescent="0.25">
      <c r="A279" s="42"/>
      <c r="B279" s="42"/>
      <c r="C279" s="43"/>
      <c r="D279" s="43"/>
      <c r="E279" s="43"/>
      <c r="F279" s="40" t="e">
        <f t="shared" si="4"/>
        <v>#DIV/0!</v>
      </c>
      <c r="Q279" s="22"/>
      <c r="R279" s="22"/>
      <c r="S279" s="22"/>
    </row>
    <row r="280" spans="1:39" x14ac:dyDescent="0.25">
      <c r="A280" s="42"/>
      <c r="B280" s="42"/>
      <c r="C280" s="43"/>
      <c r="D280" s="43"/>
      <c r="E280" s="43"/>
      <c r="F280" s="40" t="e">
        <f t="shared" si="4"/>
        <v>#DIV/0!</v>
      </c>
      <c r="Q280" s="22"/>
      <c r="R280" s="22"/>
      <c r="S280" s="22"/>
      <c r="AM280" s="36"/>
    </row>
    <row r="281" spans="1:39" x14ac:dyDescent="0.25">
      <c r="A281" s="42"/>
      <c r="B281" s="42"/>
      <c r="C281" s="43"/>
      <c r="D281" s="43"/>
      <c r="E281" s="43"/>
      <c r="F281" s="40" t="e">
        <f t="shared" si="4"/>
        <v>#DIV/0!</v>
      </c>
      <c r="Q281" s="22"/>
      <c r="R281" s="22"/>
      <c r="S281" s="22"/>
      <c r="AM281" s="36"/>
    </row>
    <row r="282" spans="1:39" x14ac:dyDescent="0.25">
      <c r="A282" s="42"/>
      <c r="B282" s="42"/>
      <c r="C282" s="43"/>
      <c r="D282" s="43"/>
      <c r="E282" s="43"/>
      <c r="F282" s="40" t="e">
        <f t="shared" si="4"/>
        <v>#DIV/0!</v>
      </c>
      <c r="Q282" s="22"/>
      <c r="R282" s="22"/>
      <c r="S282" s="22"/>
      <c r="AM282" s="36"/>
    </row>
    <row r="283" spans="1:39" x14ac:dyDescent="0.25">
      <c r="A283" s="42"/>
      <c r="B283" s="42"/>
      <c r="C283" s="43"/>
      <c r="D283" s="43"/>
      <c r="E283" s="43"/>
      <c r="F283" s="40" t="e">
        <f t="shared" si="4"/>
        <v>#DIV/0!</v>
      </c>
      <c r="Q283" s="22"/>
      <c r="R283" s="22"/>
      <c r="S283" s="22"/>
      <c r="AM283" s="36"/>
    </row>
    <row r="284" spans="1:39" x14ac:dyDescent="0.25">
      <c r="A284" s="42"/>
      <c r="B284" s="42"/>
      <c r="C284" s="43"/>
      <c r="D284" s="42"/>
      <c r="E284" s="43"/>
      <c r="F284" s="40" t="e">
        <f t="shared" si="4"/>
        <v>#DIV/0!</v>
      </c>
      <c r="Q284" s="22"/>
      <c r="S284" s="22"/>
    </row>
    <row r="285" spans="1:39" x14ac:dyDescent="0.25">
      <c r="A285" s="42"/>
      <c r="B285" s="42"/>
      <c r="C285" s="43"/>
      <c r="D285" s="42"/>
      <c r="E285" s="43"/>
      <c r="F285" s="40" t="e">
        <f t="shared" si="4"/>
        <v>#DIV/0!</v>
      </c>
      <c r="Q285" s="22"/>
      <c r="S285" s="22"/>
    </row>
    <row r="286" spans="1:39" x14ac:dyDescent="0.25">
      <c r="A286" s="42"/>
      <c r="B286" s="42"/>
      <c r="C286" s="43"/>
      <c r="D286" s="42"/>
      <c r="E286" s="43"/>
      <c r="F286" s="40" t="e">
        <f t="shared" si="4"/>
        <v>#DIV/0!</v>
      </c>
      <c r="Q286" s="22"/>
      <c r="S286" s="22"/>
    </row>
    <row r="287" spans="1:39" x14ac:dyDescent="0.25">
      <c r="A287" s="42"/>
      <c r="B287" s="42"/>
      <c r="C287" s="43"/>
      <c r="D287" s="43"/>
      <c r="E287" s="43"/>
      <c r="F287" s="40" t="e">
        <f t="shared" si="4"/>
        <v>#DIV/0!</v>
      </c>
      <c r="Q287" s="22"/>
      <c r="R287" s="22"/>
      <c r="S287" s="22"/>
      <c r="AM287" s="36"/>
    </row>
    <row r="288" spans="1:39" x14ac:dyDescent="0.25">
      <c r="A288" s="42"/>
      <c r="B288" s="42"/>
      <c r="C288" s="43"/>
      <c r="D288" s="43"/>
      <c r="E288" s="43"/>
      <c r="F288" s="40" t="e">
        <f t="shared" si="4"/>
        <v>#DIV/0!</v>
      </c>
      <c r="Q288" s="22"/>
      <c r="R288" s="22"/>
      <c r="S288" s="22"/>
      <c r="AM288" s="36"/>
    </row>
    <row r="289" spans="1:39" x14ac:dyDescent="0.25">
      <c r="A289" s="42"/>
      <c r="B289" s="42"/>
      <c r="C289" s="43"/>
      <c r="D289" s="43"/>
      <c r="E289" s="43"/>
      <c r="F289" s="40" t="e">
        <f t="shared" si="4"/>
        <v>#DIV/0!</v>
      </c>
      <c r="Q289" s="22"/>
      <c r="R289" s="22"/>
      <c r="S289" s="22"/>
      <c r="AL289" s="21"/>
      <c r="AM289" s="36"/>
    </row>
    <row r="290" spans="1:39" x14ac:dyDescent="0.25">
      <c r="A290" s="42"/>
      <c r="B290" s="42"/>
      <c r="C290" s="43"/>
      <c r="D290" s="43"/>
      <c r="E290" s="43"/>
      <c r="F290" s="40" t="e">
        <f t="shared" si="4"/>
        <v>#DIV/0!</v>
      </c>
      <c r="Q290" s="22"/>
      <c r="R290" s="22"/>
      <c r="S290" s="22"/>
      <c r="AM290" s="36"/>
    </row>
    <row r="291" spans="1:39" x14ac:dyDescent="0.25">
      <c r="A291" s="42"/>
      <c r="B291" s="42"/>
      <c r="C291" s="43"/>
      <c r="D291" s="43"/>
      <c r="E291" s="43"/>
      <c r="F291" s="40" t="e">
        <f t="shared" si="4"/>
        <v>#DIV/0!</v>
      </c>
      <c r="Q291" s="22"/>
      <c r="R291" s="22"/>
      <c r="S291" s="22"/>
      <c r="AM291" s="36"/>
    </row>
    <row r="292" spans="1:39" x14ac:dyDescent="0.25">
      <c r="A292" s="42"/>
      <c r="B292" s="42"/>
      <c r="C292" s="43"/>
      <c r="D292" s="43"/>
      <c r="E292" s="43"/>
      <c r="F292" s="40" t="e">
        <f t="shared" si="4"/>
        <v>#DIV/0!</v>
      </c>
      <c r="Q292" s="22"/>
      <c r="R292" s="22"/>
      <c r="S292" s="22"/>
      <c r="AM292" s="36"/>
    </row>
    <row r="293" spans="1:39" x14ac:dyDescent="0.25">
      <c r="A293" s="42"/>
      <c r="B293" s="42"/>
      <c r="C293" s="43"/>
      <c r="D293" s="43"/>
      <c r="E293" s="43"/>
      <c r="F293" s="40" t="e">
        <f t="shared" si="4"/>
        <v>#DIV/0!</v>
      </c>
      <c r="Q293" s="22"/>
      <c r="R293" s="22"/>
      <c r="S293" s="22"/>
      <c r="AM293" s="36"/>
    </row>
    <row r="294" spans="1:39" x14ac:dyDescent="0.25">
      <c r="A294" s="42"/>
      <c r="B294" s="42"/>
      <c r="C294" s="43"/>
      <c r="D294" s="43"/>
      <c r="E294" s="43"/>
      <c r="F294" s="40" t="e">
        <f t="shared" si="4"/>
        <v>#DIV/0!</v>
      </c>
      <c r="Q294" s="22"/>
      <c r="R294" s="22"/>
      <c r="S294" s="22"/>
      <c r="AM294" s="36"/>
    </row>
    <row r="295" spans="1:39" x14ac:dyDescent="0.25">
      <c r="A295" s="42"/>
      <c r="B295" s="42"/>
      <c r="C295" s="43"/>
      <c r="D295" s="43"/>
      <c r="E295" s="43"/>
      <c r="F295" s="40" t="e">
        <f t="shared" si="4"/>
        <v>#DIV/0!</v>
      </c>
      <c r="Q295" s="22"/>
      <c r="R295" s="22"/>
      <c r="S295" s="22"/>
    </row>
    <row r="296" spans="1:39" x14ac:dyDescent="0.25">
      <c r="A296" s="42"/>
      <c r="B296" s="42"/>
      <c r="C296" s="43"/>
      <c r="D296" s="43"/>
      <c r="E296" s="43"/>
      <c r="F296" s="40" t="e">
        <f t="shared" si="4"/>
        <v>#DIV/0!</v>
      </c>
      <c r="Q296" s="22"/>
      <c r="R296" s="22"/>
      <c r="S296" s="22"/>
    </row>
    <row r="297" spans="1:39" x14ac:dyDescent="0.25">
      <c r="A297" s="42"/>
      <c r="B297" s="42"/>
      <c r="C297" s="43"/>
      <c r="D297" s="43"/>
      <c r="E297" s="43"/>
      <c r="F297" s="40" t="e">
        <f t="shared" si="4"/>
        <v>#DIV/0!</v>
      </c>
      <c r="Q297" s="22"/>
      <c r="R297" s="22"/>
      <c r="S297" s="22"/>
      <c r="AM297" s="36"/>
    </row>
    <row r="298" spans="1:39" x14ac:dyDescent="0.25">
      <c r="A298" s="42"/>
      <c r="B298" s="42"/>
      <c r="C298" s="43"/>
      <c r="D298" s="43"/>
      <c r="E298" s="43"/>
      <c r="F298" s="40" t="e">
        <f t="shared" si="4"/>
        <v>#DIV/0!</v>
      </c>
      <c r="Q298" s="22"/>
      <c r="R298" s="22"/>
      <c r="S298" s="22"/>
      <c r="AM298" s="36"/>
    </row>
    <row r="299" spans="1:39" x14ac:dyDescent="0.25">
      <c r="A299" s="42"/>
      <c r="B299" s="42"/>
      <c r="C299" s="43"/>
      <c r="D299" s="43"/>
      <c r="E299" s="43"/>
      <c r="F299" s="40" t="e">
        <f t="shared" si="4"/>
        <v>#DIV/0!</v>
      </c>
      <c r="Q299" s="22"/>
      <c r="R299" s="22"/>
      <c r="S299" s="22"/>
    </row>
    <row r="300" spans="1:39" x14ac:dyDescent="0.25">
      <c r="A300" s="42"/>
      <c r="B300" s="42"/>
      <c r="C300" s="43"/>
      <c r="D300" s="43"/>
      <c r="E300" s="43"/>
      <c r="F300" s="40" t="e">
        <f t="shared" si="4"/>
        <v>#DIV/0!</v>
      </c>
      <c r="Q300" s="22"/>
      <c r="R300" s="22"/>
      <c r="S300" s="22"/>
      <c r="AM300" s="36"/>
    </row>
    <row r="301" spans="1:39" x14ac:dyDescent="0.25">
      <c r="A301" s="42"/>
      <c r="B301" s="42"/>
      <c r="C301" s="43"/>
      <c r="D301" s="43"/>
      <c r="E301" s="43"/>
      <c r="F301" s="40" t="e">
        <f t="shared" si="4"/>
        <v>#DIV/0!</v>
      </c>
      <c r="Q301" s="22"/>
      <c r="R301" s="22"/>
      <c r="S301" s="22"/>
      <c r="AM301" s="36"/>
    </row>
    <row r="302" spans="1:39" x14ac:dyDescent="0.25">
      <c r="A302" s="42"/>
      <c r="B302" s="42"/>
      <c r="C302" s="43"/>
      <c r="D302" s="43"/>
      <c r="E302" s="43"/>
      <c r="F302" s="40" t="e">
        <f t="shared" si="4"/>
        <v>#DIV/0!</v>
      </c>
      <c r="Q302" s="22"/>
      <c r="R302" s="22"/>
      <c r="S302" s="22"/>
    </row>
    <row r="303" spans="1:39" x14ac:dyDescent="0.25">
      <c r="A303" s="42"/>
      <c r="B303" s="42"/>
      <c r="C303" s="43"/>
      <c r="D303" s="43"/>
      <c r="E303" s="43"/>
      <c r="F303" s="40" t="e">
        <f t="shared" si="4"/>
        <v>#DIV/0!</v>
      </c>
      <c r="Q303" s="22"/>
      <c r="R303" s="22"/>
      <c r="S303" s="22"/>
    </row>
    <row r="304" spans="1:39" x14ac:dyDescent="0.25">
      <c r="A304" s="42"/>
      <c r="B304" s="42"/>
      <c r="C304" s="43"/>
      <c r="D304" s="43"/>
      <c r="E304" s="43"/>
      <c r="F304" s="40" t="e">
        <f t="shared" si="4"/>
        <v>#DIV/0!</v>
      </c>
      <c r="Q304" s="22"/>
      <c r="R304" s="22"/>
      <c r="S304" s="22"/>
      <c r="AM304" s="36"/>
    </row>
    <row r="305" spans="1:39" x14ac:dyDescent="0.25">
      <c r="A305" s="42"/>
      <c r="B305" s="42"/>
      <c r="C305" s="43"/>
      <c r="D305" s="43"/>
      <c r="E305" s="43"/>
      <c r="F305" s="40" t="e">
        <f t="shared" si="4"/>
        <v>#DIV/0!</v>
      </c>
      <c r="Q305" s="22"/>
      <c r="R305" s="22"/>
      <c r="S305" s="22"/>
      <c r="AL305" s="21"/>
      <c r="AM305" s="36"/>
    </row>
    <row r="306" spans="1:39" x14ac:dyDescent="0.25">
      <c r="A306" s="42"/>
      <c r="B306" s="42"/>
      <c r="C306" s="43"/>
      <c r="D306" s="43"/>
      <c r="E306" s="43"/>
      <c r="F306" s="40" t="e">
        <f t="shared" si="4"/>
        <v>#DIV/0!</v>
      </c>
      <c r="Q306" s="22"/>
      <c r="R306" s="22"/>
      <c r="S306" s="22"/>
    </row>
    <row r="307" spans="1:39" x14ac:dyDescent="0.25">
      <c r="A307" s="42"/>
      <c r="B307" s="42"/>
      <c r="C307" s="43"/>
      <c r="D307" s="43"/>
      <c r="E307" s="43"/>
      <c r="F307" s="40" t="e">
        <f t="shared" si="4"/>
        <v>#DIV/0!</v>
      </c>
      <c r="Q307" s="22"/>
      <c r="R307" s="22"/>
      <c r="S307" s="22"/>
    </row>
    <row r="308" spans="1:39" x14ac:dyDescent="0.25">
      <c r="A308" s="42"/>
      <c r="B308" s="42"/>
      <c r="C308" s="43"/>
      <c r="D308" s="43"/>
      <c r="E308" s="43"/>
      <c r="F308" s="40" t="e">
        <f t="shared" si="4"/>
        <v>#DIV/0!</v>
      </c>
      <c r="Q308" s="22"/>
      <c r="R308" s="22"/>
      <c r="S308" s="22"/>
      <c r="AM308" s="36"/>
    </row>
    <row r="309" spans="1:39" x14ac:dyDescent="0.25">
      <c r="A309" s="42"/>
      <c r="B309" s="42"/>
      <c r="C309" s="43"/>
      <c r="D309" s="43"/>
      <c r="E309" s="43"/>
      <c r="F309" s="40" t="e">
        <f t="shared" si="4"/>
        <v>#DIV/0!</v>
      </c>
      <c r="Q309" s="22"/>
      <c r="R309" s="22"/>
      <c r="S309" s="22"/>
      <c r="AM309" s="36"/>
    </row>
    <row r="310" spans="1:39" x14ac:dyDescent="0.25">
      <c r="A310" s="42"/>
      <c r="B310" s="42"/>
      <c r="C310" s="43"/>
      <c r="D310" s="43"/>
      <c r="E310" s="43"/>
      <c r="F310" s="40" t="e">
        <f t="shared" si="4"/>
        <v>#DIV/0!</v>
      </c>
      <c r="Q310" s="22"/>
      <c r="R310" s="22"/>
      <c r="S310" s="22"/>
    </row>
    <row r="311" spans="1:39" x14ac:dyDescent="0.25">
      <c r="A311" s="42"/>
      <c r="B311" s="42"/>
      <c r="C311" s="43"/>
      <c r="D311" s="43"/>
      <c r="E311" s="43"/>
      <c r="F311" s="40" t="e">
        <f t="shared" si="4"/>
        <v>#DIV/0!</v>
      </c>
      <c r="Q311" s="22"/>
      <c r="R311" s="22"/>
      <c r="S311" s="22"/>
    </row>
    <row r="312" spans="1:39" x14ac:dyDescent="0.25">
      <c r="A312" s="42"/>
      <c r="B312" s="42"/>
      <c r="C312" s="43"/>
      <c r="D312" s="42"/>
      <c r="E312" s="43"/>
      <c r="F312" s="40" t="e">
        <f t="shared" si="4"/>
        <v>#DIV/0!</v>
      </c>
      <c r="Q312" s="22"/>
      <c r="S312" s="22"/>
    </row>
    <row r="313" spans="1:39" x14ac:dyDescent="0.25">
      <c r="A313" s="42"/>
      <c r="B313" s="42"/>
      <c r="C313" s="43"/>
      <c r="D313" s="42"/>
      <c r="E313" s="43"/>
      <c r="F313" s="40" t="e">
        <f t="shared" si="4"/>
        <v>#DIV/0!</v>
      </c>
      <c r="Q313" s="22"/>
      <c r="S313" s="22"/>
    </row>
    <row r="314" spans="1:39" x14ac:dyDescent="0.25">
      <c r="A314" s="42"/>
      <c r="B314" s="42"/>
      <c r="C314" s="43"/>
      <c r="D314" s="42"/>
      <c r="E314" s="43"/>
      <c r="F314" s="40" t="e">
        <f t="shared" si="4"/>
        <v>#DIV/0!</v>
      </c>
      <c r="Q314" s="22"/>
      <c r="S314" s="22"/>
    </row>
    <row r="315" spans="1:39" x14ac:dyDescent="0.25">
      <c r="A315" s="42"/>
      <c r="B315" s="42"/>
      <c r="C315" s="43"/>
      <c r="D315" s="42"/>
      <c r="E315" s="43"/>
      <c r="F315" s="40" t="e">
        <f t="shared" si="4"/>
        <v>#DIV/0!</v>
      </c>
      <c r="Q315" s="22"/>
      <c r="S315" s="22"/>
    </row>
    <row r="316" spans="1:39" x14ac:dyDescent="0.25">
      <c r="A316" s="42"/>
      <c r="B316" s="42"/>
      <c r="C316" s="43"/>
      <c r="D316" s="43"/>
      <c r="E316" s="43"/>
      <c r="F316" s="40" t="e">
        <f t="shared" si="4"/>
        <v>#DIV/0!</v>
      </c>
      <c r="Q316" s="22"/>
      <c r="R316" s="22"/>
      <c r="S316" s="22"/>
      <c r="AM316" s="36"/>
    </row>
    <row r="317" spans="1:39" x14ac:dyDescent="0.25">
      <c r="A317" s="42"/>
      <c r="B317" s="42"/>
      <c r="C317" s="43"/>
      <c r="D317" s="43"/>
      <c r="E317" s="43"/>
      <c r="F317" s="40" t="e">
        <f t="shared" si="4"/>
        <v>#DIV/0!</v>
      </c>
      <c r="Q317" s="22"/>
      <c r="R317" s="22"/>
      <c r="S317" s="22"/>
      <c r="AM317" s="36"/>
    </row>
    <row r="318" spans="1:39" x14ac:dyDescent="0.25">
      <c r="A318" s="42"/>
      <c r="B318" s="42"/>
      <c r="C318" s="43"/>
      <c r="D318" s="43"/>
      <c r="E318" s="43"/>
      <c r="F318" s="40" t="e">
        <f t="shared" si="4"/>
        <v>#DIV/0!</v>
      </c>
      <c r="Q318" s="22"/>
      <c r="R318" s="22"/>
      <c r="S318" s="22"/>
    </row>
    <row r="319" spans="1:39" x14ac:dyDescent="0.25">
      <c r="A319" s="42"/>
      <c r="B319" s="42"/>
      <c r="C319" s="43"/>
      <c r="D319" s="43"/>
      <c r="E319" s="43"/>
      <c r="F319" s="40" t="e">
        <f t="shared" si="4"/>
        <v>#DIV/0!</v>
      </c>
      <c r="Q319" s="22"/>
      <c r="R319" s="22"/>
      <c r="S319" s="22"/>
    </row>
    <row r="320" spans="1:39" x14ac:dyDescent="0.25">
      <c r="A320" s="42"/>
      <c r="B320" s="42"/>
      <c r="C320" s="43"/>
      <c r="D320" s="43"/>
      <c r="E320" s="43"/>
      <c r="F320" s="40" t="e">
        <f t="shared" si="4"/>
        <v>#DIV/0!</v>
      </c>
      <c r="Q320" s="22"/>
      <c r="R320" s="22"/>
      <c r="S320" s="22"/>
      <c r="AM320" s="36"/>
    </row>
    <row r="321" spans="1:39" x14ac:dyDescent="0.25">
      <c r="A321" s="42"/>
      <c r="B321" s="42"/>
      <c r="C321" s="43"/>
      <c r="D321" s="43"/>
      <c r="E321" s="43"/>
      <c r="F321" s="40" t="e">
        <f t="shared" si="4"/>
        <v>#DIV/0!</v>
      </c>
      <c r="Q321" s="22"/>
      <c r="R321" s="22"/>
      <c r="S321" s="22"/>
      <c r="AM321" s="36"/>
    </row>
    <row r="322" spans="1:39" x14ac:dyDescent="0.25">
      <c r="A322" s="42"/>
      <c r="B322" s="42"/>
      <c r="C322" s="43"/>
      <c r="D322" s="43"/>
      <c r="E322" s="43"/>
      <c r="F322" s="40" t="e">
        <f t="shared" ref="F322:F385" si="5">(C322-(E322-D322))/C322</f>
        <v>#DIV/0!</v>
      </c>
      <c r="Q322" s="22"/>
      <c r="R322" s="22"/>
      <c r="S322" s="22"/>
      <c r="AM322" s="36"/>
    </row>
    <row r="323" spans="1:39" x14ac:dyDescent="0.25">
      <c r="A323" s="42"/>
      <c r="B323" s="42"/>
      <c r="C323" s="43"/>
      <c r="D323" s="43"/>
      <c r="E323" s="43"/>
      <c r="F323" s="40" t="e">
        <f t="shared" si="5"/>
        <v>#DIV/0!</v>
      </c>
      <c r="Q323" s="22"/>
      <c r="R323" s="22"/>
      <c r="S323" s="22"/>
      <c r="AL323" s="21"/>
      <c r="AM323" s="36"/>
    </row>
    <row r="324" spans="1:39" x14ac:dyDescent="0.25">
      <c r="A324" s="42"/>
      <c r="B324" s="42"/>
      <c r="C324" s="43"/>
      <c r="D324" s="43"/>
      <c r="E324" s="43"/>
      <c r="F324" s="40" t="e">
        <f t="shared" si="5"/>
        <v>#DIV/0!</v>
      </c>
      <c r="Q324" s="22"/>
      <c r="R324" s="22"/>
      <c r="S324" s="22"/>
      <c r="AM324" s="36"/>
    </row>
    <row r="325" spans="1:39" x14ac:dyDescent="0.25">
      <c r="A325" s="42"/>
      <c r="B325" s="42"/>
      <c r="C325" s="43"/>
      <c r="D325" s="43"/>
      <c r="E325" s="43"/>
      <c r="F325" s="40" t="e">
        <f t="shared" si="5"/>
        <v>#DIV/0!</v>
      </c>
      <c r="Q325" s="22"/>
      <c r="R325" s="22"/>
      <c r="S325" s="22"/>
      <c r="AM325" s="36"/>
    </row>
    <row r="326" spans="1:39" x14ac:dyDescent="0.25">
      <c r="A326" s="42"/>
      <c r="B326" s="42"/>
      <c r="C326" s="43"/>
      <c r="D326" s="43"/>
      <c r="E326" s="43"/>
      <c r="F326" s="40" t="e">
        <f t="shared" si="5"/>
        <v>#DIV/0!</v>
      </c>
      <c r="Q326" s="22"/>
      <c r="R326" s="22"/>
      <c r="S326" s="22"/>
      <c r="AL326" s="21"/>
      <c r="AM326" s="36"/>
    </row>
    <row r="327" spans="1:39" x14ac:dyDescent="0.25">
      <c r="A327" s="42"/>
      <c r="B327" s="42"/>
      <c r="C327" s="43"/>
      <c r="D327" s="43"/>
      <c r="E327" s="43"/>
      <c r="F327" s="40" t="e">
        <f t="shared" si="5"/>
        <v>#DIV/0!</v>
      </c>
      <c r="Q327" s="22"/>
      <c r="R327" s="22"/>
      <c r="S327" s="22"/>
    </row>
    <row r="328" spans="1:39" x14ac:dyDescent="0.25">
      <c r="A328" s="42"/>
      <c r="B328" s="42"/>
      <c r="C328" s="43"/>
      <c r="D328" s="43"/>
      <c r="E328" s="43"/>
      <c r="F328" s="40" t="e">
        <f t="shared" si="5"/>
        <v>#DIV/0!</v>
      </c>
      <c r="Q328" s="22"/>
      <c r="R328" s="22"/>
      <c r="S328" s="22"/>
      <c r="AM328" s="36"/>
    </row>
    <row r="329" spans="1:39" x14ac:dyDescent="0.25">
      <c r="A329" s="42"/>
      <c r="B329" s="42"/>
      <c r="C329" s="43"/>
      <c r="D329" s="43"/>
      <c r="E329" s="43"/>
      <c r="F329" s="40" t="e">
        <f t="shared" si="5"/>
        <v>#DIV/0!</v>
      </c>
      <c r="Q329" s="22"/>
      <c r="R329" s="22"/>
      <c r="S329" s="22"/>
      <c r="AM329" s="36"/>
    </row>
    <row r="330" spans="1:39" x14ac:dyDescent="0.25">
      <c r="A330" s="42"/>
      <c r="B330" s="42"/>
      <c r="C330" s="43"/>
      <c r="D330" s="43"/>
      <c r="E330" s="43"/>
      <c r="F330" s="40" t="e">
        <f t="shared" si="5"/>
        <v>#DIV/0!</v>
      </c>
      <c r="Q330" s="22"/>
      <c r="R330" s="22"/>
      <c r="S330" s="22"/>
    </row>
    <row r="331" spans="1:39" x14ac:dyDescent="0.25">
      <c r="A331" s="42"/>
      <c r="B331" s="42"/>
      <c r="C331" s="43"/>
      <c r="D331" s="43"/>
      <c r="E331" s="43"/>
      <c r="F331" s="40" t="e">
        <f t="shared" si="5"/>
        <v>#DIV/0!</v>
      </c>
      <c r="Q331" s="22"/>
      <c r="R331" s="22"/>
      <c r="S331" s="22"/>
    </row>
    <row r="332" spans="1:39" x14ac:dyDescent="0.25">
      <c r="A332" s="42"/>
      <c r="B332" s="42"/>
      <c r="C332" s="43"/>
      <c r="D332" s="43"/>
      <c r="E332" s="43"/>
      <c r="F332" s="40" t="e">
        <f t="shared" si="5"/>
        <v>#DIV/0!</v>
      </c>
      <c r="Q332" s="22"/>
      <c r="R332" s="22"/>
      <c r="S332" s="22"/>
    </row>
    <row r="333" spans="1:39" x14ac:dyDescent="0.25">
      <c r="A333" s="42"/>
      <c r="B333" s="42"/>
      <c r="C333" s="43"/>
      <c r="D333" s="43"/>
      <c r="E333" s="43"/>
      <c r="F333" s="40" t="e">
        <f t="shared" si="5"/>
        <v>#DIV/0!</v>
      </c>
      <c r="Q333" s="22"/>
      <c r="R333" s="22"/>
      <c r="S333" s="22"/>
    </row>
    <row r="334" spans="1:39" x14ac:dyDescent="0.25">
      <c r="A334" s="42"/>
      <c r="B334" s="42"/>
      <c r="C334" s="43"/>
      <c r="D334" s="43"/>
      <c r="E334" s="43"/>
      <c r="F334" s="40" t="e">
        <f t="shared" si="5"/>
        <v>#DIV/0!</v>
      </c>
      <c r="Q334" s="22"/>
      <c r="R334" s="22"/>
      <c r="S334" s="22"/>
      <c r="AL334" s="21"/>
      <c r="AM334" s="36"/>
    </row>
    <row r="335" spans="1:39" x14ac:dyDescent="0.25">
      <c r="A335" s="42"/>
      <c r="B335" s="42"/>
      <c r="C335" s="43"/>
      <c r="D335" s="43"/>
      <c r="E335" s="43"/>
      <c r="F335" s="40" t="e">
        <f t="shared" si="5"/>
        <v>#DIV/0!</v>
      </c>
      <c r="Q335" s="22"/>
      <c r="R335" s="22"/>
      <c r="S335" s="22"/>
    </row>
    <row r="336" spans="1:39" x14ac:dyDescent="0.25">
      <c r="A336" s="42"/>
      <c r="B336" s="42"/>
      <c r="C336" s="43"/>
      <c r="D336" s="43"/>
      <c r="E336" s="43"/>
      <c r="F336" s="40" t="e">
        <f t="shared" si="5"/>
        <v>#DIV/0!</v>
      </c>
      <c r="Q336" s="22"/>
      <c r="R336" s="22"/>
      <c r="S336" s="22"/>
    </row>
    <row r="337" spans="1:39" x14ac:dyDescent="0.25">
      <c r="A337" s="42"/>
      <c r="B337" s="42"/>
      <c r="C337" s="43"/>
      <c r="D337" s="43"/>
      <c r="E337" s="43"/>
      <c r="F337" s="40" t="e">
        <f t="shared" si="5"/>
        <v>#DIV/0!</v>
      </c>
      <c r="Q337" s="22"/>
      <c r="R337" s="22"/>
      <c r="S337" s="22"/>
      <c r="AM337" s="36"/>
    </row>
    <row r="338" spans="1:39" x14ac:dyDescent="0.25">
      <c r="A338" s="42"/>
      <c r="B338" s="42"/>
      <c r="C338" s="43"/>
      <c r="D338" s="43"/>
      <c r="E338" s="43"/>
      <c r="F338" s="40" t="e">
        <f t="shared" si="5"/>
        <v>#DIV/0!</v>
      </c>
      <c r="Q338" s="22"/>
      <c r="R338" s="22"/>
      <c r="S338" s="22"/>
      <c r="AM338" s="36"/>
    </row>
    <row r="339" spans="1:39" x14ac:dyDescent="0.25">
      <c r="A339" s="42"/>
      <c r="B339" s="42"/>
      <c r="C339" s="43"/>
      <c r="D339" s="43"/>
      <c r="E339" s="43"/>
      <c r="F339" s="40" t="e">
        <f t="shared" si="5"/>
        <v>#DIV/0!</v>
      </c>
      <c r="Q339" s="22"/>
      <c r="R339" s="22"/>
      <c r="S339" s="22"/>
      <c r="AM339" s="36"/>
    </row>
    <row r="340" spans="1:39" x14ac:dyDescent="0.25">
      <c r="A340" s="42"/>
      <c r="B340" s="42"/>
      <c r="C340" s="43"/>
      <c r="D340" s="43"/>
      <c r="E340" s="43"/>
      <c r="F340" s="40" t="e">
        <f t="shared" si="5"/>
        <v>#DIV/0!</v>
      </c>
      <c r="Q340" s="22"/>
      <c r="R340" s="22"/>
      <c r="S340" s="22"/>
    </row>
    <row r="341" spans="1:39" x14ac:dyDescent="0.25">
      <c r="A341" s="42"/>
      <c r="B341" s="42"/>
      <c r="C341" s="43"/>
      <c r="D341" s="43"/>
      <c r="E341" s="43"/>
      <c r="F341" s="40" t="e">
        <f t="shared" si="5"/>
        <v>#DIV/0!</v>
      </c>
      <c r="Q341" s="22"/>
      <c r="R341" s="22"/>
      <c r="S341" s="22"/>
    </row>
    <row r="342" spans="1:39" x14ac:dyDescent="0.25">
      <c r="A342" s="42"/>
      <c r="B342" s="42"/>
      <c r="C342" s="43"/>
      <c r="D342" s="43"/>
      <c r="E342" s="43"/>
      <c r="F342" s="40" t="e">
        <f t="shared" si="5"/>
        <v>#DIV/0!</v>
      </c>
      <c r="Q342" s="22"/>
      <c r="R342" s="22"/>
      <c r="S342" s="22"/>
    </row>
    <row r="343" spans="1:39" x14ac:dyDescent="0.25">
      <c r="A343" s="42"/>
      <c r="B343" s="42"/>
      <c r="C343" s="43"/>
      <c r="D343" s="43"/>
      <c r="E343" s="43"/>
      <c r="F343" s="40" t="e">
        <f t="shared" si="5"/>
        <v>#DIV/0!</v>
      </c>
      <c r="Q343" s="22"/>
      <c r="R343" s="22"/>
      <c r="S343" s="22"/>
    </row>
    <row r="344" spans="1:39" x14ac:dyDescent="0.25">
      <c r="A344" s="42"/>
      <c r="B344" s="42"/>
      <c r="C344" s="43"/>
      <c r="D344" s="43"/>
      <c r="E344" s="43"/>
      <c r="F344" s="40" t="e">
        <f t="shared" si="5"/>
        <v>#DIV/0!</v>
      </c>
      <c r="Q344" s="22"/>
      <c r="R344" s="22"/>
      <c r="S344" s="22"/>
      <c r="AM344" s="36"/>
    </row>
    <row r="345" spans="1:39" x14ac:dyDescent="0.25">
      <c r="A345" s="42"/>
      <c r="B345" s="42"/>
      <c r="C345" s="43"/>
      <c r="D345" s="43"/>
      <c r="E345" s="43"/>
      <c r="F345" s="40" t="e">
        <f t="shared" si="5"/>
        <v>#DIV/0!</v>
      </c>
      <c r="Q345" s="22"/>
      <c r="R345" s="22"/>
      <c r="S345" s="22"/>
      <c r="AM345" s="36"/>
    </row>
    <row r="346" spans="1:39" x14ac:dyDescent="0.25">
      <c r="A346" s="42"/>
      <c r="B346" s="42"/>
      <c r="C346" s="43"/>
      <c r="D346" s="43"/>
      <c r="E346" s="43"/>
      <c r="F346" s="40" t="e">
        <f t="shared" si="5"/>
        <v>#DIV/0!</v>
      </c>
      <c r="Q346" s="22"/>
      <c r="R346" s="22"/>
      <c r="S346" s="22"/>
    </row>
    <row r="347" spans="1:39" x14ac:dyDescent="0.25">
      <c r="A347" s="42"/>
      <c r="B347" s="42"/>
      <c r="C347" s="43"/>
      <c r="D347" s="43"/>
      <c r="E347" s="43"/>
      <c r="F347" s="40" t="e">
        <f t="shared" si="5"/>
        <v>#DIV/0!</v>
      </c>
      <c r="Q347" s="22"/>
      <c r="R347" s="22"/>
      <c r="S347" s="22"/>
    </row>
    <row r="348" spans="1:39" x14ac:dyDescent="0.25">
      <c r="A348" s="42"/>
      <c r="B348" s="42"/>
      <c r="C348" s="43"/>
      <c r="D348" s="43"/>
      <c r="E348" s="43"/>
      <c r="F348" s="40" t="e">
        <f t="shared" si="5"/>
        <v>#DIV/0!</v>
      </c>
      <c r="Q348" s="22"/>
      <c r="R348" s="22"/>
      <c r="S348" s="22"/>
      <c r="AM348" s="36"/>
    </row>
    <row r="349" spans="1:39" x14ac:dyDescent="0.25">
      <c r="A349" s="42"/>
      <c r="B349" s="42"/>
      <c r="C349" s="43"/>
      <c r="D349" s="43"/>
      <c r="E349" s="43"/>
      <c r="F349" s="40" t="e">
        <f t="shared" si="5"/>
        <v>#DIV/0!</v>
      </c>
      <c r="Q349" s="22"/>
      <c r="R349" s="22"/>
      <c r="S349" s="22"/>
      <c r="AM349" s="36"/>
    </row>
    <row r="350" spans="1:39" x14ac:dyDescent="0.25">
      <c r="A350" s="42"/>
      <c r="B350" s="42"/>
      <c r="C350" s="43"/>
      <c r="D350" s="43"/>
      <c r="E350" s="43"/>
      <c r="F350" s="40" t="e">
        <f t="shared" si="5"/>
        <v>#DIV/0!</v>
      </c>
      <c r="Q350" s="22"/>
      <c r="R350" s="22"/>
      <c r="S350" s="22"/>
    </row>
    <row r="351" spans="1:39" x14ac:dyDescent="0.25">
      <c r="A351" s="42"/>
      <c r="B351" s="42"/>
      <c r="C351" s="43"/>
      <c r="D351" s="43"/>
      <c r="E351" s="43"/>
      <c r="F351" s="40" t="e">
        <f t="shared" si="5"/>
        <v>#DIV/0!</v>
      </c>
      <c r="Q351" s="22"/>
      <c r="R351" s="22"/>
      <c r="S351" s="22"/>
      <c r="AM351" s="36"/>
    </row>
    <row r="352" spans="1:39" x14ac:dyDescent="0.25">
      <c r="A352" s="42"/>
      <c r="B352" s="42"/>
      <c r="C352" s="43"/>
      <c r="D352" s="43"/>
      <c r="E352" s="43"/>
      <c r="F352" s="40" t="e">
        <f t="shared" si="5"/>
        <v>#DIV/0!</v>
      </c>
      <c r="Q352" s="22"/>
      <c r="R352" s="22"/>
      <c r="S352" s="22"/>
      <c r="AM352" s="36"/>
    </row>
    <row r="353" spans="1:39" x14ac:dyDescent="0.25">
      <c r="A353" s="42"/>
      <c r="B353" s="42"/>
      <c r="C353" s="43"/>
      <c r="D353" s="43"/>
      <c r="E353" s="43"/>
      <c r="F353" s="40" t="e">
        <f t="shared" si="5"/>
        <v>#DIV/0!</v>
      </c>
      <c r="Q353" s="22"/>
      <c r="R353" s="22"/>
      <c r="S353" s="22"/>
      <c r="AL353" s="21"/>
      <c r="AM353" s="36"/>
    </row>
    <row r="354" spans="1:39" x14ac:dyDescent="0.25">
      <c r="A354" s="42"/>
      <c r="B354" s="42"/>
      <c r="C354" s="43"/>
      <c r="D354" s="43"/>
      <c r="E354" s="43"/>
      <c r="F354" s="40" t="e">
        <f t="shared" si="5"/>
        <v>#DIV/0!</v>
      </c>
      <c r="Q354" s="22"/>
      <c r="R354" s="22"/>
      <c r="S354" s="22"/>
      <c r="AM354" s="36"/>
    </row>
    <row r="355" spans="1:39" x14ac:dyDescent="0.25">
      <c r="A355" s="42"/>
      <c r="B355" s="42"/>
      <c r="C355" s="43"/>
      <c r="D355" s="43"/>
      <c r="E355" s="43"/>
      <c r="F355" s="40" t="e">
        <f t="shared" si="5"/>
        <v>#DIV/0!</v>
      </c>
      <c r="Q355" s="22"/>
      <c r="R355" s="22"/>
      <c r="S355" s="22"/>
    </row>
    <row r="356" spans="1:39" x14ac:dyDescent="0.25">
      <c r="A356" s="42"/>
      <c r="B356" s="42"/>
      <c r="C356" s="43"/>
      <c r="D356" s="43"/>
      <c r="E356" s="43"/>
      <c r="F356" s="40" t="e">
        <f t="shared" si="5"/>
        <v>#DIV/0!</v>
      </c>
      <c r="Q356" s="22"/>
      <c r="R356" s="22"/>
      <c r="S356" s="22"/>
      <c r="AM356" s="36"/>
    </row>
    <row r="357" spans="1:39" x14ac:dyDescent="0.25">
      <c r="A357" s="42"/>
      <c r="B357" s="42"/>
      <c r="C357" s="43"/>
      <c r="D357" s="43"/>
      <c r="E357" s="43"/>
      <c r="F357" s="40" t="e">
        <f t="shared" si="5"/>
        <v>#DIV/0!</v>
      </c>
      <c r="Q357" s="22"/>
      <c r="R357" s="22"/>
      <c r="S357" s="22"/>
      <c r="AM357" s="36"/>
    </row>
    <row r="358" spans="1:39" x14ac:dyDescent="0.25">
      <c r="A358" s="42"/>
      <c r="B358" s="42"/>
      <c r="C358" s="43"/>
      <c r="D358" s="43"/>
      <c r="E358" s="43"/>
      <c r="F358" s="40" t="e">
        <f t="shared" si="5"/>
        <v>#DIV/0!</v>
      </c>
      <c r="Q358" s="22"/>
      <c r="R358" s="22"/>
      <c r="S358" s="22"/>
    </row>
    <row r="359" spans="1:39" x14ac:dyDescent="0.25">
      <c r="A359" s="42"/>
      <c r="B359" s="42"/>
      <c r="C359" s="43"/>
      <c r="D359" s="43"/>
      <c r="E359" s="43"/>
      <c r="F359" s="40" t="e">
        <f t="shared" si="5"/>
        <v>#DIV/0!</v>
      </c>
      <c r="Q359" s="22"/>
      <c r="R359" s="22"/>
      <c r="S359" s="22"/>
      <c r="AM359" s="36"/>
    </row>
    <row r="360" spans="1:39" x14ac:dyDescent="0.25">
      <c r="A360" s="42"/>
      <c r="B360" s="42"/>
      <c r="C360" s="43"/>
      <c r="D360" s="43"/>
      <c r="E360" s="43"/>
      <c r="F360" s="40" t="e">
        <f t="shared" si="5"/>
        <v>#DIV/0!</v>
      </c>
      <c r="Q360" s="22"/>
      <c r="R360" s="22"/>
      <c r="S360" s="22"/>
      <c r="AM360" s="36"/>
    </row>
    <row r="361" spans="1:39" x14ac:dyDescent="0.25">
      <c r="A361" s="42"/>
      <c r="B361" s="42"/>
      <c r="C361" s="43"/>
      <c r="D361" s="43"/>
      <c r="E361" s="43"/>
      <c r="F361" s="40" t="e">
        <f t="shared" si="5"/>
        <v>#DIV/0!</v>
      </c>
      <c r="Q361" s="22"/>
      <c r="R361" s="22"/>
      <c r="S361" s="22"/>
      <c r="AL361" s="21"/>
      <c r="AM361" s="36"/>
    </row>
    <row r="362" spans="1:39" x14ac:dyDescent="0.25">
      <c r="A362" s="42"/>
      <c r="B362" s="42"/>
      <c r="C362" s="43"/>
      <c r="D362" s="43"/>
      <c r="E362" s="43"/>
      <c r="F362" s="40" t="e">
        <f t="shared" si="5"/>
        <v>#DIV/0!</v>
      </c>
      <c r="Q362" s="22"/>
      <c r="R362" s="22"/>
      <c r="S362" s="22"/>
      <c r="AM362" s="36"/>
    </row>
    <row r="363" spans="1:39" x14ac:dyDescent="0.25">
      <c r="A363" s="42"/>
      <c r="B363" s="42"/>
      <c r="C363" s="43"/>
      <c r="D363" s="43"/>
      <c r="E363" s="43"/>
      <c r="F363" s="40" t="e">
        <f t="shared" si="5"/>
        <v>#DIV/0!</v>
      </c>
      <c r="Q363" s="22"/>
      <c r="R363" s="22"/>
      <c r="S363" s="22"/>
      <c r="AM363" s="36"/>
    </row>
    <row r="364" spans="1:39" x14ac:dyDescent="0.25">
      <c r="A364" s="42"/>
      <c r="B364" s="42"/>
      <c r="C364" s="43"/>
      <c r="D364" s="43"/>
      <c r="E364" s="43"/>
      <c r="F364" s="40" t="e">
        <f t="shared" si="5"/>
        <v>#DIV/0!</v>
      </c>
      <c r="Q364" s="22"/>
      <c r="R364" s="22"/>
      <c r="S364" s="22"/>
      <c r="AM364" s="36"/>
    </row>
    <row r="365" spans="1:39" x14ac:dyDescent="0.25">
      <c r="A365" s="42"/>
      <c r="B365" s="42"/>
      <c r="C365" s="43"/>
      <c r="D365" s="43"/>
      <c r="E365" s="43"/>
      <c r="F365" s="40" t="e">
        <f t="shared" si="5"/>
        <v>#DIV/0!</v>
      </c>
      <c r="Q365" s="22"/>
      <c r="R365" s="22"/>
      <c r="S365" s="22"/>
      <c r="AM365" s="36"/>
    </row>
    <row r="366" spans="1:39" x14ac:dyDescent="0.25">
      <c r="A366" s="42"/>
      <c r="B366" s="42"/>
      <c r="C366" s="43"/>
      <c r="D366" s="43"/>
      <c r="E366" s="43"/>
      <c r="F366" s="40" t="e">
        <f t="shared" si="5"/>
        <v>#DIV/0!</v>
      </c>
      <c r="Q366" s="22"/>
      <c r="R366" s="22"/>
      <c r="S366" s="22"/>
    </row>
    <row r="367" spans="1:39" x14ac:dyDescent="0.25">
      <c r="A367" s="42"/>
      <c r="B367" s="42"/>
      <c r="C367" s="43"/>
      <c r="D367" s="43"/>
      <c r="E367" s="43"/>
      <c r="F367" s="40" t="e">
        <f t="shared" si="5"/>
        <v>#DIV/0!</v>
      </c>
      <c r="Q367" s="22"/>
      <c r="R367" s="22"/>
      <c r="S367" s="22"/>
      <c r="AL367" s="21"/>
      <c r="AM367" s="36"/>
    </row>
    <row r="368" spans="1:39" x14ac:dyDescent="0.25">
      <c r="A368" s="42"/>
      <c r="B368" s="42"/>
      <c r="C368" s="43"/>
      <c r="D368" s="43"/>
      <c r="E368" s="43"/>
      <c r="F368" s="40" t="e">
        <f t="shared" si="5"/>
        <v>#DIV/0!</v>
      </c>
      <c r="Q368" s="22"/>
      <c r="R368" s="22"/>
      <c r="S368" s="22"/>
      <c r="AM368" s="36"/>
    </row>
    <row r="369" spans="1:39" x14ac:dyDescent="0.25">
      <c r="A369" s="42"/>
      <c r="B369" s="42"/>
      <c r="C369" s="43"/>
      <c r="D369" s="43"/>
      <c r="E369" s="43"/>
      <c r="F369" s="40" t="e">
        <f t="shared" si="5"/>
        <v>#DIV/0!</v>
      </c>
      <c r="Q369" s="22"/>
      <c r="R369" s="22"/>
      <c r="S369" s="22"/>
    </row>
    <row r="370" spans="1:39" x14ac:dyDescent="0.25">
      <c r="A370" s="42"/>
      <c r="B370" s="42"/>
      <c r="C370" s="43"/>
      <c r="D370" s="43"/>
      <c r="E370" s="43"/>
      <c r="F370" s="40" t="e">
        <f t="shared" si="5"/>
        <v>#DIV/0!</v>
      </c>
      <c r="Q370" s="22"/>
      <c r="R370" s="22"/>
      <c r="S370" s="22"/>
    </row>
    <row r="371" spans="1:39" x14ac:dyDescent="0.25">
      <c r="A371" s="42"/>
      <c r="B371" s="42"/>
      <c r="C371" s="43"/>
      <c r="D371" s="43"/>
      <c r="E371" s="43"/>
      <c r="F371" s="40" t="e">
        <f t="shared" si="5"/>
        <v>#DIV/0!</v>
      </c>
      <c r="Q371" s="22"/>
      <c r="R371" s="22"/>
      <c r="S371" s="22"/>
      <c r="AM371" s="36"/>
    </row>
    <row r="372" spans="1:39" x14ac:dyDescent="0.25">
      <c r="A372" s="42"/>
      <c r="B372" s="42"/>
      <c r="C372" s="43"/>
      <c r="D372" s="43"/>
      <c r="E372" s="43"/>
      <c r="F372" s="40" t="e">
        <f t="shared" si="5"/>
        <v>#DIV/0!</v>
      </c>
      <c r="Q372" s="22"/>
      <c r="R372" s="22"/>
      <c r="S372" s="22"/>
      <c r="AL372" s="21"/>
      <c r="AM372" s="36"/>
    </row>
    <row r="373" spans="1:39" x14ac:dyDescent="0.25">
      <c r="A373" s="42"/>
      <c r="B373" s="42"/>
      <c r="C373" s="43"/>
      <c r="D373" s="43"/>
      <c r="E373" s="43"/>
      <c r="F373" s="40" t="e">
        <f t="shared" si="5"/>
        <v>#DIV/0!</v>
      </c>
      <c r="Q373" s="22"/>
      <c r="R373" s="22"/>
      <c r="S373" s="22"/>
    </row>
    <row r="374" spans="1:39" x14ac:dyDescent="0.25">
      <c r="A374" s="42"/>
      <c r="B374" s="42"/>
      <c r="C374" s="43"/>
      <c r="D374" s="43"/>
      <c r="E374" s="43"/>
      <c r="F374" s="40" t="e">
        <f t="shared" si="5"/>
        <v>#DIV/0!</v>
      </c>
      <c r="Q374" s="22"/>
      <c r="R374" s="22"/>
      <c r="S374" s="22"/>
    </row>
    <row r="375" spans="1:39" x14ac:dyDescent="0.25">
      <c r="A375" s="42"/>
      <c r="B375" s="42"/>
      <c r="C375" s="43"/>
      <c r="D375" s="43"/>
      <c r="E375" s="43"/>
      <c r="F375" s="40" t="e">
        <f t="shared" si="5"/>
        <v>#DIV/0!</v>
      </c>
      <c r="Q375" s="22"/>
      <c r="R375" s="22"/>
      <c r="S375" s="22"/>
      <c r="AM375" s="36"/>
    </row>
    <row r="376" spans="1:39" x14ac:dyDescent="0.25">
      <c r="A376" s="42"/>
      <c r="B376" s="42"/>
      <c r="C376" s="43"/>
      <c r="D376" s="43"/>
      <c r="E376" s="43"/>
      <c r="F376" s="40" t="e">
        <f t="shared" si="5"/>
        <v>#DIV/0!</v>
      </c>
      <c r="Q376" s="22"/>
      <c r="R376" s="22"/>
      <c r="S376" s="22"/>
      <c r="AL376" s="21"/>
      <c r="AM376" s="36"/>
    </row>
    <row r="377" spans="1:39" x14ac:dyDescent="0.25">
      <c r="A377" s="42"/>
      <c r="B377" s="42"/>
      <c r="C377" s="43"/>
      <c r="D377" s="43"/>
      <c r="E377" s="43"/>
      <c r="F377" s="40" t="e">
        <f t="shared" si="5"/>
        <v>#DIV/0!</v>
      </c>
      <c r="Q377" s="22"/>
      <c r="R377" s="22"/>
      <c r="S377" s="22"/>
    </row>
    <row r="378" spans="1:39" x14ac:dyDescent="0.25">
      <c r="A378" s="42"/>
      <c r="B378" s="42"/>
      <c r="C378" s="43"/>
      <c r="D378" s="43"/>
      <c r="E378" s="43"/>
      <c r="F378" s="40" t="e">
        <f t="shared" si="5"/>
        <v>#DIV/0!</v>
      </c>
      <c r="Q378" s="22"/>
      <c r="R378" s="22"/>
      <c r="S378" s="22"/>
    </row>
    <row r="379" spans="1:39" x14ac:dyDescent="0.25">
      <c r="A379" s="42"/>
      <c r="B379" s="42"/>
      <c r="C379" s="43"/>
      <c r="D379" s="43"/>
      <c r="E379" s="43"/>
      <c r="F379" s="40" t="e">
        <f t="shared" si="5"/>
        <v>#DIV/0!</v>
      </c>
      <c r="Q379" s="22"/>
      <c r="R379" s="22"/>
      <c r="S379" s="22"/>
    </row>
    <row r="380" spans="1:39" x14ac:dyDescent="0.25">
      <c r="A380" s="42"/>
      <c r="B380" s="42"/>
      <c r="C380" s="43"/>
      <c r="D380" s="43"/>
      <c r="E380" s="43"/>
      <c r="F380" s="40" t="e">
        <f t="shared" si="5"/>
        <v>#DIV/0!</v>
      </c>
      <c r="Q380" s="22"/>
      <c r="R380" s="22"/>
      <c r="S380" s="22"/>
    </row>
    <row r="381" spans="1:39" x14ac:dyDescent="0.25">
      <c r="A381" s="42"/>
      <c r="B381" s="42"/>
      <c r="C381" s="43"/>
      <c r="D381" s="43"/>
      <c r="E381" s="43"/>
      <c r="F381" s="40" t="e">
        <f t="shared" si="5"/>
        <v>#DIV/0!</v>
      </c>
      <c r="Q381" s="22"/>
      <c r="R381" s="22"/>
      <c r="S381" s="22"/>
    </row>
    <row r="382" spans="1:39" x14ac:dyDescent="0.25">
      <c r="A382" s="42"/>
      <c r="B382" s="42"/>
      <c r="C382" s="43"/>
      <c r="D382" s="43"/>
      <c r="E382" s="43"/>
      <c r="F382" s="40" t="e">
        <f t="shared" si="5"/>
        <v>#DIV/0!</v>
      </c>
      <c r="Q382" s="22"/>
      <c r="R382" s="22"/>
      <c r="S382" s="22"/>
    </row>
    <row r="383" spans="1:39" x14ac:dyDescent="0.25">
      <c r="A383" s="42"/>
      <c r="B383" s="42"/>
      <c r="C383" s="43"/>
      <c r="D383" s="43"/>
      <c r="E383" s="43"/>
      <c r="F383" s="40" t="e">
        <f t="shared" si="5"/>
        <v>#DIV/0!</v>
      </c>
      <c r="Q383" s="22"/>
      <c r="R383" s="22"/>
      <c r="S383" s="22"/>
      <c r="AM383" s="36"/>
    </row>
    <row r="384" spans="1:39" x14ac:dyDescent="0.25">
      <c r="A384" s="42"/>
      <c r="B384" s="42"/>
      <c r="C384" s="43"/>
      <c r="D384" s="43"/>
      <c r="E384" s="43"/>
      <c r="F384" s="40" t="e">
        <f t="shared" si="5"/>
        <v>#DIV/0!</v>
      </c>
      <c r="Q384" s="22"/>
      <c r="R384" s="22"/>
      <c r="S384" s="22"/>
      <c r="AL384" s="21"/>
      <c r="AM384" s="36"/>
    </row>
    <row r="385" spans="1:39" x14ac:dyDescent="0.25">
      <c r="A385" s="42"/>
      <c r="B385" s="42"/>
      <c r="C385" s="43"/>
      <c r="D385" s="43"/>
      <c r="E385" s="43"/>
      <c r="F385" s="40" t="e">
        <f t="shared" si="5"/>
        <v>#DIV/0!</v>
      </c>
      <c r="Q385" s="22"/>
      <c r="R385" s="22"/>
      <c r="S385" s="22"/>
    </row>
    <row r="386" spans="1:39" x14ac:dyDescent="0.25">
      <c r="A386" s="42"/>
      <c r="B386" s="42"/>
      <c r="C386" s="43"/>
      <c r="D386" s="43"/>
      <c r="E386" s="43"/>
      <c r="F386" s="40" t="e">
        <f t="shared" ref="F386:F449" si="6">(C386-(E386-D386))/C386</f>
        <v>#DIV/0!</v>
      </c>
      <c r="Q386" s="22"/>
      <c r="R386" s="22"/>
      <c r="S386" s="22"/>
    </row>
    <row r="387" spans="1:39" x14ac:dyDescent="0.25">
      <c r="A387" s="42"/>
      <c r="B387" s="42"/>
      <c r="C387" s="43"/>
      <c r="D387" s="43"/>
      <c r="E387" s="43"/>
      <c r="F387" s="40" t="e">
        <f t="shared" si="6"/>
        <v>#DIV/0!</v>
      </c>
      <c r="Q387" s="22"/>
      <c r="R387" s="22"/>
      <c r="S387" s="22"/>
    </row>
    <row r="388" spans="1:39" x14ac:dyDescent="0.25">
      <c r="A388" s="42"/>
      <c r="B388" s="42"/>
      <c r="C388" s="43"/>
      <c r="D388" s="43"/>
      <c r="E388" s="43"/>
      <c r="F388" s="40" t="e">
        <f t="shared" si="6"/>
        <v>#DIV/0!</v>
      </c>
      <c r="Q388" s="22"/>
      <c r="R388" s="22"/>
      <c r="S388" s="22"/>
    </row>
    <row r="389" spans="1:39" x14ac:dyDescent="0.25">
      <c r="A389" s="42"/>
      <c r="B389" s="42"/>
      <c r="C389" s="43"/>
      <c r="D389" s="43"/>
      <c r="E389" s="43"/>
      <c r="F389" s="40" t="e">
        <f t="shared" si="6"/>
        <v>#DIV/0!</v>
      </c>
      <c r="Q389" s="22"/>
      <c r="R389" s="22"/>
      <c r="S389" s="22"/>
    </row>
    <row r="390" spans="1:39" x14ac:dyDescent="0.25">
      <c r="A390" s="42"/>
      <c r="B390" s="42"/>
      <c r="C390" s="43"/>
      <c r="D390" s="43"/>
      <c r="E390" s="43"/>
      <c r="F390" s="40" t="e">
        <f t="shared" si="6"/>
        <v>#DIV/0!</v>
      </c>
      <c r="Q390" s="22"/>
      <c r="R390" s="22"/>
      <c r="S390" s="22"/>
      <c r="AM390" s="36"/>
    </row>
    <row r="391" spans="1:39" x14ac:dyDescent="0.25">
      <c r="A391" s="42"/>
      <c r="B391" s="42"/>
      <c r="C391" s="43"/>
      <c r="D391" s="43"/>
      <c r="E391" s="43"/>
      <c r="F391" s="40" t="e">
        <f t="shared" si="6"/>
        <v>#DIV/0!</v>
      </c>
      <c r="Q391" s="22"/>
      <c r="R391" s="22"/>
      <c r="S391" s="22"/>
    </row>
    <row r="392" spans="1:39" x14ac:dyDescent="0.25">
      <c r="A392" s="42"/>
      <c r="B392" s="42"/>
      <c r="C392" s="43"/>
      <c r="D392" s="43"/>
      <c r="E392" s="43"/>
      <c r="F392" s="40" t="e">
        <f t="shared" si="6"/>
        <v>#DIV/0!</v>
      </c>
      <c r="Q392" s="22"/>
      <c r="R392" s="22"/>
      <c r="S392" s="22"/>
    </row>
    <row r="393" spans="1:39" x14ac:dyDescent="0.25">
      <c r="A393" s="42"/>
      <c r="B393" s="42"/>
      <c r="C393" s="43"/>
      <c r="D393" s="43"/>
      <c r="E393" s="43"/>
      <c r="F393" s="40" t="e">
        <f t="shared" si="6"/>
        <v>#DIV/0!</v>
      </c>
      <c r="Q393" s="22"/>
      <c r="R393" s="22"/>
      <c r="S393" s="22"/>
    </row>
    <row r="394" spans="1:39" x14ac:dyDescent="0.25">
      <c r="A394" s="42"/>
      <c r="B394" s="42"/>
      <c r="C394" s="43"/>
      <c r="D394" s="43"/>
      <c r="E394" s="43"/>
      <c r="F394" s="40" t="e">
        <f t="shared" si="6"/>
        <v>#DIV/0!</v>
      </c>
      <c r="Q394" s="22"/>
      <c r="R394" s="22"/>
      <c r="S394" s="22"/>
      <c r="AM394" s="36"/>
    </row>
    <row r="395" spans="1:39" x14ac:dyDescent="0.25">
      <c r="A395" s="42"/>
      <c r="B395" s="42"/>
      <c r="C395" s="43"/>
      <c r="D395" s="43"/>
      <c r="E395" s="43"/>
      <c r="F395" s="40" t="e">
        <f t="shared" si="6"/>
        <v>#DIV/0!</v>
      </c>
      <c r="Q395" s="22"/>
      <c r="R395" s="22"/>
      <c r="S395" s="22"/>
      <c r="AM395" s="36"/>
    </row>
    <row r="396" spans="1:39" x14ac:dyDescent="0.25">
      <c r="A396" s="42"/>
      <c r="B396" s="42"/>
      <c r="C396" s="43"/>
      <c r="D396" s="43"/>
      <c r="E396" s="43"/>
      <c r="F396" s="40" t="e">
        <f t="shared" si="6"/>
        <v>#DIV/0!</v>
      </c>
      <c r="Q396" s="22"/>
      <c r="R396" s="22"/>
      <c r="S396" s="22"/>
      <c r="AM396" s="36"/>
    </row>
    <row r="397" spans="1:39" x14ac:dyDescent="0.25">
      <c r="A397" s="42"/>
      <c r="B397" s="42"/>
      <c r="C397" s="43"/>
      <c r="D397" s="43"/>
      <c r="E397" s="43"/>
      <c r="F397" s="40" t="e">
        <f t="shared" si="6"/>
        <v>#DIV/0!</v>
      </c>
      <c r="Q397" s="22"/>
      <c r="R397" s="22"/>
      <c r="S397" s="22"/>
    </row>
    <row r="398" spans="1:39" x14ac:dyDescent="0.25">
      <c r="A398" s="42"/>
      <c r="B398" s="42"/>
      <c r="C398" s="43"/>
      <c r="D398" s="43"/>
      <c r="E398" s="43"/>
      <c r="F398" s="40" t="e">
        <f t="shared" si="6"/>
        <v>#DIV/0!</v>
      </c>
      <c r="Q398" s="22"/>
      <c r="S398" s="22"/>
    </row>
    <row r="399" spans="1:39" x14ac:dyDescent="0.25">
      <c r="A399" s="42"/>
      <c r="B399" s="42"/>
      <c r="C399" s="43"/>
      <c r="D399" s="43"/>
      <c r="E399" s="43"/>
      <c r="F399" s="40" t="e">
        <f t="shared" si="6"/>
        <v>#DIV/0!</v>
      </c>
      <c r="Q399" s="22"/>
      <c r="S399" s="22"/>
    </row>
    <row r="400" spans="1:39" x14ac:dyDescent="0.25">
      <c r="A400" s="42"/>
      <c r="B400" s="42"/>
      <c r="C400" s="43"/>
      <c r="D400" s="43"/>
      <c r="E400" s="43"/>
      <c r="F400" s="40" t="e">
        <f t="shared" si="6"/>
        <v>#DIV/0!</v>
      </c>
      <c r="Q400" s="22"/>
      <c r="S400" s="22"/>
    </row>
    <row r="401" spans="1:39" x14ac:dyDescent="0.25">
      <c r="A401" s="42"/>
      <c r="B401" s="42"/>
      <c r="C401" s="43"/>
      <c r="D401" s="43"/>
      <c r="E401" s="43"/>
      <c r="F401" s="40" t="e">
        <f t="shared" si="6"/>
        <v>#DIV/0!</v>
      </c>
      <c r="Q401" s="22"/>
      <c r="S401" s="22"/>
    </row>
    <row r="402" spans="1:39" x14ac:dyDescent="0.25">
      <c r="A402" s="42"/>
      <c r="B402" s="42"/>
      <c r="C402" s="43"/>
      <c r="D402" s="43"/>
      <c r="E402" s="43"/>
      <c r="F402" s="40" t="e">
        <f t="shared" si="6"/>
        <v>#DIV/0!</v>
      </c>
      <c r="Q402" s="22"/>
      <c r="R402" s="22"/>
      <c r="S402" s="22"/>
      <c r="AM402" s="36"/>
    </row>
    <row r="403" spans="1:39" x14ac:dyDescent="0.25">
      <c r="A403" s="42"/>
      <c r="B403" s="42"/>
      <c r="C403" s="43"/>
      <c r="D403" s="43"/>
      <c r="E403" s="43"/>
      <c r="F403" s="40" t="e">
        <f t="shared" si="6"/>
        <v>#DIV/0!</v>
      </c>
      <c r="Q403" s="22"/>
      <c r="R403" s="22"/>
      <c r="S403" s="22"/>
    </row>
    <row r="404" spans="1:39" x14ac:dyDescent="0.25">
      <c r="A404" s="42"/>
      <c r="B404" s="42"/>
      <c r="C404" s="43"/>
      <c r="D404" s="43"/>
      <c r="E404" s="43"/>
      <c r="F404" s="40" t="e">
        <f t="shared" si="6"/>
        <v>#DIV/0!</v>
      </c>
      <c r="Q404" s="22"/>
      <c r="R404" s="22"/>
      <c r="S404" s="22"/>
    </row>
    <row r="405" spans="1:39" x14ac:dyDescent="0.25">
      <c r="A405" s="42"/>
      <c r="B405" s="42"/>
      <c r="C405" s="43"/>
      <c r="D405" s="42"/>
      <c r="E405" s="43"/>
      <c r="F405" s="40" t="e">
        <f t="shared" si="6"/>
        <v>#DIV/0!</v>
      </c>
      <c r="Q405" s="22"/>
      <c r="S405" s="22"/>
    </row>
    <row r="406" spans="1:39" x14ac:dyDescent="0.25">
      <c r="A406" s="42"/>
      <c r="B406" s="42"/>
      <c r="C406" s="43"/>
      <c r="D406" s="42"/>
      <c r="E406" s="43"/>
      <c r="F406" s="40" t="e">
        <f t="shared" si="6"/>
        <v>#DIV/0!</v>
      </c>
      <c r="Q406" s="22"/>
      <c r="S406" s="22"/>
    </row>
    <row r="407" spans="1:39" x14ac:dyDescent="0.25">
      <c r="A407" s="42"/>
      <c r="B407" s="42"/>
      <c r="C407" s="43"/>
      <c r="D407" s="42"/>
      <c r="E407" s="43"/>
      <c r="F407" s="40" t="e">
        <f t="shared" si="6"/>
        <v>#DIV/0!</v>
      </c>
      <c r="Q407" s="22"/>
      <c r="S407" s="22"/>
    </row>
    <row r="408" spans="1:39" x14ac:dyDescent="0.25">
      <c r="A408" s="42"/>
      <c r="B408" s="42"/>
      <c r="C408" s="43"/>
      <c r="D408" s="42"/>
      <c r="E408" s="43"/>
      <c r="F408" s="40" t="e">
        <f t="shared" si="6"/>
        <v>#DIV/0!</v>
      </c>
      <c r="Q408" s="22"/>
      <c r="S408" s="22"/>
    </row>
    <row r="409" spans="1:39" x14ac:dyDescent="0.25">
      <c r="A409" s="42"/>
      <c r="B409" s="42"/>
      <c r="C409" s="43"/>
      <c r="D409" s="43"/>
      <c r="E409" s="43"/>
      <c r="F409" s="40" t="e">
        <f t="shared" si="6"/>
        <v>#DIV/0!</v>
      </c>
      <c r="Q409" s="22"/>
      <c r="R409" s="22"/>
      <c r="S409" s="22"/>
      <c r="AM409" s="36"/>
    </row>
    <row r="410" spans="1:39" x14ac:dyDescent="0.25">
      <c r="A410" s="42"/>
      <c r="B410" s="42"/>
      <c r="C410" s="43"/>
      <c r="D410" s="43"/>
      <c r="E410" s="43"/>
      <c r="F410" s="40" t="e">
        <f t="shared" si="6"/>
        <v>#DIV/0!</v>
      </c>
      <c r="Q410" s="22"/>
      <c r="R410" s="22"/>
      <c r="S410" s="22"/>
      <c r="AM410" s="36"/>
    </row>
    <row r="411" spans="1:39" x14ac:dyDescent="0.25">
      <c r="A411" s="42"/>
      <c r="B411" s="42"/>
      <c r="C411" s="43"/>
      <c r="D411" s="43"/>
      <c r="E411" s="43"/>
      <c r="F411" s="40" t="e">
        <f t="shared" si="6"/>
        <v>#DIV/0!</v>
      </c>
      <c r="Q411" s="22"/>
      <c r="R411" s="22"/>
      <c r="S411" s="22"/>
    </row>
    <row r="412" spans="1:39" x14ac:dyDescent="0.25">
      <c r="A412" s="42"/>
      <c r="B412" s="42"/>
      <c r="C412" s="43"/>
      <c r="D412" s="43"/>
      <c r="E412" s="43"/>
      <c r="F412" s="40" t="e">
        <f t="shared" si="6"/>
        <v>#DIV/0!</v>
      </c>
      <c r="Q412" s="22"/>
      <c r="R412" s="22"/>
      <c r="S412" s="22"/>
    </row>
    <row r="413" spans="1:39" x14ac:dyDescent="0.25">
      <c r="A413" s="42"/>
      <c r="B413" s="42"/>
      <c r="C413" s="43"/>
      <c r="D413" s="43"/>
      <c r="E413" s="43"/>
      <c r="F413" s="40" t="e">
        <f t="shared" si="6"/>
        <v>#DIV/0!</v>
      </c>
      <c r="Q413" s="22"/>
      <c r="R413" s="22"/>
      <c r="S413" s="22"/>
    </row>
    <row r="414" spans="1:39" x14ac:dyDescent="0.25">
      <c r="A414" s="42"/>
      <c r="B414" s="42"/>
      <c r="C414" s="43"/>
      <c r="D414" s="43"/>
      <c r="E414" s="43"/>
      <c r="F414" s="40" t="e">
        <f t="shared" si="6"/>
        <v>#DIV/0!</v>
      </c>
      <c r="Q414" s="22"/>
      <c r="R414" s="22"/>
      <c r="S414" s="22"/>
    </row>
    <row r="415" spans="1:39" x14ac:dyDescent="0.25">
      <c r="A415" s="42"/>
      <c r="B415" s="42"/>
      <c r="C415" s="43"/>
      <c r="D415" s="43"/>
      <c r="E415" s="43"/>
      <c r="F415" s="40" t="e">
        <f t="shared" si="6"/>
        <v>#DIV/0!</v>
      </c>
      <c r="Q415" s="22"/>
      <c r="R415" s="22"/>
      <c r="S415" s="22"/>
    </row>
    <row r="416" spans="1:39" x14ac:dyDescent="0.25">
      <c r="A416" s="42"/>
      <c r="B416" s="42"/>
      <c r="C416" s="43"/>
      <c r="D416" s="43"/>
      <c r="E416" s="43"/>
      <c r="F416" s="40" t="e">
        <f t="shared" si="6"/>
        <v>#DIV/0!</v>
      </c>
      <c r="Q416" s="22"/>
      <c r="S416" s="22"/>
    </row>
    <row r="417" spans="1:39" x14ac:dyDescent="0.25">
      <c r="A417" s="42"/>
      <c r="B417" s="42"/>
      <c r="C417" s="43"/>
      <c r="D417" s="43"/>
      <c r="E417" s="43"/>
      <c r="F417" s="40" t="e">
        <f t="shared" si="6"/>
        <v>#DIV/0!</v>
      </c>
      <c r="Q417" s="22"/>
      <c r="S417" s="22"/>
    </row>
    <row r="418" spans="1:39" x14ac:dyDescent="0.25">
      <c r="A418" s="42"/>
      <c r="B418" s="42"/>
      <c r="C418" s="43"/>
      <c r="D418" s="43"/>
      <c r="E418" s="43"/>
      <c r="F418" s="40" t="e">
        <f t="shared" si="6"/>
        <v>#DIV/0!</v>
      </c>
      <c r="Q418" s="22"/>
      <c r="S418" s="22"/>
    </row>
    <row r="419" spans="1:39" x14ac:dyDescent="0.25">
      <c r="A419" s="42"/>
      <c r="B419" s="42"/>
      <c r="C419" s="43"/>
      <c r="D419" s="43"/>
      <c r="E419" s="43"/>
      <c r="F419" s="40" t="e">
        <f t="shared" si="6"/>
        <v>#DIV/0!</v>
      </c>
      <c r="Q419" s="22"/>
      <c r="S419" s="22"/>
    </row>
    <row r="420" spans="1:39" x14ac:dyDescent="0.25">
      <c r="A420" s="42"/>
      <c r="B420" s="42"/>
      <c r="C420" s="43"/>
      <c r="D420" s="43"/>
      <c r="E420" s="43"/>
      <c r="F420" s="40" t="e">
        <f t="shared" si="6"/>
        <v>#DIV/0!</v>
      </c>
      <c r="Q420" s="22"/>
      <c r="R420" s="22"/>
      <c r="S420" s="22"/>
      <c r="AL420" s="21"/>
      <c r="AM420" s="36"/>
    </row>
    <row r="421" spans="1:39" x14ac:dyDescent="0.25">
      <c r="A421" s="42"/>
      <c r="B421" s="42"/>
      <c r="C421" s="43"/>
      <c r="D421" s="43"/>
      <c r="E421" s="43"/>
      <c r="F421" s="40" t="e">
        <f t="shared" si="6"/>
        <v>#DIV/0!</v>
      </c>
      <c r="Q421" s="22"/>
      <c r="R421" s="22"/>
      <c r="S421" s="22"/>
    </row>
    <row r="422" spans="1:39" x14ac:dyDescent="0.25">
      <c r="A422" s="42"/>
      <c r="B422" s="42"/>
      <c r="C422" s="43"/>
      <c r="D422" s="43"/>
      <c r="E422" s="43"/>
      <c r="F422" s="40" t="e">
        <f t="shared" si="6"/>
        <v>#DIV/0!</v>
      </c>
      <c r="Q422" s="22"/>
      <c r="R422" s="22"/>
      <c r="S422" s="22"/>
      <c r="AM422" s="36"/>
    </row>
    <row r="423" spans="1:39" x14ac:dyDescent="0.25">
      <c r="A423" s="42"/>
      <c r="B423" s="42"/>
      <c r="C423" s="43"/>
      <c r="D423" s="43"/>
      <c r="E423" s="43"/>
      <c r="F423" s="40" t="e">
        <f t="shared" si="6"/>
        <v>#DIV/0!</v>
      </c>
      <c r="Q423" s="22"/>
      <c r="R423" s="22"/>
      <c r="S423" s="22"/>
      <c r="AM423" s="36"/>
    </row>
    <row r="424" spans="1:39" x14ac:dyDescent="0.25">
      <c r="A424" s="42"/>
      <c r="B424" s="42"/>
      <c r="C424" s="43"/>
      <c r="D424" s="43"/>
      <c r="E424" s="43"/>
      <c r="F424" s="40" t="e">
        <f t="shared" si="6"/>
        <v>#DIV/0!</v>
      </c>
      <c r="Q424" s="22"/>
      <c r="R424" s="22"/>
      <c r="S424" s="22"/>
    </row>
    <row r="425" spans="1:39" x14ac:dyDescent="0.25">
      <c r="A425" s="42"/>
      <c r="B425" s="42"/>
      <c r="C425" s="43"/>
      <c r="D425" s="43"/>
      <c r="E425" s="43"/>
      <c r="F425" s="40" t="e">
        <f t="shared" si="6"/>
        <v>#DIV/0!</v>
      </c>
      <c r="Q425" s="22"/>
      <c r="R425" s="22"/>
      <c r="S425" s="22"/>
    </row>
    <row r="426" spans="1:39" x14ac:dyDescent="0.25">
      <c r="A426" s="42"/>
      <c r="B426" s="42"/>
      <c r="C426" s="43"/>
      <c r="D426" s="43"/>
      <c r="E426" s="43"/>
      <c r="F426" s="40" t="e">
        <f t="shared" si="6"/>
        <v>#DIV/0!</v>
      </c>
      <c r="Q426" s="22"/>
      <c r="R426" s="22"/>
      <c r="S426" s="22"/>
    </row>
    <row r="427" spans="1:39" x14ac:dyDescent="0.25">
      <c r="A427" s="42"/>
      <c r="B427" s="42"/>
      <c r="C427" s="43"/>
      <c r="D427" s="43"/>
      <c r="E427" s="43"/>
      <c r="F427" s="40" t="e">
        <f t="shared" si="6"/>
        <v>#DIV/0!</v>
      </c>
      <c r="Q427" s="22"/>
      <c r="R427" s="22"/>
      <c r="S427" s="22"/>
    </row>
    <row r="428" spans="1:39" x14ac:dyDescent="0.25">
      <c r="A428" s="42"/>
      <c r="B428" s="42"/>
      <c r="C428" s="43"/>
      <c r="D428" s="43"/>
      <c r="E428" s="43"/>
      <c r="F428" s="40" t="e">
        <f t="shared" si="6"/>
        <v>#DIV/0!</v>
      </c>
      <c r="Q428" s="22"/>
      <c r="R428" s="22"/>
      <c r="S428" s="22"/>
    </row>
    <row r="429" spans="1:39" x14ac:dyDescent="0.25">
      <c r="A429" s="42"/>
      <c r="B429" s="42"/>
      <c r="C429" s="43"/>
      <c r="D429" s="43"/>
      <c r="E429" s="43"/>
      <c r="F429" s="40" t="e">
        <f t="shared" si="6"/>
        <v>#DIV/0!</v>
      </c>
      <c r="Q429" s="22"/>
      <c r="R429" s="22"/>
      <c r="S429" s="22"/>
    </row>
    <row r="430" spans="1:39" x14ac:dyDescent="0.25">
      <c r="A430" s="42"/>
      <c r="B430" s="42"/>
      <c r="C430" s="43"/>
      <c r="D430" s="43"/>
      <c r="E430" s="43"/>
      <c r="F430" s="40" t="e">
        <f t="shared" si="6"/>
        <v>#DIV/0!</v>
      </c>
      <c r="Q430" s="22"/>
      <c r="R430" s="22"/>
      <c r="S430" s="22"/>
    </row>
    <row r="431" spans="1:39" x14ac:dyDescent="0.25">
      <c r="A431" s="42"/>
      <c r="B431" s="42"/>
      <c r="C431" s="43"/>
      <c r="D431" s="43"/>
      <c r="E431" s="43"/>
      <c r="F431" s="40" t="e">
        <f t="shared" si="6"/>
        <v>#DIV/0!</v>
      </c>
      <c r="Q431" s="22"/>
      <c r="R431" s="22"/>
      <c r="S431" s="22"/>
    </row>
    <row r="432" spans="1:39" x14ac:dyDescent="0.25">
      <c r="A432" s="42"/>
      <c r="B432" s="42"/>
      <c r="C432" s="43"/>
      <c r="D432" s="43"/>
      <c r="E432" s="43"/>
      <c r="F432" s="40" t="e">
        <f t="shared" si="6"/>
        <v>#DIV/0!</v>
      </c>
      <c r="Q432" s="22"/>
      <c r="R432" s="22"/>
      <c r="S432" s="22"/>
    </row>
    <row r="433" spans="1:19" x14ac:dyDescent="0.25">
      <c r="A433" s="42"/>
      <c r="B433" s="42"/>
      <c r="C433" s="43"/>
      <c r="D433" s="43"/>
      <c r="E433" s="43"/>
      <c r="F433" s="40" t="e">
        <f t="shared" si="6"/>
        <v>#DIV/0!</v>
      </c>
      <c r="Q433" s="22"/>
      <c r="R433" s="22"/>
      <c r="S433" s="22"/>
    </row>
    <row r="434" spans="1:19" x14ac:dyDescent="0.25">
      <c r="A434" s="42"/>
      <c r="B434" s="42"/>
      <c r="C434" s="43"/>
      <c r="D434" s="43"/>
      <c r="E434" s="43"/>
      <c r="F434" s="40" t="e">
        <f t="shared" si="6"/>
        <v>#DIV/0!</v>
      </c>
      <c r="Q434" s="22"/>
      <c r="R434" s="22"/>
      <c r="S434" s="22"/>
    </row>
    <row r="435" spans="1:19" x14ac:dyDescent="0.25">
      <c r="A435" s="42"/>
      <c r="B435" s="42"/>
      <c r="C435" s="43"/>
      <c r="D435" s="43"/>
      <c r="E435" s="43"/>
      <c r="F435" s="40" t="e">
        <f t="shared" si="6"/>
        <v>#DIV/0!</v>
      </c>
      <c r="Q435" s="22"/>
      <c r="R435" s="22"/>
      <c r="S435" s="22"/>
    </row>
    <row r="436" spans="1:19" x14ac:dyDescent="0.25">
      <c r="A436" s="42"/>
      <c r="B436" s="42"/>
      <c r="C436" s="43"/>
      <c r="D436" s="42"/>
      <c r="E436" s="43"/>
      <c r="F436" s="40" t="e">
        <f t="shared" si="6"/>
        <v>#DIV/0!</v>
      </c>
      <c r="Q436" s="22"/>
      <c r="S436" s="22"/>
    </row>
    <row r="437" spans="1:19" x14ac:dyDescent="0.25">
      <c r="A437" s="42"/>
      <c r="B437" s="42"/>
      <c r="C437" s="43"/>
      <c r="D437" s="42"/>
      <c r="E437" s="43"/>
      <c r="F437" s="40" t="e">
        <f t="shared" si="6"/>
        <v>#DIV/0!</v>
      </c>
      <c r="Q437" s="22"/>
      <c r="S437" s="22"/>
    </row>
    <row r="438" spans="1:19" x14ac:dyDescent="0.25">
      <c r="A438" s="42"/>
      <c r="B438" s="42"/>
      <c r="C438" s="43"/>
      <c r="D438" s="42"/>
      <c r="E438" s="43"/>
      <c r="F438" s="40" t="e">
        <f t="shared" si="6"/>
        <v>#DIV/0!</v>
      </c>
      <c r="Q438" s="22"/>
      <c r="S438" s="22"/>
    </row>
    <row r="439" spans="1:19" x14ac:dyDescent="0.25">
      <c r="A439" s="42"/>
      <c r="B439" s="42"/>
      <c r="C439" s="43"/>
      <c r="D439" s="42"/>
      <c r="E439" s="43"/>
      <c r="F439" s="40" t="e">
        <f t="shared" si="6"/>
        <v>#DIV/0!</v>
      </c>
      <c r="Q439" s="22"/>
      <c r="S439" s="22"/>
    </row>
    <row r="440" spans="1:19" x14ac:dyDescent="0.25">
      <c r="A440" s="42"/>
      <c r="B440" s="42"/>
      <c r="C440" s="43"/>
      <c r="D440" s="42"/>
      <c r="E440" s="43"/>
      <c r="F440" s="40" t="e">
        <f t="shared" si="6"/>
        <v>#DIV/0!</v>
      </c>
      <c r="Q440" s="22"/>
      <c r="S440" s="22"/>
    </row>
    <row r="441" spans="1:19" x14ac:dyDescent="0.25">
      <c r="A441" s="42"/>
      <c r="B441" s="42"/>
      <c r="C441" s="43"/>
      <c r="D441" s="42"/>
      <c r="E441" s="43"/>
      <c r="F441" s="40" t="e">
        <f t="shared" si="6"/>
        <v>#DIV/0!</v>
      </c>
      <c r="Q441" s="22"/>
      <c r="S441" s="22"/>
    </row>
    <row r="442" spans="1:19" x14ac:dyDescent="0.25">
      <c r="A442" s="42"/>
      <c r="B442" s="42"/>
      <c r="C442" s="43"/>
      <c r="D442" s="42"/>
      <c r="E442" s="43"/>
      <c r="F442" s="40" t="e">
        <f t="shared" si="6"/>
        <v>#DIV/0!</v>
      </c>
      <c r="Q442" s="22"/>
      <c r="S442" s="22"/>
    </row>
    <row r="443" spans="1:19" x14ac:dyDescent="0.25">
      <c r="A443" s="42"/>
      <c r="B443" s="42"/>
      <c r="C443" s="43"/>
      <c r="D443" s="42"/>
      <c r="E443" s="43"/>
      <c r="F443" s="40" t="e">
        <f t="shared" si="6"/>
        <v>#DIV/0!</v>
      </c>
      <c r="Q443" s="22"/>
      <c r="S443" s="22"/>
    </row>
    <row r="444" spans="1:19" x14ac:dyDescent="0.25">
      <c r="A444" s="42"/>
      <c r="B444" s="42"/>
      <c r="C444" s="43"/>
      <c r="D444" s="43"/>
      <c r="E444" s="43"/>
      <c r="F444" s="40" t="e">
        <f t="shared" si="6"/>
        <v>#DIV/0!</v>
      </c>
      <c r="Q444" s="22"/>
      <c r="R444" s="22"/>
      <c r="S444" s="22"/>
    </row>
    <row r="445" spans="1:19" x14ac:dyDescent="0.25">
      <c r="A445" s="42"/>
      <c r="B445" s="42"/>
      <c r="C445" s="43"/>
      <c r="D445" s="43"/>
      <c r="E445" s="43"/>
      <c r="F445" s="40" t="e">
        <f t="shared" si="6"/>
        <v>#DIV/0!</v>
      </c>
      <c r="Q445" s="22"/>
      <c r="R445" s="22"/>
      <c r="S445" s="22"/>
    </row>
    <row r="446" spans="1:19" x14ac:dyDescent="0.25">
      <c r="A446" s="42"/>
      <c r="B446" s="42"/>
      <c r="C446" s="43"/>
      <c r="D446" s="43"/>
      <c r="E446" s="43"/>
      <c r="F446" s="40" t="e">
        <f t="shared" si="6"/>
        <v>#DIV/0!</v>
      </c>
      <c r="Q446" s="22"/>
      <c r="R446" s="22"/>
      <c r="S446" s="22"/>
    </row>
    <row r="447" spans="1:19" x14ac:dyDescent="0.25">
      <c r="A447" s="42"/>
      <c r="B447" s="42"/>
      <c r="C447" s="43"/>
      <c r="D447" s="43"/>
      <c r="E447" s="43"/>
      <c r="F447" s="40" t="e">
        <f t="shared" si="6"/>
        <v>#DIV/0!</v>
      </c>
      <c r="Q447" s="22"/>
      <c r="R447" s="22"/>
      <c r="S447" s="22"/>
    </row>
    <row r="448" spans="1:19" x14ac:dyDescent="0.25">
      <c r="A448" s="42"/>
      <c r="B448" s="42"/>
      <c r="C448" s="43"/>
      <c r="D448" s="43"/>
      <c r="E448" s="43"/>
      <c r="F448" s="40" t="e">
        <f t="shared" si="6"/>
        <v>#DIV/0!</v>
      </c>
      <c r="Q448" s="22"/>
      <c r="S448" s="22"/>
    </row>
    <row r="449" spans="1:39" x14ac:dyDescent="0.25">
      <c r="A449" s="42"/>
      <c r="B449" s="42"/>
      <c r="C449" s="43"/>
      <c r="D449" s="43"/>
      <c r="E449" s="43"/>
      <c r="F449" s="40" t="e">
        <f t="shared" si="6"/>
        <v>#DIV/0!</v>
      </c>
      <c r="Q449" s="22"/>
      <c r="S449" s="22"/>
    </row>
    <row r="450" spans="1:39" x14ac:dyDescent="0.25">
      <c r="A450" s="42"/>
      <c r="B450" s="42"/>
      <c r="C450" s="43"/>
      <c r="D450" s="43"/>
      <c r="E450" s="43"/>
      <c r="F450" s="40" t="e">
        <f t="shared" ref="F450:F513" si="7">(C450-(E450-D450))/C450</f>
        <v>#DIV/0!</v>
      </c>
      <c r="Q450" s="22"/>
      <c r="S450" s="22"/>
    </row>
    <row r="451" spans="1:39" x14ac:dyDescent="0.25">
      <c r="A451" s="42"/>
      <c r="B451" s="42"/>
      <c r="C451" s="43"/>
      <c r="D451" s="43"/>
      <c r="E451" s="43"/>
      <c r="F451" s="40" t="e">
        <f t="shared" si="7"/>
        <v>#DIV/0!</v>
      </c>
      <c r="Q451" s="22"/>
      <c r="S451" s="22"/>
    </row>
    <row r="452" spans="1:39" x14ac:dyDescent="0.25">
      <c r="A452" s="42"/>
      <c r="B452" s="42"/>
      <c r="C452" s="43"/>
      <c r="D452" s="42"/>
      <c r="E452" s="43"/>
      <c r="F452" s="40" t="e">
        <f t="shared" si="7"/>
        <v>#DIV/0!</v>
      </c>
      <c r="Q452" s="22"/>
      <c r="S452" s="22"/>
    </row>
    <row r="453" spans="1:39" x14ac:dyDescent="0.25">
      <c r="A453" s="42"/>
      <c r="B453" s="42"/>
      <c r="C453" s="43"/>
      <c r="D453" s="42"/>
      <c r="E453" s="43"/>
      <c r="F453" s="40" t="e">
        <f t="shared" si="7"/>
        <v>#DIV/0!</v>
      </c>
      <c r="Q453" s="22"/>
      <c r="S453" s="22"/>
    </row>
    <row r="454" spans="1:39" x14ac:dyDescent="0.25">
      <c r="A454" s="42"/>
      <c r="B454" s="42"/>
      <c r="C454" s="43"/>
      <c r="D454" s="42"/>
      <c r="E454" s="43"/>
      <c r="F454" s="40" t="e">
        <f t="shared" si="7"/>
        <v>#DIV/0!</v>
      </c>
      <c r="Q454" s="22"/>
      <c r="S454" s="22"/>
    </row>
    <row r="455" spans="1:39" x14ac:dyDescent="0.25">
      <c r="A455" s="42"/>
      <c r="B455" s="42"/>
      <c r="C455" s="43"/>
      <c r="D455" s="42"/>
      <c r="E455" s="43"/>
      <c r="F455" s="40" t="e">
        <f t="shared" si="7"/>
        <v>#DIV/0!</v>
      </c>
      <c r="Q455" s="22"/>
      <c r="S455" s="22"/>
    </row>
    <row r="456" spans="1:39" x14ac:dyDescent="0.25">
      <c r="A456" s="42"/>
      <c r="B456" s="42"/>
      <c r="C456" s="43"/>
      <c r="D456" s="42"/>
      <c r="E456" s="43"/>
      <c r="F456" s="40" t="e">
        <f t="shared" si="7"/>
        <v>#DIV/0!</v>
      </c>
      <c r="Q456" s="22"/>
      <c r="S456" s="22"/>
    </row>
    <row r="457" spans="1:39" x14ac:dyDescent="0.25">
      <c r="A457" s="42"/>
      <c r="B457" s="42"/>
      <c r="C457" s="43"/>
      <c r="D457" s="42"/>
      <c r="E457" s="43"/>
      <c r="F457" s="40" t="e">
        <f t="shared" si="7"/>
        <v>#DIV/0!</v>
      </c>
      <c r="Q457" s="22"/>
      <c r="S457" s="22"/>
    </row>
    <row r="458" spans="1:39" x14ac:dyDescent="0.25">
      <c r="A458" s="42"/>
      <c r="B458" s="42"/>
      <c r="C458" s="43"/>
      <c r="D458" s="42"/>
      <c r="E458" s="43"/>
      <c r="F458" s="40" t="e">
        <f t="shared" si="7"/>
        <v>#DIV/0!</v>
      </c>
      <c r="Q458" s="22"/>
      <c r="S458" s="22"/>
    </row>
    <row r="459" spans="1:39" x14ac:dyDescent="0.25">
      <c r="A459" s="42"/>
      <c r="B459" s="42"/>
      <c r="C459" s="43"/>
      <c r="D459" s="42"/>
      <c r="E459" s="43"/>
      <c r="F459" s="40" t="e">
        <f t="shared" si="7"/>
        <v>#DIV/0!</v>
      </c>
      <c r="Q459" s="22"/>
      <c r="S459" s="22"/>
    </row>
    <row r="460" spans="1:39" x14ac:dyDescent="0.25">
      <c r="A460" s="42"/>
      <c r="B460" s="42"/>
      <c r="C460" s="43"/>
      <c r="D460" s="43"/>
      <c r="E460" s="43"/>
      <c r="F460" s="40" t="e">
        <f t="shared" si="7"/>
        <v>#DIV/0!</v>
      </c>
      <c r="Q460" s="22"/>
      <c r="R460" s="22"/>
      <c r="S460" s="22"/>
    </row>
    <row r="461" spans="1:39" x14ac:dyDescent="0.25">
      <c r="A461" s="42"/>
      <c r="B461" s="42"/>
      <c r="C461" s="43"/>
      <c r="D461" s="43"/>
      <c r="E461" s="43"/>
      <c r="F461" s="40" t="e">
        <f t="shared" si="7"/>
        <v>#DIV/0!</v>
      </c>
      <c r="Q461" s="22"/>
      <c r="R461" s="22"/>
      <c r="S461" s="22"/>
    </row>
    <row r="462" spans="1:39" x14ac:dyDescent="0.25">
      <c r="A462" s="42"/>
      <c r="B462" s="42"/>
      <c r="C462" s="43"/>
      <c r="D462" s="43"/>
      <c r="E462" s="43"/>
      <c r="F462" s="40" t="e">
        <f t="shared" si="7"/>
        <v>#DIV/0!</v>
      </c>
      <c r="Q462" s="22"/>
      <c r="R462" s="22"/>
      <c r="S462" s="22"/>
    </row>
    <row r="463" spans="1:39" x14ac:dyDescent="0.25">
      <c r="A463" s="42"/>
      <c r="B463" s="42"/>
      <c r="C463" s="43"/>
      <c r="D463" s="43"/>
      <c r="E463" s="43"/>
      <c r="F463" s="40" t="e">
        <f t="shared" si="7"/>
        <v>#DIV/0!</v>
      </c>
      <c r="Q463" s="22"/>
      <c r="R463" s="22"/>
      <c r="S463" s="22"/>
      <c r="AM463" s="36"/>
    </row>
    <row r="464" spans="1:39" x14ac:dyDescent="0.25">
      <c r="A464" s="42"/>
      <c r="B464" s="42"/>
      <c r="C464" s="43"/>
      <c r="D464" s="42"/>
      <c r="E464" s="43"/>
      <c r="F464" s="40" t="e">
        <f t="shared" si="7"/>
        <v>#DIV/0!</v>
      </c>
      <c r="Q464" s="22"/>
      <c r="S464" s="22"/>
    </row>
    <row r="465" spans="1:19" x14ac:dyDescent="0.25">
      <c r="A465" s="42"/>
      <c r="B465" s="42"/>
      <c r="C465" s="43"/>
      <c r="D465" s="42"/>
      <c r="E465" s="43"/>
      <c r="F465" s="40" t="e">
        <f t="shared" si="7"/>
        <v>#DIV/0!</v>
      </c>
      <c r="Q465" s="22"/>
      <c r="S465" s="22"/>
    </row>
    <row r="466" spans="1:19" x14ac:dyDescent="0.25">
      <c r="A466" s="42"/>
      <c r="B466" s="42"/>
      <c r="C466" s="43"/>
      <c r="D466" s="42"/>
      <c r="E466" s="43"/>
      <c r="F466" s="40" t="e">
        <f t="shared" si="7"/>
        <v>#DIV/0!</v>
      </c>
      <c r="Q466" s="22"/>
      <c r="S466" s="22"/>
    </row>
    <row r="467" spans="1:19" x14ac:dyDescent="0.25">
      <c r="A467" s="42"/>
      <c r="B467" s="42"/>
      <c r="C467" s="43"/>
      <c r="D467" s="42"/>
      <c r="E467" s="43"/>
      <c r="F467" s="40" t="e">
        <f t="shared" si="7"/>
        <v>#DIV/0!</v>
      </c>
      <c r="Q467" s="22"/>
      <c r="S467" s="22"/>
    </row>
    <row r="468" spans="1:19" x14ac:dyDescent="0.25">
      <c r="A468" s="42"/>
      <c r="B468" s="42"/>
      <c r="C468" s="43"/>
      <c r="D468" s="43"/>
      <c r="E468" s="43"/>
      <c r="F468" s="40" t="e">
        <f t="shared" si="7"/>
        <v>#DIV/0!</v>
      </c>
      <c r="Q468" s="22"/>
      <c r="S468" s="22"/>
    </row>
    <row r="469" spans="1:19" x14ac:dyDescent="0.25">
      <c r="A469" s="42"/>
      <c r="B469" s="42"/>
      <c r="C469" s="43"/>
      <c r="D469" s="43"/>
      <c r="E469" s="43"/>
      <c r="F469" s="40" t="e">
        <f t="shared" si="7"/>
        <v>#DIV/0!</v>
      </c>
      <c r="Q469" s="22"/>
      <c r="S469" s="22"/>
    </row>
    <row r="470" spans="1:19" x14ac:dyDescent="0.25">
      <c r="A470" s="42"/>
      <c r="B470" s="42"/>
      <c r="C470" s="43"/>
      <c r="D470" s="43"/>
      <c r="E470" s="43"/>
      <c r="F470" s="40" t="e">
        <f t="shared" si="7"/>
        <v>#DIV/0!</v>
      </c>
      <c r="Q470" s="22"/>
      <c r="S470" s="22"/>
    </row>
    <row r="471" spans="1:19" x14ac:dyDescent="0.25">
      <c r="A471" s="42"/>
      <c r="B471" s="42"/>
      <c r="C471" s="43"/>
      <c r="D471" s="43"/>
      <c r="E471" s="43"/>
      <c r="F471" s="40" t="e">
        <f t="shared" si="7"/>
        <v>#DIV/0!</v>
      </c>
      <c r="Q471" s="22"/>
      <c r="S471" s="22"/>
    </row>
    <row r="472" spans="1:19" x14ac:dyDescent="0.25">
      <c r="A472" s="42"/>
      <c r="B472" s="42"/>
      <c r="C472" s="43"/>
      <c r="D472" s="42"/>
      <c r="E472" s="43"/>
      <c r="F472" s="40" t="e">
        <f t="shared" si="7"/>
        <v>#DIV/0!</v>
      </c>
      <c r="Q472" s="22"/>
      <c r="S472" s="22"/>
    </row>
    <row r="473" spans="1:19" x14ac:dyDescent="0.25">
      <c r="A473" s="42"/>
      <c r="B473" s="42"/>
      <c r="C473" s="43"/>
      <c r="D473" s="42"/>
      <c r="E473" s="43"/>
      <c r="F473" s="40" t="e">
        <f t="shared" si="7"/>
        <v>#DIV/0!</v>
      </c>
      <c r="Q473" s="22"/>
      <c r="S473" s="22"/>
    </row>
    <row r="474" spans="1:19" x14ac:dyDescent="0.25">
      <c r="A474" s="42"/>
      <c r="B474" s="42"/>
      <c r="C474" s="43"/>
      <c r="D474" s="42"/>
      <c r="E474" s="43"/>
      <c r="F474" s="40" t="e">
        <f t="shared" si="7"/>
        <v>#DIV/0!</v>
      </c>
      <c r="Q474" s="22"/>
      <c r="S474" s="22"/>
    </row>
    <row r="475" spans="1:19" x14ac:dyDescent="0.25">
      <c r="A475" s="42"/>
      <c r="B475" s="42"/>
      <c r="C475" s="43"/>
      <c r="D475" s="42"/>
      <c r="E475" s="43"/>
      <c r="F475" s="40" t="e">
        <f t="shared" si="7"/>
        <v>#DIV/0!</v>
      </c>
      <c r="Q475" s="22"/>
      <c r="S475" s="22"/>
    </row>
    <row r="476" spans="1:19" x14ac:dyDescent="0.25">
      <c r="A476" s="42"/>
      <c r="B476" s="42"/>
      <c r="C476" s="43"/>
      <c r="D476" s="43"/>
      <c r="E476" s="43"/>
      <c r="F476" s="40" t="e">
        <f t="shared" si="7"/>
        <v>#DIV/0!</v>
      </c>
      <c r="Q476" s="22"/>
      <c r="R476" s="22"/>
      <c r="S476" s="22"/>
    </row>
    <row r="477" spans="1:19" x14ac:dyDescent="0.25">
      <c r="A477" s="42"/>
      <c r="B477" s="42"/>
      <c r="C477" s="43"/>
      <c r="D477" s="43"/>
      <c r="E477" s="43"/>
      <c r="F477" s="40" t="e">
        <f t="shared" si="7"/>
        <v>#DIV/0!</v>
      </c>
      <c r="Q477" s="22"/>
      <c r="R477" s="22"/>
      <c r="S477" s="22"/>
    </row>
    <row r="478" spans="1:19" x14ac:dyDescent="0.25">
      <c r="A478" s="42"/>
      <c r="B478" s="42"/>
      <c r="C478" s="43"/>
      <c r="D478" s="43"/>
      <c r="E478" s="43"/>
      <c r="F478" s="40" t="e">
        <f t="shared" si="7"/>
        <v>#DIV/0!</v>
      </c>
      <c r="Q478" s="22"/>
      <c r="R478" s="22"/>
      <c r="S478" s="22"/>
    </row>
    <row r="479" spans="1:19" x14ac:dyDescent="0.25">
      <c r="A479" s="42"/>
      <c r="B479" s="42"/>
      <c r="C479" s="43"/>
      <c r="D479" s="43"/>
      <c r="E479" s="43"/>
      <c r="F479" s="40" t="e">
        <f t="shared" si="7"/>
        <v>#DIV/0!</v>
      </c>
      <c r="Q479" s="22"/>
      <c r="R479" s="22"/>
      <c r="S479" s="22"/>
    </row>
    <row r="480" spans="1:19" x14ac:dyDescent="0.25">
      <c r="A480" s="42"/>
      <c r="B480" s="42"/>
      <c r="C480" s="43"/>
      <c r="D480" s="43"/>
      <c r="E480" s="43"/>
      <c r="F480" s="40" t="e">
        <f t="shared" si="7"/>
        <v>#DIV/0!</v>
      </c>
      <c r="Q480" s="22"/>
      <c r="R480" s="22"/>
      <c r="S480" s="22"/>
    </row>
    <row r="481" spans="1:19" x14ac:dyDescent="0.25">
      <c r="A481" s="42"/>
      <c r="B481" s="42"/>
      <c r="C481" s="43"/>
      <c r="D481" s="43"/>
      <c r="E481" s="43"/>
      <c r="F481" s="40" t="e">
        <f t="shared" si="7"/>
        <v>#DIV/0!</v>
      </c>
      <c r="Q481" s="22"/>
      <c r="R481" s="22"/>
      <c r="S481" s="22"/>
    </row>
    <row r="482" spans="1:19" x14ac:dyDescent="0.25">
      <c r="A482" s="42"/>
      <c r="B482" s="42"/>
      <c r="C482" s="43"/>
      <c r="D482" s="43"/>
      <c r="E482" s="43"/>
      <c r="F482" s="40" t="e">
        <f t="shared" si="7"/>
        <v>#DIV/0!</v>
      </c>
      <c r="Q482" s="22"/>
      <c r="R482" s="22"/>
      <c r="S482" s="22"/>
    </row>
    <row r="483" spans="1:19" x14ac:dyDescent="0.25">
      <c r="A483" s="42"/>
      <c r="B483" s="42"/>
      <c r="C483" s="43"/>
      <c r="D483" s="43"/>
      <c r="E483" s="43"/>
      <c r="F483" s="40" t="e">
        <f t="shared" si="7"/>
        <v>#DIV/0!</v>
      </c>
      <c r="Q483" s="22"/>
      <c r="R483" s="22"/>
      <c r="S483" s="22"/>
    </row>
    <row r="484" spans="1:19" x14ac:dyDescent="0.25">
      <c r="A484" s="42"/>
      <c r="B484" s="42"/>
      <c r="C484" s="43"/>
      <c r="D484" s="43"/>
      <c r="E484" s="43"/>
      <c r="F484" s="40" t="e">
        <f t="shared" si="7"/>
        <v>#DIV/0!</v>
      </c>
      <c r="Q484" s="22"/>
      <c r="R484" s="22"/>
      <c r="S484" s="22"/>
    </row>
    <row r="485" spans="1:19" x14ac:dyDescent="0.25">
      <c r="A485" s="42"/>
      <c r="B485" s="42"/>
      <c r="C485" s="43"/>
      <c r="D485" s="43"/>
      <c r="E485" s="43"/>
      <c r="F485" s="40" t="e">
        <f t="shared" si="7"/>
        <v>#DIV/0!</v>
      </c>
      <c r="Q485" s="22"/>
      <c r="R485" s="22"/>
      <c r="S485" s="22"/>
    </row>
    <row r="486" spans="1:19" x14ac:dyDescent="0.25">
      <c r="A486" s="42"/>
      <c r="B486" s="42"/>
      <c r="C486" s="43"/>
      <c r="D486" s="43"/>
      <c r="E486" s="43"/>
      <c r="F486" s="40" t="e">
        <f t="shared" si="7"/>
        <v>#DIV/0!</v>
      </c>
      <c r="Q486" s="22"/>
      <c r="R486" s="22"/>
      <c r="S486" s="22"/>
    </row>
    <row r="487" spans="1:19" x14ac:dyDescent="0.25">
      <c r="A487" s="42"/>
      <c r="B487" s="42"/>
      <c r="C487" s="43"/>
      <c r="D487" s="43"/>
      <c r="E487" s="43"/>
      <c r="F487" s="40" t="e">
        <f t="shared" si="7"/>
        <v>#DIV/0!</v>
      </c>
      <c r="Q487" s="22"/>
      <c r="R487" s="22"/>
      <c r="S487" s="22"/>
    </row>
    <row r="488" spans="1:19" x14ac:dyDescent="0.25">
      <c r="A488" s="42"/>
      <c r="B488" s="42"/>
      <c r="C488" s="43"/>
      <c r="D488" s="42"/>
      <c r="E488" s="43"/>
      <c r="F488" s="40" t="e">
        <f t="shared" si="7"/>
        <v>#DIV/0!</v>
      </c>
      <c r="Q488" s="22"/>
      <c r="S488" s="22"/>
    </row>
    <row r="489" spans="1:19" x14ac:dyDescent="0.25">
      <c r="A489" s="42"/>
      <c r="B489" s="42"/>
      <c r="C489" s="43"/>
      <c r="D489" s="42"/>
      <c r="E489" s="43"/>
      <c r="F489" s="40" t="e">
        <f t="shared" si="7"/>
        <v>#DIV/0!</v>
      </c>
      <c r="Q489" s="22"/>
      <c r="S489" s="22"/>
    </row>
    <row r="490" spans="1:19" x14ac:dyDescent="0.25">
      <c r="A490" s="42"/>
      <c r="B490" s="42"/>
      <c r="C490" s="43"/>
      <c r="D490" s="42"/>
      <c r="E490" s="43"/>
      <c r="F490" s="40" t="e">
        <f t="shared" si="7"/>
        <v>#DIV/0!</v>
      </c>
      <c r="Q490" s="22"/>
      <c r="S490" s="22"/>
    </row>
    <row r="491" spans="1:19" x14ac:dyDescent="0.25">
      <c r="A491" s="42"/>
      <c r="B491" s="42"/>
      <c r="C491" s="43"/>
      <c r="D491" s="42"/>
      <c r="E491" s="43"/>
      <c r="F491" s="40" t="e">
        <f t="shared" si="7"/>
        <v>#DIV/0!</v>
      </c>
      <c r="Q491" s="22"/>
      <c r="S491" s="22"/>
    </row>
    <row r="492" spans="1:19" x14ac:dyDescent="0.25">
      <c r="A492" s="42"/>
      <c r="B492" s="42"/>
      <c r="C492" s="43"/>
      <c r="D492" s="42"/>
      <c r="E492" s="43"/>
      <c r="F492" s="40" t="e">
        <f t="shared" si="7"/>
        <v>#DIV/0!</v>
      </c>
      <c r="Q492" s="22"/>
      <c r="S492" s="22"/>
    </row>
    <row r="493" spans="1:19" x14ac:dyDescent="0.25">
      <c r="A493" s="42"/>
      <c r="B493" s="42"/>
      <c r="C493" s="43"/>
      <c r="D493" s="42"/>
      <c r="E493" s="43"/>
      <c r="F493" s="40" t="e">
        <f t="shared" si="7"/>
        <v>#DIV/0!</v>
      </c>
      <c r="Q493" s="22"/>
      <c r="S493" s="22"/>
    </row>
    <row r="494" spans="1:19" x14ac:dyDescent="0.25">
      <c r="A494" s="42"/>
      <c r="B494" s="42"/>
      <c r="C494" s="43"/>
      <c r="D494" s="42"/>
      <c r="E494" s="43"/>
      <c r="F494" s="40" t="e">
        <f t="shared" si="7"/>
        <v>#DIV/0!</v>
      </c>
      <c r="Q494" s="22"/>
      <c r="S494" s="22"/>
    </row>
    <row r="495" spans="1:19" x14ac:dyDescent="0.25">
      <c r="A495" s="42"/>
      <c r="B495" s="42"/>
      <c r="C495" s="43"/>
      <c r="D495" s="42"/>
      <c r="E495" s="43"/>
      <c r="F495" s="40" t="e">
        <f t="shared" si="7"/>
        <v>#DIV/0!</v>
      </c>
      <c r="Q495" s="22"/>
      <c r="S495" s="22"/>
    </row>
    <row r="496" spans="1:19" x14ac:dyDescent="0.25">
      <c r="A496" s="42"/>
      <c r="B496" s="42"/>
      <c r="C496" s="43"/>
      <c r="D496" s="43"/>
      <c r="E496" s="43"/>
      <c r="F496" s="40" t="e">
        <f t="shared" si="7"/>
        <v>#DIV/0!</v>
      </c>
      <c r="Q496" s="22"/>
      <c r="R496" s="22"/>
      <c r="S496" s="22"/>
    </row>
    <row r="497" spans="1:39" x14ac:dyDescent="0.25">
      <c r="A497" s="42"/>
      <c r="B497" s="42"/>
      <c r="C497" s="43"/>
      <c r="D497" s="43"/>
      <c r="E497" s="43"/>
      <c r="F497" s="40" t="e">
        <f t="shared" si="7"/>
        <v>#DIV/0!</v>
      </c>
      <c r="Q497" s="22"/>
      <c r="R497" s="22"/>
      <c r="S497" s="22"/>
    </row>
    <row r="498" spans="1:39" x14ac:dyDescent="0.25">
      <c r="A498" s="42"/>
      <c r="B498" s="42"/>
      <c r="C498" s="43"/>
      <c r="D498" s="43"/>
      <c r="E498" s="43"/>
      <c r="F498" s="40" t="e">
        <f t="shared" si="7"/>
        <v>#DIV/0!</v>
      </c>
      <c r="Q498" s="22"/>
      <c r="R498" s="22"/>
      <c r="S498" s="22"/>
    </row>
    <row r="499" spans="1:39" x14ac:dyDescent="0.25">
      <c r="A499" s="42"/>
      <c r="B499" s="42"/>
      <c r="C499" s="43"/>
      <c r="D499" s="43"/>
      <c r="E499" s="43"/>
      <c r="F499" s="40" t="e">
        <f t="shared" si="7"/>
        <v>#DIV/0!</v>
      </c>
      <c r="Q499" s="22"/>
      <c r="R499" s="22"/>
      <c r="S499" s="22"/>
    </row>
    <row r="500" spans="1:39" x14ac:dyDescent="0.25">
      <c r="A500" s="42"/>
      <c r="B500" s="42"/>
      <c r="C500" s="43"/>
      <c r="D500" s="43"/>
      <c r="E500" s="43"/>
      <c r="F500" s="40" t="e">
        <f t="shared" si="7"/>
        <v>#DIV/0!</v>
      </c>
      <c r="Q500" s="22"/>
      <c r="R500" s="22"/>
      <c r="S500" s="22"/>
    </row>
    <row r="501" spans="1:39" x14ac:dyDescent="0.25">
      <c r="A501" s="42"/>
      <c r="B501" s="42"/>
      <c r="C501" s="43"/>
      <c r="D501" s="43"/>
      <c r="E501" s="43"/>
      <c r="F501" s="40" t="e">
        <f t="shared" si="7"/>
        <v>#DIV/0!</v>
      </c>
      <c r="Q501" s="22"/>
      <c r="R501" s="22"/>
      <c r="S501" s="22"/>
    </row>
    <row r="502" spans="1:39" x14ac:dyDescent="0.25">
      <c r="A502" s="42"/>
      <c r="B502" s="42"/>
      <c r="C502" s="43"/>
      <c r="D502" s="43"/>
      <c r="E502" s="43"/>
      <c r="F502" s="40" t="e">
        <f t="shared" si="7"/>
        <v>#DIV/0!</v>
      </c>
      <c r="Q502" s="22"/>
      <c r="R502" s="22"/>
      <c r="S502" s="22"/>
    </row>
    <row r="503" spans="1:39" x14ac:dyDescent="0.25">
      <c r="A503" s="42"/>
      <c r="B503" s="42"/>
      <c r="C503" s="43"/>
      <c r="D503" s="43"/>
      <c r="E503" s="43"/>
      <c r="F503" s="40" t="e">
        <f t="shared" si="7"/>
        <v>#DIV/0!</v>
      </c>
      <c r="Q503" s="22"/>
      <c r="R503" s="22"/>
      <c r="S503" s="22"/>
    </row>
    <row r="504" spans="1:39" x14ac:dyDescent="0.25">
      <c r="A504" s="42"/>
      <c r="B504" s="42"/>
      <c r="C504" s="43"/>
      <c r="D504" s="43"/>
      <c r="E504" s="43"/>
      <c r="F504" s="40" t="e">
        <f t="shared" si="7"/>
        <v>#DIV/0!</v>
      </c>
      <c r="Q504" s="22"/>
      <c r="S504" s="22"/>
    </row>
    <row r="505" spans="1:39" x14ac:dyDescent="0.25">
      <c r="A505" s="42"/>
      <c r="B505" s="42"/>
      <c r="C505" s="43"/>
      <c r="D505" s="43"/>
      <c r="E505" s="43"/>
      <c r="F505" s="40" t="e">
        <f t="shared" si="7"/>
        <v>#DIV/0!</v>
      </c>
      <c r="Q505" s="22"/>
      <c r="S505" s="22"/>
    </row>
    <row r="506" spans="1:39" x14ac:dyDescent="0.25">
      <c r="A506" s="42"/>
      <c r="B506" s="42"/>
      <c r="C506" s="43"/>
      <c r="D506" s="43"/>
      <c r="E506" s="43"/>
      <c r="F506" s="40" t="e">
        <f t="shared" si="7"/>
        <v>#DIV/0!</v>
      </c>
      <c r="Q506" s="22"/>
      <c r="R506" s="22"/>
      <c r="S506" s="22"/>
      <c r="AL506" s="21"/>
      <c r="AM506" s="36"/>
    </row>
    <row r="507" spans="1:39" x14ac:dyDescent="0.25">
      <c r="A507" s="42"/>
      <c r="B507" s="42"/>
      <c r="C507" s="43"/>
      <c r="D507" s="43"/>
      <c r="E507" s="43"/>
      <c r="F507" s="40" t="e">
        <f t="shared" si="7"/>
        <v>#DIV/0!</v>
      </c>
      <c r="Q507" s="22"/>
      <c r="R507" s="22"/>
      <c r="S507" s="22"/>
      <c r="AL507" s="21"/>
      <c r="AM507" s="36"/>
    </row>
    <row r="508" spans="1:39" x14ac:dyDescent="0.25">
      <c r="A508" s="42"/>
      <c r="B508" s="42"/>
      <c r="C508" s="43"/>
      <c r="D508" s="42"/>
      <c r="E508" s="43"/>
      <c r="F508" s="40" t="e">
        <f t="shared" si="7"/>
        <v>#DIV/0!</v>
      </c>
      <c r="Q508" s="22"/>
      <c r="R508" s="22"/>
      <c r="S508" s="22"/>
    </row>
    <row r="509" spans="1:39" x14ac:dyDescent="0.25">
      <c r="A509" s="42"/>
      <c r="B509" s="42"/>
      <c r="C509" s="43"/>
      <c r="D509" s="42"/>
      <c r="E509" s="43"/>
      <c r="F509" s="40" t="e">
        <f t="shared" si="7"/>
        <v>#DIV/0!</v>
      </c>
      <c r="Q509" s="22"/>
      <c r="R509" s="22"/>
      <c r="S509" s="22"/>
    </row>
    <row r="510" spans="1:39" x14ac:dyDescent="0.25">
      <c r="A510" s="42"/>
      <c r="B510" s="42"/>
      <c r="C510" s="43"/>
      <c r="D510" s="42"/>
      <c r="E510" s="43"/>
      <c r="F510" s="40" t="e">
        <f t="shared" si="7"/>
        <v>#DIV/0!</v>
      </c>
      <c r="Q510" s="22"/>
      <c r="R510" s="22"/>
      <c r="S510" s="22"/>
      <c r="AM510" s="36"/>
    </row>
    <row r="511" spans="1:39" x14ac:dyDescent="0.25">
      <c r="A511" s="42"/>
      <c r="B511" s="42"/>
      <c r="C511" s="43"/>
      <c r="D511" s="42"/>
      <c r="E511" s="43"/>
      <c r="F511" s="40" t="e">
        <f t="shared" si="7"/>
        <v>#DIV/0!</v>
      </c>
      <c r="Q511" s="22"/>
      <c r="R511" s="22"/>
      <c r="S511" s="22"/>
      <c r="AM511" s="36"/>
    </row>
    <row r="512" spans="1:39" x14ac:dyDescent="0.25">
      <c r="A512" s="42"/>
      <c r="B512" s="42"/>
      <c r="C512" s="43"/>
      <c r="D512" s="43"/>
      <c r="E512" s="43"/>
      <c r="F512" s="40" t="e">
        <f t="shared" si="7"/>
        <v>#DIV/0!</v>
      </c>
      <c r="Q512" s="22"/>
      <c r="R512" s="22"/>
      <c r="S512" s="22"/>
    </row>
    <row r="513" spans="1:39" x14ac:dyDescent="0.25">
      <c r="A513" s="42"/>
      <c r="B513" s="42"/>
      <c r="C513" s="43"/>
      <c r="D513" s="43"/>
      <c r="E513" s="43"/>
      <c r="F513" s="40" t="e">
        <f t="shared" si="7"/>
        <v>#DIV/0!</v>
      </c>
      <c r="Q513" s="22"/>
      <c r="R513" s="22"/>
      <c r="S513" s="22"/>
    </row>
    <row r="514" spans="1:39" x14ac:dyDescent="0.25">
      <c r="A514" s="42"/>
      <c r="B514" s="42"/>
      <c r="C514" s="43"/>
      <c r="D514" s="43"/>
      <c r="E514" s="43"/>
      <c r="F514" s="40" t="e">
        <f t="shared" ref="F514:F577" si="8">(C514-(E514-D514))/C514</f>
        <v>#DIV/0!</v>
      </c>
      <c r="Q514" s="22"/>
      <c r="R514" s="22"/>
      <c r="S514" s="22"/>
    </row>
    <row r="515" spans="1:39" x14ac:dyDescent="0.25">
      <c r="A515" s="42"/>
      <c r="B515" s="42"/>
      <c r="C515" s="43"/>
      <c r="D515" s="43"/>
      <c r="E515" s="43"/>
      <c r="F515" s="40" t="e">
        <f t="shared" si="8"/>
        <v>#DIV/0!</v>
      </c>
      <c r="Q515" s="22"/>
      <c r="R515" s="22"/>
      <c r="S515" s="22"/>
    </row>
    <row r="516" spans="1:39" x14ac:dyDescent="0.25">
      <c r="A516" s="42"/>
      <c r="B516" s="42"/>
      <c r="C516" s="43"/>
      <c r="D516" s="43"/>
      <c r="E516" s="43"/>
      <c r="F516" s="40" t="e">
        <f t="shared" si="8"/>
        <v>#DIV/0!</v>
      </c>
      <c r="Q516" s="22"/>
      <c r="R516" s="22"/>
      <c r="S516" s="22"/>
    </row>
    <row r="517" spans="1:39" x14ac:dyDescent="0.25">
      <c r="A517" s="42"/>
      <c r="B517" s="42"/>
      <c r="C517" s="43"/>
      <c r="D517" s="43"/>
      <c r="E517" s="43"/>
      <c r="F517" s="40" t="e">
        <f t="shared" si="8"/>
        <v>#DIV/0!</v>
      </c>
      <c r="Q517" s="22"/>
      <c r="R517" s="22"/>
      <c r="S517" s="22"/>
    </row>
    <row r="518" spans="1:39" x14ac:dyDescent="0.25">
      <c r="A518" s="42"/>
      <c r="B518" s="42"/>
      <c r="C518" s="43"/>
      <c r="D518" s="43"/>
      <c r="E518" s="43"/>
      <c r="F518" s="40" t="e">
        <f t="shared" si="8"/>
        <v>#DIV/0!</v>
      </c>
      <c r="Q518" s="22"/>
      <c r="R518" s="22"/>
      <c r="S518" s="22"/>
      <c r="AM518" s="36"/>
    </row>
    <row r="519" spans="1:39" x14ac:dyDescent="0.25">
      <c r="A519" s="42"/>
      <c r="B519" s="42"/>
      <c r="C519" s="43"/>
      <c r="D519" s="43"/>
      <c r="E519" s="43"/>
      <c r="F519" s="40" t="e">
        <f t="shared" si="8"/>
        <v>#DIV/0!</v>
      </c>
      <c r="Q519" s="22"/>
      <c r="R519" s="22"/>
      <c r="S519" s="22"/>
      <c r="AL519" s="21"/>
      <c r="AM519" s="36"/>
    </row>
    <row r="520" spans="1:39" x14ac:dyDescent="0.25">
      <c r="A520" s="42"/>
      <c r="B520" s="42"/>
      <c r="C520" s="43"/>
      <c r="D520" s="42"/>
      <c r="E520" s="43"/>
      <c r="F520" s="40" t="e">
        <f t="shared" si="8"/>
        <v>#DIV/0!</v>
      </c>
      <c r="Q520" s="22"/>
      <c r="R520" s="22"/>
      <c r="S520" s="22"/>
      <c r="AM520" s="36"/>
    </row>
    <row r="521" spans="1:39" x14ac:dyDescent="0.25">
      <c r="A521" s="42"/>
      <c r="B521" s="42"/>
      <c r="C521" s="43"/>
      <c r="D521" s="42"/>
      <c r="E521" s="43"/>
      <c r="F521" s="40" t="e">
        <f t="shared" si="8"/>
        <v>#DIV/0!</v>
      </c>
      <c r="Q521" s="22"/>
      <c r="R521" s="22"/>
      <c r="S521" s="22"/>
      <c r="AM521" s="36"/>
    </row>
    <row r="522" spans="1:39" x14ac:dyDescent="0.25">
      <c r="A522" s="42"/>
      <c r="B522" s="42"/>
      <c r="C522" s="43"/>
      <c r="D522" s="42"/>
      <c r="E522" s="43"/>
      <c r="F522" s="40" t="e">
        <f t="shared" si="8"/>
        <v>#DIV/0!</v>
      </c>
      <c r="Q522" s="22"/>
      <c r="R522" s="22"/>
      <c r="S522" s="22"/>
      <c r="AM522" s="36"/>
    </row>
    <row r="523" spans="1:39" x14ac:dyDescent="0.25">
      <c r="A523" s="42"/>
      <c r="B523" s="42"/>
      <c r="C523" s="43"/>
      <c r="D523" s="42"/>
      <c r="E523" s="43"/>
      <c r="F523" s="40" t="e">
        <f t="shared" si="8"/>
        <v>#DIV/0!</v>
      </c>
      <c r="Q523" s="22"/>
      <c r="R523" s="22"/>
      <c r="S523" s="22"/>
      <c r="AM523" s="36"/>
    </row>
    <row r="524" spans="1:39" x14ac:dyDescent="0.25">
      <c r="A524" s="42"/>
      <c r="B524" s="42"/>
      <c r="C524" s="43"/>
      <c r="D524" s="42"/>
      <c r="E524" s="43"/>
      <c r="F524" s="40" t="e">
        <f t="shared" si="8"/>
        <v>#DIV/0!</v>
      </c>
      <c r="Q524" s="22"/>
      <c r="R524" s="22"/>
      <c r="S524" s="22"/>
      <c r="AM524" s="36"/>
    </row>
    <row r="525" spans="1:39" x14ac:dyDescent="0.25">
      <c r="A525" s="42"/>
      <c r="B525" s="42"/>
      <c r="C525" s="43"/>
      <c r="D525" s="42"/>
      <c r="E525" s="43"/>
      <c r="F525" s="40" t="e">
        <f t="shared" si="8"/>
        <v>#DIV/0!</v>
      </c>
      <c r="Q525" s="22"/>
      <c r="R525" s="22"/>
      <c r="S525" s="22"/>
    </row>
    <row r="526" spans="1:39" x14ac:dyDescent="0.25">
      <c r="A526" s="42"/>
      <c r="B526" s="42"/>
      <c r="C526" s="43"/>
      <c r="D526" s="42"/>
      <c r="E526" s="43"/>
      <c r="F526" s="40" t="e">
        <f t="shared" si="8"/>
        <v>#DIV/0!</v>
      </c>
      <c r="Q526" s="22"/>
      <c r="R526" s="22"/>
      <c r="S526" s="22"/>
    </row>
    <row r="527" spans="1:39" x14ac:dyDescent="0.25">
      <c r="A527" s="42"/>
      <c r="B527" s="42"/>
      <c r="C527" s="43"/>
      <c r="D527" s="42"/>
      <c r="E527" s="43"/>
      <c r="F527" s="40" t="e">
        <f t="shared" si="8"/>
        <v>#DIV/0!</v>
      </c>
      <c r="Q527" s="22"/>
      <c r="R527" s="22"/>
      <c r="S527" s="22"/>
      <c r="AM527" s="36"/>
    </row>
    <row r="528" spans="1:39" x14ac:dyDescent="0.25">
      <c r="A528" s="42"/>
      <c r="B528" s="42"/>
      <c r="C528" s="43"/>
      <c r="D528" s="42"/>
      <c r="E528" s="43"/>
      <c r="F528" s="40" t="e">
        <f t="shared" si="8"/>
        <v>#DIV/0!</v>
      </c>
      <c r="Q528" s="22"/>
      <c r="R528" s="22"/>
      <c r="S528" s="22"/>
      <c r="AM528" s="36"/>
    </row>
    <row r="529" spans="1:39" x14ac:dyDescent="0.25">
      <c r="A529" s="42"/>
      <c r="B529" s="42"/>
      <c r="C529" s="43"/>
      <c r="D529" s="42"/>
      <c r="E529" s="43"/>
      <c r="F529" s="40" t="e">
        <f t="shared" si="8"/>
        <v>#DIV/0!</v>
      </c>
      <c r="Q529" s="22"/>
      <c r="R529" s="22"/>
      <c r="S529" s="22"/>
    </row>
    <row r="530" spans="1:39" x14ac:dyDescent="0.25">
      <c r="A530" s="42"/>
      <c r="B530" s="42"/>
      <c r="C530" s="43"/>
      <c r="D530" s="42"/>
      <c r="E530" s="43"/>
      <c r="F530" s="40" t="e">
        <f t="shared" si="8"/>
        <v>#DIV/0!</v>
      </c>
      <c r="Q530" s="22"/>
      <c r="R530" s="22"/>
      <c r="S530" s="22"/>
    </row>
    <row r="531" spans="1:39" x14ac:dyDescent="0.25">
      <c r="A531" s="42"/>
      <c r="B531" s="42"/>
      <c r="C531" s="43"/>
      <c r="D531" s="42"/>
      <c r="E531" s="43"/>
      <c r="F531" s="40" t="e">
        <f t="shared" si="8"/>
        <v>#DIV/0!</v>
      </c>
      <c r="Q531" s="22"/>
      <c r="R531" s="22"/>
      <c r="S531" s="22"/>
      <c r="AM531" s="36"/>
    </row>
    <row r="532" spans="1:39" x14ac:dyDescent="0.25">
      <c r="A532" s="42"/>
      <c r="B532" s="42"/>
      <c r="C532" s="43"/>
      <c r="D532" s="42"/>
      <c r="E532" s="43"/>
      <c r="F532" s="40" t="e">
        <f t="shared" si="8"/>
        <v>#DIV/0!</v>
      </c>
      <c r="Q532" s="22"/>
      <c r="R532" s="22"/>
      <c r="S532" s="22"/>
      <c r="AL532" s="21"/>
      <c r="AM532" s="36"/>
    </row>
    <row r="533" spans="1:39" x14ac:dyDescent="0.25">
      <c r="A533" s="42"/>
      <c r="B533" s="42"/>
      <c r="C533" s="43"/>
      <c r="D533" s="42"/>
      <c r="E533" s="43"/>
      <c r="F533" s="40" t="e">
        <f t="shared" si="8"/>
        <v>#DIV/0!</v>
      </c>
      <c r="Q533" s="22"/>
      <c r="R533" s="22"/>
      <c r="S533" s="22"/>
    </row>
    <row r="534" spans="1:39" x14ac:dyDescent="0.25">
      <c r="A534" s="42"/>
      <c r="B534" s="42"/>
      <c r="C534" s="43"/>
      <c r="D534" s="42"/>
      <c r="E534" s="43"/>
      <c r="F534" s="40" t="e">
        <f t="shared" si="8"/>
        <v>#DIV/0!</v>
      </c>
      <c r="Q534" s="22"/>
      <c r="R534" s="22"/>
      <c r="S534" s="22"/>
    </row>
    <row r="535" spans="1:39" x14ac:dyDescent="0.25">
      <c r="A535" s="42"/>
      <c r="B535" s="42"/>
      <c r="C535" s="43"/>
      <c r="D535" s="42"/>
      <c r="E535" s="43"/>
      <c r="F535" s="40" t="e">
        <f t="shared" si="8"/>
        <v>#DIV/0!</v>
      </c>
      <c r="Q535" s="22"/>
      <c r="R535" s="22"/>
      <c r="S535" s="22"/>
      <c r="AL535" s="21"/>
      <c r="AM535" s="36"/>
    </row>
    <row r="536" spans="1:39" x14ac:dyDescent="0.25">
      <c r="A536" s="42"/>
      <c r="B536" s="42"/>
      <c r="C536" s="43"/>
      <c r="D536" s="43"/>
      <c r="E536" s="43"/>
      <c r="F536" s="40" t="e">
        <f t="shared" si="8"/>
        <v>#DIV/0!</v>
      </c>
      <c r="Q536" s="22"/>
      <c r="R536" s="22"/>
      <c r="S536" s="22"/>
      <c r="AL536" s="21"/>
      <c r="AM536" s="36"/>
    </row>
    <row r="537" spans="1:39" x14ac:dyDescent="0.25">
      <c r="A537" s="42"/>
      <c r="B537" s="42"/>
      <c r="C537" s="43"/>
      <c r="D537" s="43"/>
      <c r="E537" s="43"/>
      <c r="F537" s="40" t="e">
        <f t="shared" si="8"/>
        <v>#DIV/0!</v>
      </c>
      <c r="Q537" s="22"/>
      <c r="R537" s="22"/>
      <c r="S537" s="22"/>
    </row>
    <row r="538" spans="1:39" x14ac:dyDescent="0.25">
      <c r="A538" s="42"/>
      <c r="B538" s="42"/>
      <c r="C538" s="43"/>
      <c r="D538" s="43"/>
      <c r="E538" s="43"/>
      <c r="F538" s="40" t="e">
        <f t="shared" si="8"/>
        <v>#DIV/0!</v>
      </c>
      <c r="Q538" s="22"/>
      <c r="R538" s="22"/>
      <c r="S538" s="22"/>
    </row>
    <row r="539" spans="1:39" x14ac:dyDescent="0.25">
      <c r="A539" s="42"/>
      <c r="B539" s="42"/>
      <c r="C539" s="43"/>
      <c r="D539" s="43"/>
      <c r="E539" s="43"/>
      <c r="F539" s="40" t="e">
        <f t="shared" si="8"/>
        <v>#DIV/0!</v>
      </c>
      <c r="Q539" s="22"/>
      <c r="R539" s="22"/>
      <c r="S539" s="22"/>
      <c r="AM539" s="36"/>
    </row>
    <row r="540" spans="1:39" x14ac:dyDescent="0.25">
      <c r="A540" s="42"/>
      <c r="B540" s="42"/>
      <c r="C540" s="43"/>
      <c r="D540" s="43"/>
      <c r="E540" s="43"/>
      <c r="F540" s="40" t="e">
        <f t="shared" si="8"/>
        <v>#DIV/0!</v>
      </c>
      <c r="Q540" s="22"/>
      <c r="R540" s="22"/>
      <c r="S540" s="22"/>
      <c r="AM540" s="36"/>
    </row>
    <row r="541" spans="1:39" x14ac:dyDescent="0.25">
      <c r="A541" s="42"/>
      <c r="B541" s="42"/>
      <c r="C541" s="43"/>
      <c r="D541" s="43"/>
      <c r="E541" s="43"/>
      <c r="F541" s="40" t="e">
        <f t="shared" si="8"/>
        <v>#DIV/0!</v>
      </c>
      <c r="Q541" s="22"/>
      <c r="R541" s="22"/>
      <c r="S541" s="22"/>
    </row>
    <row r="542" spans="1:39" x14ac:dyDescent="0.25">
      <c r="A542" s="42"/>
      <c r="B542" s="42"/>
      <c r="C542" s="43"/>
      <c r="D542" s="43"/>
      <c r="E542" s="43"/>
      <c r="F542" s="40" t="e">
        <f t="shared" si="8"/>
        <v>#DIV/0!</v>
      </c>
      <c r="Q542" s="22"/>
      <c r="R542" s="22"/>
      <c r="S542" s="22"/>
    </row>
    <row r="543" spans="1:39" x14ac:dyDescent="0.25">
      <c r="A543" s="42"/>
      <c r="B543" s="42"/>
      <c r="C543" s="43"/>
      <c r="D543" s="43"/>
      <c r="E543" s="43"/>
      <c r="F543" s="40" t="e">
        <f t="shared" si="8"/>
        <v>#DIV/0!</v>
      </c>
      <c r="Q543" s="22"/>
      <c r="R543" s="22"/>
      <c r="S543" s="22"/>
      <c r="AL543" s="21"/>
      <c r="AM543" s="36"/>
    </row>
    <row r="544" spans="1:39" x14ac:dyDescent="0.25">
      <c r="A544" s="42"/>
      <c r="B544" s="42"/>
      <c r="C544" s="43"/>
      <c r="D544" s="42"/>
      <c r="E544" s="43"/>
      <c r="F544" s="40" t="e">
        <f t="shared" si="8"/>
        <v>#DIV/0!</v>
      </c>
      <c r="Q544" s="22"/>
      <c r="R544" s="22"/>
      <c r="S544" s="22"/>
      <c r="AL544" s="21"/>
      <c r="AM544" s="36"/>
    </row>
    <row r="545" spans="1:39" x14ac:dyDescent="0.25">
      <c r="A545" s="42"/>
      <c r="B545" s="42"/>
      <c r="C545" s="43"/>
      <c r="D545" s="42"/>
      <c r="E545" s="43"/>
      <c r="F545" s="40" t="e">
        <f t="shared" si="8"/>
        <v>#DIV/0!</v>
      </c>
      <c r="Q545" s="22"/>
      <c r="R545" s="22"/>
      <c r="S545" s="22"/>
    </row>
    <row r="546" spans="1:39" x14ac:dyDescent="0.25">
      <c r="A546" s="42"/>
      <c r="B546" s="42"/>
      <c r="C546" s="43"/>
      <c r="D546" s="42"/>
      <c r="E546" s="43"/>
      <c r="F546" s="40" t="e">
        <f t="shared" si="8"/>
        <v>#DIV/0!</v>
      </c>
      <c r="Q546" s="22"/>
      <c r="R546" s="22"/>
      <c r="S546" s="22"/>
    </row>
    <row r="547" spans="1:39" x14ac:dyDescent="0.25">
      <c r="A547" s="42"/>
      <c r="B547" s="42"/>
      <c r="C547" s="43"/>
      <c r="D547" s="42"/>
      <c r="E547" s="43"/>
      <c r="F547" s="40" t="e">
        <f t="shared" si="8"/>
        <v>#DIV/0!</v>
      </c>
      <c r="Q547" s="22"/>
      <c r="R547" s="22"/>
      <c r="S547" s="22"/>
      <c r="AM547" s="36"/>
    </row>
    <row r="548" spans="1:39" x14ac:dyDescent="0.25">
      <c r="A548" s="42"/>
      <c r="B548" s="42"/>
      <c r="C548" s="43"/>
      <c r="D548" s="42"/>
      <c r="E548" s="43"/>
      <c r="F548" s="40" t="e">
        <f t="shared" si="8"/>
        <v>#DIV/0!</v>
      </c>
      <c r="Q548" s="22"/>
      <c r="R548" s="22"/>
      <c r="S548" s="22"/>
      <c r="AL548" s="21"/>
      <c r="AM548" s="36"/>
    </row>
    <row r="549" spans="1:39" x14ac:dyDescent="0.25">
      <c r="A549" s="42"/>
      <c r="B549" s="42"/>
      <c r="C549" s="43"/>
      <c r="D549" s="42"/>
      <c r="E549" s="43"/>
      <c r="F549" s="40" t="e">
        <f t="shared" si="8"/>
        <v>#DIV/0!</v>
      </c>
      <c r="Q549" s="22"/>
      <c r="R549" s="22"/>
      <c r="S549" s="22"/>
      <c r="AM549" s="36"/>
    </row>
    <row r="550" spans="1:39" x14ac:dyDescent="0.25">
      <c r="A550" s="42"/>
      <c r="B550" s="42"/>
      <c r="C550" s="43"/>
      <c r="D550" s="42"/>
      <c r="E550" s="43"/>
      <c r="F550" s="40" t="e">
        <f t="shared" si="8"/>
        <v>#DIV/0!</v>
      </c>
      <c r="Q550" s="22"/>
      <c r="R550" s="22"/>
      <c r="S550" s="22"/>
    </row>
    <row r="551" spans="1:39" x14ac:dyDescent="0.25">
      <c r="A551" s="42"/>
      <c r="B551" s="42"/>
      <c r="C551" s="43"/>
      <c r="D551" s="42"/>
      <c r="E551" s="43"/>
      <c r="F551" s="40" t="e">
        <f t="shared" si="8"/>
        <v>#DIV/0!</v>
      </c>
      <c r="Q551" s="22"/>
      <c r="R551" s="22"/>
      <c r="S551" s="22"/>
      <c r="AM551" s="36"/>
    </row>
    <row r="552" spans="1:39" x14ac:dyDescent="0.25">
      <c r="A552" s="42"/>
      <c r="B552" s="42"/>
      <c r="C552" s="43"/>
      <c r="D552" s="43"/>
      <c r="E552" s="43"/>
      <c r="F552" s="40" t="e">
        <f t="shared" si="8"/>
        <v>#DIV/0!</v>
      </c>
      <c r="Q552" s="22"/>
      <c r="R552" s="22"/>
      <c r="S552" s="22"/>
      <c r="AM552" s="36"/>
    </row>
    <row r="553" spans="1:39" x14ac:dyDescent="0.25">
      <c r="A553" s="42"/>
      <c r="B553" s="42"/>
      <c r="C553" s="43"/>
      <c r="D553" s="43"/>
      <c r="E553" s="43"/>
      <c r="F553" s="40" t="e">
        <f t="shared" si="8"/>
        <v>#DIV/0!</v>
      </c>
      <c r="Q553" s="22"/>
      <c r="R553" s="22"/>
      <c r="S553" s="22"/>
      <c r="AM553" s="36"/>
    </row>
    <row r="554" spans="1:39" x14ac:dyDescent="0.25">
      <c r="A554" s="42"/>
      <c r="B554" s="42"/>
      <c r="C554" s="43"/>
      <c r="D554" s="43"/>
      <c r="E554" s="43"/>
      <c r="F554" s="40" t="e">
        <f t="shared" si="8"/>
        <v>#DIV/0!</v>
      </c>
      <c r="Q554" s="22"/>
      <c r="R554" s="22"/>
      <c r="S554" s="22"/>
      <c r="AM554" s="36"/>
    </row>
    <row r="555" spans="1:39" x14ac:dyDescent="0.25">
      <c r="A555" s="42"/>
      <c r="B555" s="42"/>
      <c r="C555" s="43"/>
      <c r="D555" s="43"/>
      <c r="E555" s="43"/>
      <c r="F555" s="40" t="e">
        <f t="shared" si="8"/>
        <v>#DIV/0!</v>
      </c>
      <c r="Q555" s="22"/>
      <c r="R555" s="22"/>
      <c r="S555" s="22"/>
      <c r="AM555" s="36"/>
    </row>
    <row r="556" spans="1:39" x14ac:dyDescent="0.25">
      <c r="A556" s="42"/>
      <c r="B556" s="42"/>
      <c r="C556" s="43"/>
      <c r="D556" s="42"/>
      <c r="E556" s="43"/>
      <c r="F556" s="40" t="e">
        <f t="shared" si="8"/>
        <v>#DIV/0!</v>
      </c>
      <c r="Q556" s="22"/>
      <c r="R556" s="22"/>
      <c r="S556" s="22"/>
      <c r="AM556" s="36"/>
    </row>
    <row r="557" spans="1:39" x14ac:dyDescent="0.25">
      <c r="A557" s="42"/>
      <c r="B557" s="42"/>
      <c r="C557" s="43"/>
      <c r="D557" s="42"/>
      <c r="E557" s="43"/>
      <c r="F557" s="40" t="e">
        <f t="shared" si="8"/>
        <v>#DIV/0!</v>
      </c>
      <c r="Q557" s="22"/>
      <c r="R557" s="22"/>
      <c r="S557" s="22"/>
      <c r="AM557" s="36"/>
    </row>
    <row r="558" spans="1:39" x14ac:dyDescent="0.25">
      <c r="A558" s="42"/>
      <c r="B558" s="42"/>
      <c r="C558" s="43"/>
      <c r="D558" s="43"/>
      <c r="E558" s="43"/>
      <c r="F558" s="40" t="e">
        <f t="shared" si="8"/>
        <v>#DIV/0!</v>
      </c>
      <c r="Q558" s="22"/>
      <c r="R558" s="22"/>
      <c r="S558" s="22"/>
      <c r="AM558" s="36"/>
    </row>
    <row r="559" spans="1:39" x14ac:dyDescent="0.25">
      <c r="A559" s="42"/>
      <c r="B559" s="42"/>
      <c r="C559" s="43"/>
      <c r="D559" s="43"/>
      <c r="E559" s="43"/>
      <c r="F559" s="40" t="e">
        <f t="shared" si="8"/>
        <v>#DIV/0!</v>
      </c>
      <c r="Q559" s="22"/>
      <c r="R559" s="22"/>
      <c r="S559" s="22"/>
      <c r="AL559" s="21"/>
      <c r="AM559" s="36"/>
    </row>
    <row r="560" spans="1:39" x14ac:dyDescent="0.25">
      <c r="A560" s="42"/>
      <c r="B560" s="42"/>
      <c r="C560" s="43"/>
      <c r="D560" s="43"/>
      <c r="E560" s="43"/>
      <c r="F560" s="40" t="e">
        <f t="shared" si="8"/>
        <v>#DIV/0!</v>
      </c>
      <c r="Q560" s="22"/>
      <c r="R560" s="22"/>
      <c r="S560" s="22"/>
      <c r="AL560" s="21"/>
      <c r="AM560" s="36"/>
    </row>
    <row r="561" spans="1:39" x14ac:dyDescent="0.25">
      <c r="A561" s="42"/>
      <c r="B561" s="42"/>
      <c r="C561" s="43"/>
      <c r="D561" s="43"/>
      <c r="E561" s="43"/>
      <c r="F561" s="40" t="e">
        <f t="shared" si="8"/>
        <v>#DIV/0!</v>
      </c>
      <c r="Q561" s="22"/>
      <c r="R561" s="22"/>
      <c r="S561" s="22"/>
      <c r="AM561" s="36"/>
    </row>
    <row r="562" spans="1:39" x14ac:dyDescent="0.25">
      <c r="A562" s="42"/>
      <c r="B562" s="42"/>
      <c r="C562" s="43"/>
      <c r="D562" s="43"/>
      <c r="E562" s="43"/>
      <c r="F562" s="40" t="e">
        <f t="shared" si="8"/>
        <v>#DIV/0!</v>
      </c>
      <c r="Q562" s="22"/>
      <c r="R562" s="22"/>
      <c r="S562" s="22"/>
      <c r="AM562" s="36"/>
    </row>
    <row r="563" spans="1:39" x14ac:dyDescent="0.25">
      <c r="A563" s="42"/>
      <c r="B563" s="42"/>
      <c r="C563" s="43"/>
      <c r="D563" s="43"/>
      <c r="E563" s="43"/>
      <c r="F563" s="40" t="e">
        <f t="shared" si="8"/>
        <v>#DIV/0!</v>
      </c>
      <c r="Q563" s="22"/>
      <c r="R563" s="22"/>
      <c r="S563" s="22"/>
      <c r="AL563" s="21"/>
      <c r="AM563" s="36"/>
    </row>
    <row r="564" spans="1:39" x14ac:dyDescent="0.25">
      <c r="A564" s="42"/>
      <c r="B564" s="42"/>
      <c r="C564" s="43"/>
      <c r="D564" s="43"/>
      <c r="E564" s="43"/>
      <c r="F564" s="40" t="e">
        <f t="shared" si="8"/>
        <v>#DIV/0!</v>
      </c>
      <c r="Q564" s="22"/>
      <c r="R564" s="22"/>
      <c r="S564" s="22"/>
      <c r="AL564" s="21"/>
      <c r="AM564" s="36"/>
    </row>
    <row r="565" spans="1:39" x14ac:dyDescent="0.25">
      <c r="A565" s="42"/>
      <c r="B565" s="42"/>
      <c r="C565" s="43"/>
      <c r="D565" s="43"/>
      <c r="E565" s="43"/>
      <c r="F565" s="40" t="e">
        <f t="shared" si="8"/>
        <v>#DIV/0!</v>
      </c>
      <c r="Q565" s="22"/>
      <c r="R565" s="22"/>
      <c r="S565" s="22"/>
    </row>
    <row r="566" spans="1:39" x14ac:dyDescent="0.25">
      <c r="A566" s="42"/>
      <c r="B566" s="42"/>
      <c r="C566" s="43"/>
      <c r="D566" s="43"/>
      <c r="E566" s="43"/>
      <c r="F566" s="40" t="e">
        <f t="shared" si="8"/>
        <v>#DIV/0!</v>
      </c>
      <c r="Q566" s="22"/>
      <c r="R566" s="22"/>
      <c r="S566" s="22"/>
      <c r="AM566" s="36"/>
    </row>
    <row r="567" spans="1:39" x14ac:dyDescent="0.25">
      <c r="A567" s="42"/>
      <c r="B567" s="42"/>
      <c r="C567" s="43"/>
      <c r="D567" s="43"/>
      <c r="E567" s="43"/>
      <c r="F567" s="40" t="e">
        <f t="shared" si="8"/>
        <v>#DIV/0!</v>
      </c>
      <c r="Q567" s="22"/>
      <c r="R567" s="22"/>
      <c r="S567" s="22"/>
      <c r="AL567" s="21"/>
      <c r="AM567" s="36"/>
    </row>
    <row r="568" spans="1:39" x14ac:dyDescent="0.25">
      <c r="A568" s="42"/>
      <c r="B568" s="42"/>
      <c r="C568" s="43"/>
      <c r="D568" s="43"/>
      <c r="E568" s="43"/>
      <c r="F568" s="40" t="e">
        <f t="shared" si="8"/>
        <v>#DIV/0!</v>
      </c>
      <c r="Q568" s="22"/>
      <c r="R568" s="22"/>
      <c r="S568" s="22"/>
      <c r="AL568" s="21"/>
      <c r="AM568" s="36"/>
    </row>
    <row r="569" spans="1:39" x14ac:dyDescent="0.25">
      <c r="A569" s="42"/>
      <c r="B569" s="42"/>
      <c r="C569" s="43"/>
      <c r="D569" s="43"/>
      <c r="E569" s="43"/>
      <c r="F569" s="40" t="e">
        <f t="shared" si="8"/>
        <v>#DIV/0!</v>
      </c>
      <c r="Q569" s="22"/>
      <c r="R569" s="22"/>
      <c r="S569" s="22"/>
      <c r="AM569" s="36"/>
    </row>
    <row r="570" spans="1:39" x14ac:dyDescent="0.25">
      <c r="A570" s="42"/>
      <c r="B570" s="42"/>
      <c r="C570" s="43"/>
      <c r="D570" s="43"/>
      <c r="E570" s="43"/>
      <c r="F570" s="40" t="e">
        <f t="shared" si="8"/>
        <v>#DIV/0!</v>
      </c>
      <c r="Q570" s="22"/>
      <c r="R570" s="22"/>
      <c r="S570" s="22"/>
      <c r="AM570" s="36"/>
    </row>
    <row r="571" spans="1:39" x14ac:dyDescent="0.25">
      <c r="A571" s="42"/>
      <c r="B571" s="42"/>
      <c r="C571" s="43"/>
      <c r="D571" s="43"/>
      <c r="E571" s="43"/>
      <c r="F571" s="40" t="e">
        <f t="shared" si="8"/>
        <v>#DIV/0!</v>
      </c>
      <c r="Q571" s="22"/>
      <c r="R571" s="22"/>
      <c r="S571" s="22"/>
      <c r="AM571" s="36"/>
    </row>
    <row r="572" spans="1:39" x14ac:dyDescent="0.25">
      <c r="A572" s="42"/>
      <c r="B572" s="42"/>
      <c r="C572" s="43"/>
      <c r="D572" s="43"/>
      <c r="E572" s="43"/>
      <c r="F572" s="40" t="e">
        <f t="shared" si="8"/>
        <v>#DIV/0!</v>
      </c>
      <c r="Q572" s="22"/>
      <c r="R572" s="22"/>
      <c r="S572" s="22"/>
      <c r="AM572" s="36"/>
    </row>
    <row r="573" spans="1:39" x14ac:dyDescent="0.25">
      <c r="A573" s="42"/>
      <c r="B573" s="42"/>
      <c r="C573" s="43"/>
      <c r="D573" s="43"/>
      <c r="E573" s="43"/>
      <c r="F573" s="40" t="e">
        <f t="shared" si="8"/>
        <v>#DIV/0!</v>
      </c>
      <c r="Q573" s="22"/>
      <c r="R573" s="22"/>
      <c r="S573" s="22"/>
      <c r="AM573" s="36"/>
    </row>
    <row r="574" spans="1:39" x14ac:dyDescent="0.25">
      <c r="A574" s="42"/>
      <c r="B574" s="42"/>
      <c r="C574" s="43"/>
      <c r="D574" s="43"/>
      <c r="E574" s="43"/>
      <c r="F574" s="40" t="e">
        <f t="shared" si="8"/>
        <v>#DIV/0!</v>
      </c>
      <c r="Q574" s="22"/>
      <c r="R574" s="22"/>
      <c r="S574" s="22"/>
      <c r="AM574" s="36"/>
    </row>
    <row r="575" spans="1:39" x14ac:dyDescent="0.25">
      <c r="A575" s="42"/>
      <c r="B575" s="42"/>
      <c r="C575" s="43"/>
      <c r="D575" s="43"/>
      <c r="E575" s="43"/>
      <c r="F575" s="40" t="e">
        <f t="shared" si="8"/>
        <v>#DIV/0!</v>
      </c>
      <c r="Q575" s="22"/>
      <c r="R575" s="22"/>
      <c r="S575" s="22"/>
    </row>
    <row r="576" spans="1:39" x14ac:dyDescent="0.25">
      <c r="A576" s="42"/>
      <c r="B576" s="42"/>
      <c r="C576" s="43"/>
      <c r="D576" s="43"/>
      <c r="E576" s="43"/>
      <c r="F576" s="40" t="e">
        <f t="shared" si="8"/>
        <v>#DIV/0!</v>
      </c>
      <c r="Q576" s="22"/>
      <c r="R576" s="22"/>
      <c r="S576" s="22"/>
    </row>
    <row r="577" spans="1:39" x14ac:dyDescent="0.25">
      <c r="A577" s="42"/>
      <c r="B577" s="42"/>
      <c r="C577" s="43"/>
      <c r="D577" s="43"/>
      <c r="E577" s="43"/>
      <c r="F577" s="40" t="e">
        <f t="shared" si="8"/>
        <v>#DIV/0!</v>
      </c>
      <c r="Q577" s="22"/>
      <c r="R577" s="22"/>
      <c r="S577" s="22"/>
    </row>
    <row r="578" spans="1:39" x14ac:dyDescent="0.25">
      <c r="A578" s="42"/>
      <c r="B578" s="42"/>
      <c r="C578" s="43"/>
      <c r="D578" s="43"/>
      <c r="E578" s="43"/>
      <c r="F578" s="40" t="e">
        <f t="shared" ref="F578:F641" si="9">(C578-(E578-D578))/C578</f>
        <v>#DIV/0!</v>
      </c>
      <c r="Q578" s="22"/>
      <c r="R578" s="22"/>
      <c r="S578" s="22"/>
      <c r="AM578" s="36"/>
    </row>
    <row r="579" spans="1:39" x14ac:dyDescent="0.25">
      <c r="A579" s="42"/>
      <c r="B579" s="42"/>
      <c r="C579" s="43"/>
      <c r="D579" s="43"/>
      <c r="E579" s="43"/>
      <c r="F579" s="40" t="e">
        <f t="shared" si="9"/>
        <v>#DIV/0!</v>
      </c>
      <c r="Q579" s="22"/>
      <c r="R579" s="22"/>
      <c r="S579" s="22"/>
      <c r="AM579" s="36"/>
    </row>
    <row r="580" spans="1:39" x14ac:dyDescent="0.25">
      <c r="A580" s="42"/>
      <c r="B580" s="42"/>
      <c r="C580" s="43"/>
      <c r="D580" s="43"/>
      <c r="E580" s="43"/>
      <c r="F580" s="40" t="e">
        <f t="shared" si="9"/>
        <v>#DIV/0!</v>
      </c>
      <c r="Q580" s="22"/>
      <c r="R580" s="22"/>
      <c r="S580" s="22"/>
      <c r="AM580" s="36"/>
    </row>
    <row r="581" spans="1:39" x14ac:dyDescent="0.25">
      <c r="A581" s="42"/>
      <c r="B581" s="42"/>
      <c r="C581" s="43"/>
      <c r="D581" s="43"/>
      <c r="E581" s="43"/>
      <c r="F581" s="40" t="e">
        <f t="shared" si="9"/>
        <v>#DIV/0!</v>
      </c>
      <c r="Q581" s="22"/>
      <c r="R581" s="22"/>
      <c r="S581" s="22"/>
    </row>
    <row r="582" spans="1:39" x14ac:dyDescent="0.25">
      <c r="A582" s="42"/>
      <c r="B582" s="42"/>
      <c r="C582" s="43"/>
      <c r="D582" s="43"/>
      <c r="E582" s="43"/>
      <c r="F582" s="40" t="e">
        <f t="shared" si="9"/>
        <v>#DIV/0!</v>
      </c>
      <c r="Q582" s="22"/>
      <c r="R582" s="22"/>
      <c r="S582" s="22"/>
      <c r="AM582" s="36"/>
    </row>
    <row r="583" spans="1:39" x14ac:dyDescent="0.25">
      <c r="A583" s="42"/>
      <c r="B583" s="42"/>
      <c r="C583" s="43"/>
      <c r="D583" s="43"/>
      <c r="E583" s="43"/>
      <c r="F583" s="40" t="e">
        <f t="shared" si="9"/>
        <v>#DIV/0!</v>
      </c>
      <c r="Q583" s="22"/>
      <c r="R583" s="22"/>
      <c r="S583" s="22"/>
      <c r="AM583" s="36"/>
    </row>
    <row r="584" spans="1:39" x14ac:dyDescent="0.25">
      <c r="A584" s="42"/>
      <c r="B584" s="42"/>
      <c r="C584" s="43"/>
      <c r="D584" s="43"/>
      <c r="E584" s="43"/>
      <c r="F584" s="40" t="e">
        <f t="shared" si="9"/>
        <v>#DIV/0!</v>
      </c>
      <c r="Q584" s="22"/>
      <c r="R584" s="22"/>
      <c r="S584" s="22"/>
    </row>
    <row r="585" spans="1:39" x14ac:dyDescent="0.25">
      <c r="A585" s="42"/>
      <c r="B585" s="42"/>
      <c r="C585" s="43"/>
      <c r="D585" s="43"/>
      <c r="E585" s="43"/>
      <c r="F585" s="40" t="e">
        <f t="shared" si="9"/>
        <v>#DIV/0!</v>
      </c>
      <c r="Q585" s="22"/>
      <c r="R585" s="22"/>
      <c r="S585" s="22"/>
    </row>
    <row r="586" spans="1:39" x14ac:dyDescent="0.25">
      <c r="A586" s="42"/>
      <c r="B586" s="42"/>
      <c r="C586" s="43"/>
      <c r="D586" s="43"/>
      <c r="E586" s="43"/>
      <c r="F586" s="40" t="e">
        <f t="shared" si="9"/>
        <v>#DIV/0!</v>
      </c>
      <c r="Q586" s="22"/>
      <c r="R586" s="22"/>
      <c r="S586" s="22"/>
      <c r="AM586" s="36"/>
    </row>
    <row r="587" spans="1:39" x14ac:dyDescent="0.25">
      <c r="A587" s="42"/>
      <c r="B587" s="42"/>
      <c r="C587" s="43"/>
      <c r="D587" s="43"/>
      <c r="E587" s="43"/>
      <c r="F587" s="40" t="e">
        <f t="shared" si="9"/>
        <v>#DIV/0!</v>
      </c>
      <c r="Q587" s="22"/>
      <c r="R587" s="22"/>
      <c r="S587" s="22"/>
      <c r="AM587" s="36"/>
    </row>
    <row r="588" spans="1:39" x14ac:dyDescent="0.25">
      <c r="A588" s="42"/>
      <c r="B588" s="42"/>
      <c r="C588" s="43"/>
      <c r="D588" s="43"/>
      <c r="E588" s="43"/>
      <c r="F588" s="40" t="e">
        <f t="shared" si="9"/>
        <v>#DIV/0!</v>
      </c>
      <c r="Q588" s="22"/>
      <c r="R588" s="22"/>
      <c r="S588" s="22"/>
      <c r="AL588" s="21"/>
      <c r="AM588" s="36"/>
    </row>
    <row r="589" spans="1:39" x14ac:dyDescent="0.25">
      <c r="A589" s="42"/>
      <c r="B589" s="42"/>
      <c r="C589" s="43"/>
      <c r="D589" s="43"/>
      <c r="E589" s="43"/>
      <c r="F589" s="40" t="e">
        <f t="shared" si="9"/>
        <v>#DIV/0!</v>
      </c>
      <c r="Q589" s="22"/>
      <c r="R589" s="22"/>
      <c r="S589" s="22"/>
    </row>
    <row r="590" spans="1:39" x14ac:dyDescent="0.25">
      <c r="A590" s="42"/>
      <c r="B590" s="42"/>
      <c r="C590" s="43"/>
      <c r="D590" s="43"/>
      <c r="E590" s="43"/>
      <c r="F590" s="40" t="e">
        <f t="shared" si="9"/>
        <v>#DIV/0!</v>
      </c>
      <c r="Q590" s="22"/>
      <c r="R590" s="22"/>
      <c r="S590" s="22"/>
      <c r="AL590" s="21"/>
      <c r="AM590" s="36"/>
    </row>
    <row r="591" spans="1:39" x14ac:dyDescent="0.25">
      <c r="A591" s="42"/>
      <c r="B591" s="42"/>
      <c r="C591" s="43"/>
      <c r="D591" s="43"/>
      <c r="E591" s="43"/>
      <c r="F591" s="40" t="e">
        <f t="shared" si="9"/>
        <v>#DIV/0!</v>
      </c>
      <c r="Q591" s="22"/>
      <c r="R591" s="22"/>
      <c r="S591" s="22"/>
    </row>
    <row r="592" spans="1:39" x14ac:dyDescent="0.25">
      <c r="A592" s="42"/>
      <c r="B592" s="42"/>
      <c r="C592" s="43"/>
      <c r="D592" s="43"/>
      <c r="E592" s="43"/>
      <c r="F592" s="40" t="e">
        <f t="shared" si="9"/>
        <v>#DIV/0!</v>
      </c>
      <c r="Q592" s="22"/>
      <c r="R592" s="22"/>
      <c r="S592" s="22"/>
    </row>
    <row r="593" spans="1:39" x14ac:dyDescent="0.25">
      <c r="A593" s="42"/>
      <c r="B593" s="42"/>
      <c r="C593" s="43"/>
      <c r="D593" s="43"/>
      <c r="E593" s="43"/>
      <c r="F593" s="40" t="e">
        <f t="shared" si="9"/>
        <v>#DIV/0!</v>
      </c>
      <c r="Q593" s="22"/>
      <c r="R593" s="22"/>
      <c r="S593" s="22"/>
    </row>
    <row r="594" spans="1:39" x14ac:dyDescent="0.25">
      <c r="A594" s="42"/>
      <c r="B594" s="42"/>
      <c r="C594" s="43"/>
      <c r="D594" s="43"/>
      <c r="E594" s="43"/>
      <c r="F594" s="40" t="e">
        <f t="shared" si="9"/>
        <v>#DIV/0!</v>
      </c>
      <c r="Q594" s="22"/>
      <c r="R594" s="22"/>
      <c r="S594" s="22"/>
      <c r="AM594" s="36"/>
    </row>
    <row r="595" spans="1:39" x14ac:dyDescent="0.25">
      <c r="A595" s="42"/>
      <c r="B595" s="42"/>
      <c r="C595" s="43"/>
      <c r="D595" s="43"/>
      <c r="E595" s="43"/>
      <c r="F595" s="40" t="e">
        <f t="shared" si="9"/>
        <v>#DIV/0!</v>
      </c>
      <c r="Q595" s="22"/>
      <c r="R595" s="22"/>
      <c r="S595" s="22"/>
      <c r="AM595" s="36"/>
    </row>
    <row r="596" spans="1:39" x14ac:dyDescent="0.25">
      <c r="A596" s="42"/>
      <c r="B596" s="42"/>
      <c r="C596" s="43"/>
      <c r="D596" s="43"/>
      <c r="E596" s="43"/>
      <c r="F596" s="40" t="e">
        <f t="shared" si="9"/>
        <v>#DIV/0!</v>
      </c>
      <c r="Q596" s="22"/>
      <c r="R596" s="22"/>
      <c r="S596" s="22"/>
      <c r="AM596" s="36"/>
    </row>
    <row r="597" spans="1:39" x14ac:dyDescent="0.25">
      <c r="A597" s="42"/>
      <c r="B597" s="42"/>
      <c r="C597" s="43"/>
      <c r="D597" s="43"/>
      <c r="E597" s="43"/>
      <c r="F597" s="40" t="e">
        <f t="shared" si="9"/>
        <v>#DIV/0!</v>
      </c>
      <c r="Q597" s="22"/>
      <c r="R597" s="22"/>
      <c r="S597" s="22"/>
      <c r="AM597" s="36"/>
    </row>
    <row r="598" spans="1:39" x14ac:dyDescent="0.25">
      <c r="A598" s="42"/>
      <c r="B598" s="42"/>
      <c r="C598" s="43"/>
      <c r="D598" s="43"/>
      <c r="E598" s="43"/>
      <c r="F598" s="40" t="e">
        <f t="shared" si="9"/>
        <v>#DIV/0!</v>
      </c>
      <c r="Q598" s="22"/>
      <c r="R598" s="22"/>
      <c r="S598" s="22"/>
      <c r="AL598" s="21"/>
      <c r="AM598" s="36"/>
    </row>
    <row r="599" spans="1:39" x14ac:dyDescent="0.25">
      <c r="A599" s="42"/>
      <c r="B599" s="42"/>
      <c r="C599" s="43"/>
      <c r="D599" s="43"/>
      <c r="E599" s="43"/>
      <c r="F599" s="40" t="e">
        <f t="shared" si="9"/>
        <v>#DIV/0!</v>
      </c>
      <c r="Q599" s="22"/>
      <c r="R599" s="22"/>
      <c r="S599" s="22"/>
      <c r="AM599" s="36"/>
    </row>
    <row r="600" spans="1:39" x14ac:dyDescent="0.25">
      <c r="A600" s="42"/>
      <c r="B600" s="42"/>
      <c r="C600" s="43"/>
      <c r="D600" s="43"/>
      <c r="E600" s="43"/>
      <c r="F600" s="40" t="e">
        <f t="shared" si="9"/>
        <v>#DIV/0!</v>
      </c>
      <c r="Q600" s="22"/>
      <c r="R600" s="22"/>
      <c r="S600" s="22"/>
    </row>
    <row r="601" spans="1:39" x14ac:dyDescent="0.25">
      <c r="A601" s="42"/>
      <c r="B601" s="42"/>
      <c r="C601" s="43"/>
      <c r="D601" s="43"/>
      <c r="E601" s="43"/>
      <c r="F601" s="40" t="e">
        <f t="shared" si="9"/>
        <v>#DIV/0!</v>
      </c>
      <c r="Q601" s="22"/>
      <c r="R601" s="22"/>
      <c r="S601" s="22"/>
      <c r="AM601" s="36"/>
    </row>
    <row r="602" spans="1:39" x14ac:dyDescent="0.25">
      <c r="A602" s="42"/>
      <c r="B602" s="42"/>
      <c r="C602" s="43"/>
      <c r="D602" s="43"/>
      <c r="E602" s="43"/>
      <c r="F602" s="40" t="e">
        <f t="shared" si="9"/>
        <v>#DIV/0!</v>
      </c>
      <c r="Q602" s="22"/>
      <c r="R602" s="22"/>
      <c r="S602" s="22"/>
      <c r="AL602" s="21"/>
      <c r="AM602" s="36"/>
    </row>
    <row r="603" spans="1:39" x14ac:dyDescent="0.25">
      <c r="A603" s="42"/>
      <c r="B603" s="42"/>
      <c r="C603" s="43"/>
      <c r="D603" s="43"/>
      <c r="E603" s="43"/>
      <c r="F603" s="40" t="e">
        <f t="shared" si="9"/>
        <v>#DIV/0!</v>
      </c>
      <c r="Q603" s="22"/>
      <c r="R603" s="22"/>
      <c r="S603" s="22"/>
      <c r="AM603" s="36"/>
    </row>
    <row r="604" spans="1:39" x14ac:dyDescent="0.25">
      <c r="A604" s="42"/>
      <c r="B604" s="42"/>
      <c r="C604" s="43"/>
      <c r="D604" s="43"/>
      <c r="E604" s="43"/>
      <c r="F604" s="40" t="e">
        <f t="shared" si="9"/>
        <v>#DIV/0!</v>
      </c>
      <c r="Q604" s="22"/>
      <c r="R604" s="22"/>
      <c r="S604" s="22"/>
    </row>
    <row r="605" spans="1:39" x14ac:dyDescent="0.25">
      <c r="A605" s="42"/>
      <c r="B605" s="42"/>
      <c r="C605" s="43"/>
      <c r="D605" s="43"/>
      <c r="E605" s="43"/>
      <c r="F605" s="40" t="e">
        <f t="shared" si="9"/>
        <v>#DIV/0!</v>
      </c>
      <c r="Q605" s="22"/>
      <c r="R605" s="22"/>
      <c r="S605" s="22"/>
      <c r="AM605" s="36"/>
    </row>
    <row r="606" spans="1:39" x14ac:dyDescent="0.25">
      <c r="A606" s="42"/>
      <c r="B606" s="42"/>
      <c r="C606" s="43"/>
      <c r="D606" s="43"/>
      <c r="E606" s="43"/>
      <c r="F606" s="40" t="e">
        <f t="shared" si="9"/>
        <v>#DIV/0!</v>
      </c>
      <c r="Q606" s="22"/>
      <c r="R606" s="22"/>
      <c r="S606" s="22"/>
      <c r="AM606" s="36"/>
    </row>
    <row r="607" spans="1:39" x14ac:dyDescent="0.25">
      <c r="A607" s="42"/>
      <c r="B607" s="42"/>
      <c r="C607" s="43"/>
      <c r="D607" s="43"/>
      <c r="E607" s="43"/>
      <c r="F607" s="40" t="e">
        <f t="shared" si="9"/>
        <v>#DIV/0!</v>
      </c>
      <c r="Q607" s="22"/>
      <c r="R607" s="22"/>
      <c r="S607" s="22"/>
      <c r="AM607" s="36"/>
    </row>
    <row r="608" spans="1:39" x14ac:dyDescent="0.25">
      <c r="A608" s="42"/>
      <c r="B608" s="42"/>
      <c r="C608" s="43"/>
      <c r="D608" s="43"/>
      <c r="E608" s="43"/>
      <c r="F608" s="40" t="e">
        <f t="shared" si="9"/>
        <v>#DIV/0!</v>
      </c>
      <c r="Q608" s="22"/>
      <c r="R608" s="22"/>
      <c r="S608" s="22"/>
      <c r="AM608" s="36"/>
    </row>
    <row r="609" spans="1:39" x14ac:dyDescent="0.25">
      <c r="A609" s="42"/>
      <c r="B609" s="42"/>
      <c r="C609" s="43"/>
      <c r="D609" s="43"/>
      <c r="E609" s="43"/>
      <c r="F609" s="40" t="e">
        <f t="shared" si="9"/>
        <v>#DIV/0!</v>
      </c>
      <c r="Q609" s="22"/>
      <c r="R609" s="22"/>
      <c r="S609" s="22"/>
      <c r="AM609" s="36"/>
    </row>
    <row r="610" spans="1:39" x14ac:dyDescent="0.25">
      <c r="A610" s="42"/>
      <c r="B610" s="42"/>
      <c r="C610" s="43"/>
      <c r="D610" s="43"/>
      <c r="E610" s="43"/>
      <c r="F610" s="40" t="e">
        <f t="shared" si="9"/>
        <v>#DIV/0!</v>
      </c>
      <c r="Q610" s="22"/>
      <c r="R610" s="22"/>
      <c r="S610" s="22"/>
    </row>
    <row r="611" spans="1:39" x14ac:dyDescent="0.25">
      <c r="A611" s="42"/>
      <c r="B611" s="42"/>
      <c r="C611" s="43"/>
      <c r="D611" s="43"/>
      <c r="E611" s="43"/>
      <c r="F611" s="40" t="e">
        <f t="shared" si="9"/>
        <v>#DIV/0!</v>
      </c>
      <c r="Q611" s="22"/>
      <c r="R611" s="22"/>
      <c r="S611" s="22"/>
    </row>
    <row r="612" spans="1:39" x14ac:dyDescent="0.25">
      <c r="A612" s="42"/>
      <c r="B612" s="42"/>
      <c r="C612" s="43"/>
      <c r="D612" s="43"/>
      <c r="E612" s="43"/>
      <c r="F612" s="40" t="e">
        <f t="shared" si="9"/>
        <v>#DIV/0!</v>
      </c>
      <c r="Q612" s="22"/>
      <c r="R612" s="22"/>
      <c r="S612" s="22"/>
    </row>
    <row r="613" spans="1:39" x14ac:dyDescent="0.25">
      <c r="A613" s="42"/>
      <c r="B613" s="42"/>
      <c r="C613" s="43"/>
      <c r="D613" s="43"/>
      <c r="E613" s="43"/>
      <c r="F613" s="40" t="e">
        <f t="shared" si="9"/>
        <v>#DIV/0!</v>
      </c>
      <c r="Q613" s="22"/>
      <c r="R613" s="22"/>
      <c r="S613" s="22"/>
      <c r="AM613" s="36"/>
    </row>
    <row r="614" spans="1:39" x14ac:dyDescent="0.25">
      <c r="A614" s="42"/>
      <c r="B614" s="42"/>
      <c r="C614" s="43"/>
      <c r="D614" s="43"/>
      <c r="E614" s="43"/>
      <c r="F614" s="40" t="e">
        <f t="shared" si="9"/>
        <v>#DIV/0!</v>
      </c>
      <c r="Q614" s="22"/>
      <c r="R614" s="22"/>
      <c r="S614" s="22"/>
      <c r="AL614" s="21"/>
      <c r="AM614" s="36"/>
    </row>
    <row r="615" spans="1:39" x14ac:dyDescent="0.25">
      <c r="A615" s="42"/>
      <c r="B615" s="42"/>
      <c r="C615" s="43"/>
      <c r="D615" s="43"/>
      <c r="E615" s="43"/>
      <c r="F615" s="40" t="e">
        <f t="shared" si="9"/>
        <v>#DIV/0!</v>
      </c>
      <c r="Q615" s="22"/>
      <c r="R615" s="22"/>
      <c r="S615" s="22"/>
      <c r="AL615" s="21"/>
      <c r="AM615" s="36"/>
    </row>
    <row r="616" spans="1:39" x14ac:dyDescent="0.25">
      <c r="A616" s="42"/>
      <c r="B616" s="42"/>
      <c r="C616" s="43"/>
      <c r="D616" s="43"/>
      <c r="E616" s="43"/>
      <c r="F616" s="40" t="e">
        <f t="shared" si="9"/>
        <v>#DIV/0!</v>
      </c>
      <c r="Q616" s="22"/>
      <c r="R616" s="22"/>
      <c r="S616" s="22"/>
      <c r="AM616" s="36"/>
    </row>
    <row r="617" spans="1:39" x14ac:dyDescent="0.25">
      <c r="A617" s="42"/>
      <c r="B617" s="42"/>
      <c r="C617" s="43"/>
      <c r="D617" s="43"/>
      <c r="E617" s="43"/>
      <c r="F617" s="40" t="e">
        <f t="shared" si="9"/>
        <v>#DIV/0!</v>
      </c>
      <c r="Q617" s="22"/>
      <c r="R617" s="22"/>
      <c r="S617" s="22"/>
      <c r="AM617" s="36"/>
    </row>
    <row r="618" spans="1:39" x14ac:dyDescent="0.25">
      <c r="A618" s="42"/>
      <c r="B618" s="42"/>
      <c r="C618" s="43"/>
      <c r="D618" s="43"/>
      <c r="E618" s="43"/>
      <c r="F618" s="40" t="e">
        <f t="shared" si="9"/>
        <v>#DIV/0!</v>
      </c>
      <c r="Q618" s="22"/>
      <c r="R618" s="22"/>
      <c r="S618" s="22"/>
      <c r="AL618" s="21"/>
      <c r="AM618" s="36"/>
    </row>
    <row r="619" spans="1:39" x14ac:dyDescent="0.25">
      <c r="A619" s="42"/>
      <c r="B619" s="42"/>
      <c r="C619" s="43"/>
      <c r="D619" s="43"/>
      <c r="E619" s="43"/>
      <c r="F619" s="40" t="e">
        <f t="shared" si="9"/>
        <v>#DIV/0!</v>
      </c>
      <c r="Q619" s="22"/>
      <c r="R619" s="22"/>
      <c r="S619" s="22"/>
      <c r="AM619" s="36"/>
    </row>
    <row r="620" spans="1:39" x14ac:dyDescent="0.25">
      <c r="A620" s="42"/>
      <c r="B620" s="42"/>
      <c r="C620" s="43"/>
      <c r="D620" s="43"/>
      <c r="E620" s="43"/>
      <c r="F620" s="40" t="e">
        <f t="shared" si="9"/>
        <v>#DIV/0!</v>
      </c>
      <c r="Q620" s="22"/>
      <c r="R620" s="22"/>
      <c r="S620" s="22"/>
    </row>
    <row r="621" spans="1:39" x14ac:dyDescent="0.25">
      <c r="A621" s="42"/>
      <c r="B621" s="42"/>
      <c r="C621" s="43"/>
      <c r="D621" s="43"/>
      <c r="E621" s="43"/>
      <c r="F621" s="40" t="e">
        <f t="shared" si="9"/>
        <v>#DIV/0!</v>
      </c>
      <c r="Q621" s="22"/>
      <c r="R621" s="22"/>
      <c r="S621" s="22"/>
      <c r="AM621" s="36"/>
    </row>
    <row r="622" spans="1:39" x14ac:dyDescent="0.25">
      <c r="A622" s="42"/>
      <c r="B622" s="42"/>
      <c r="C622" s="43"/>
      <c r="D622" s="43"/>
      <c r="E622" s="43"/>
      <c r="F622" s="40" t="e">
        <f t="shared" si="9"/>
        <v>#DIV/0!</v>
      </c>
      <c r="Q622" s="22"/>
      <c r="R622" s="22"/>
      <c r="S622" s="22"/>
      <c r="AM622" s="36"/>
    </row>
    <row r="623" spans="1:39" x14ac:dyDescent="0.25">
      <c r="A623" s="42"/>
      <c r="B623" s="42"/>
      <c r="C623" s="43"/>
      <c r="D623" s="43"/>
      <c r="E623" s="43"/>
      <c r="F623" s="40" t="e">
        <f t="shared" si="9"/>
        <v>#DIV/0!</v>
      </c>
      <c r="Q623" s="22"/>
      <c r="R623" s="22"/>
      <c r="S623" s="22"/>
    </row>
    <row r="624" spans="1:39" x14ac:dyDescent="0.25">
      <c r="A624" s="42"/>
      <c r="B624" s="42"/>
      <c r="C624" s="43"/>
      <c r="D624" s="43"/>
      <c r="E624" s="43"/>
      <c r="F624" s="40" t="e">
        <f t="shared" si="9"/>
        <v>#DIV/0!</v>
      </c>
      <c r="Q624" s="22"/>
      <c r="R624" s="22"/>
      <c r="S624" s="22"/>
      <c r="AL624" s="21"/>
      <c r="AM624" s="36"/>
    </row>
    <row r="625" spans="1:39" x14ac:dyDescent="0.25">
      <c r="A625" s="42"/>
      <c r="B625" s="42"/>
      <c r="C625" s="43"/>
      <c r="D625" s="43"/>
      <c r="E625" s="43"/>
      <c r="F625" s="40" t="e">
        <f t="shared" si="9"/>
        <v>#DIV/0!</v>
      </c>
      <c r="Q625" s="22"/>
      <c r="R625" s="22"/>
      <c r="S625" s="22"/>
      <c r="AL625" s="21"/>
      <c r="AM625" s="36"/>
    </row>
    <row r="626" spans="1:39" x14ac:dyDescent="0.25">
      <c r="A626" s="42"/>
      <c r="B626" s="42"/>
      <c r="C626" s="43"/>
      <c r="D626" s="43"/>
      <c r="E626" s="43"/>
      <c r="F626" s="40" t="e">
        <f t="shared" si="9"/>
        <v>#DIV/0!</v>
      </c>
      <c r="Q626" s="22"/>
      <c r="R626" s="22"/>
      <c r="S626" s="22"/>
    </row>
    <row r="627" spans="1:39" x14ac:dyDescent="0.25">
      <c r="A627" s="42"/>
      <c r="B627" s="42"/>
      <c r="C627" s="43"/>
      <c r="D627" s="43"/>
      <c r="E627" s="43"/>
      <c r="F627" s="40" t="e">
        <f t="shared" si="9"/>
        <v>#DIV/0!</v>
      </c>
      <c r="Q627" s="22"/>
      <c r="R627" s="22"/>
      <c r="S627" s="22"/>
    </row>
    <row r="628" spans="1:39" x14ac:dyDescent="0.25">
      <c r="A628" s="42"/>
      <c r="B628" s="42"/>
      <c r="C628" s="43"/>
      <c r="D628" s="43"/>
      <c r="E628" s="43"/>
      <c r="F628" s="40" t="e">
        <f t="shared" si="9"/>
        <v>#DIV/0!</v>
      </c>
      <c r="Q628" s="22"/>
      <c r="R628" s="22"/>
      <c r="S628" s="22"/>
      <c r="AM628" s="36"/>
    </row>
    <row r="629" spans="1:39" x14ac:dyDescent="0.25">
      <c r="A629" s="42"/>
      <c r="B629" s="42"/>
      <c r="C629" s="43"/>
      <c r="D629" s="43"/>
      <c r="E629" s="43"/>
      <c r="F629" s="40" t="e">
        <f t="shared" si="9"/>
        <v>#DIV/0!</v>
      </c>
      <c r="Q629" s="22"/>
      <c r="R629" s="22"/>
      <c r="S629" s="22"/>
      <c r="AM629" s="36"/>
    </row>
    <row r="630" spans="1:39" x14ac:dyDescent="0.25">
      <c r="A630" s="42"/>
      <c r="B630" s="42"/>
      <c r="C630" s="43"/>
      <c r="D630" s="43"/>
      <c r="E630" s="43"/>
      <c r="F630" s="40" t="e">
        <f t="shared" si="9"/>
        <v>#DIV/0!</v>
      </c>
      <c r="Q630" s="22"/>
      <c r="R630" s="22"/>
      <c r="S630" s="22"/>
      <c r="AM630" s="36"/>
    </row>
    <row r="631" spans="1:39" x14ac:dyDescent="0.25">
      <c r="A631" s="42"/>
      <c r="B631" s="42"/>
      <c r="C631" s="43"/>
      <c r="D631" s="43"/>
      <c r="E631" s="43"/>
      <c r="F631" s="40" t="e">
        <f t="shared" si="9"/>
        <v>#DIV/0!</v>
      </c>
      <c r="Q631" s="22"/>
      <c r="R631" s="22"/>
      <c r="S631" s="22"/>
    </row>
    <row r="632" spans="1:39" x14ac:dyDescent="0.25">
      <c r="A632" s="42"/>
      <c r="B632" s="42"/>
      <c r="C632" s="43"/>
      <c r="D632" s="43"/>
      <c r="E632" s="43"/>
      <c r="F632" s="40" t="e">
        <f t="shared" si="9"/>
        <v>#DIV/0!</v>
      </c>
      <c r="Q632" s="22"/>
      <c r="R632" s="22"/>
      <c r="S632" s="22"/>
    </row>
    <row r="633" spans="1:39" x14ac:dyDescent="0.25">
      <c r="A633" s="42"/>
      <c r="B633" s="42"/>
      <c r="C633" s="43"/>
      <c r="D633" s="43"/>
      <c r="E633" s="43"/>
      <c r="F633" s="40" t="e">
        <f t="shared" si="9"/>
        <v>#DIV/0!</v>
      </c>
      <c r="Q633" s="22"/>
      <c r="R633" s="22"/>
      <c r="S633" s="22"/>
      <c r="AM633" s="36"/>
    </row>
    <row r="634" spans="1:39" x14ac:dyDescent="0.25">
      <c r="A634" s="42"/>
      <c r="B634" s="42"/>
      <c r="C634" s="43"/>
      <c r="D634" s="43"/>
      <c r="E634" s="43"/>
      <c r="F634" s="40" t="e">
        <f t="shared" si="9"/>
        <v>#DIV/0!</v>
      </c>
      <c r="Q634" s="22"/>
      <c r="R634" s="22"/>
      <c r="S634" s="22"/>
      <c r="AM634" s="36"/>
    </row>
    <row r="635" spans="1:39" x14ac:dyDescent="0.25">
      <c r="A635" s="42"/>
      <c r="B635" s="42"/>
      <c r="C635" s="43"/>
      <c r="D635" s="43"/>
      <c r="E635" s="43"/>
      <c r="F635" s="40" t="e">
        <f t="shared" si="9"/>
        <v>#DIV/0!</v>
      </c>
      <c r="Q635" s="22"/>
      <c r="S635" s="22"/>
    </row>
    <row r="636" spans="1:39" x14ac:dyDescent="0.25">
      <c r="A636" s="42"/>
      <c r="B636" s="42"/>
      <c r="C636" s="43"/>
      <c r="D636" s="43"/>
      <c r="E636" s="43"/>
      <c r="F636" s="40" t="e">
        <f t="shared" si="9"/>
        <v>#DIV/0!</v>
      </c>
      <c r="Q636" s="22"/>
      <c r="R636" s="22"/>
      <c r="S636" s="22"/>
    </row>
    <row r="637" spans="1:39" x14ac:dyDescent="0.25">
      <c r="A637" s="42"/>
      <c r="B637" s="42"/>
      <c r="C637" s="43"/>
      <c r="D637" s="43"/>
      <c r="E637" s="43"/>
      <c r="F637" s="40" t="e">
        <f t="shared" si="9"/>
        <v>#DIV/0!</v>
      </c>
      <c r="Q637" s="22"/>
      <c r="R637" s="22"/>
      <c r="S637" s="22"/>
    </row>
    <row r="638" spans="1:39" x14ac:dyDescent="0.25">
      <c r="A638" s="42"/>
      <c r="B638" s="42"/>
      <c r="C638" s="43"/>
      <c r="D638" s="43"/>
      <c r="E638" s="43"/>
      <c r="F638" s="40" t="e">
        <f t="shared" si="9"/>
        <v>#DIV/0!</v>
      </c>
      <c r="Q638" s="22"/>
      <c r="R638" s="22"/>
      <c r="S638" s="22"/>
      <c r="AL638" s="21"/>
      <c r="AM638" s="36"/>
    </row>
    <row r="639" spans="1:39" x14ac:dyDescent="0.25">
      <c r="A639" s="42"/>
      <c r="B639" s="42"/>
      <c r="C639" s="43"/>
      <c r="D639" s="43"/>
      <c r="E639" s="43"/>
      <c r="F639" s="40" t="e">
        <f t="shared" si="9"/>
        <v>#DIV/0!</v>
      </c>
      <c r="Q639" s="22"/>
      <c r="R639" s="22"/>
      <c r="S639" s="22"/>
      <c r="AM639" s="36"/>
    </row>
    <row r="640" spans="1:39" x14ac:dyDescent="0.25">
      <c r="A640" s="42"/>
      <c r="B640" s="42"/>
      <c r="C640" s="43"/>
      <c r="D640" s="43"/>
      <c r="E640" s="43"/>
      <c r="F640" s="40" t="e">
        <f t="shared" si="9"/>
        <v>#DIV/0!</v>
      </c>
      <c r="Q640" s="22"/>
      <c r="R640" s="22"/>
      <c r="S640" s="22"/>
      <c r="AL640" s="21"/>
      <c r="AM640" s="36"/>
    </row>
    <row r="641" spans="1:39" x14ac:dyDescent="0.25">
      <c r="A641" s="42"/>
      <c r="B641" s="42"/>
      <c r="C641" s="43"/>
      <c r="D641" s="43"/>
      <c r="E641" s="43"/>
      <c r="F641" s="40" t="e">
        <f t="shared" si="9"/>
        <v>#DIV/0!</v>
      </c>
      <c r="Q641" s="22"/>
      <c r="R641" s="22"/>
      <c r="S641" s="22"/>
      <c r="AL641" s="21"/>
      <c r="AM641" s="36"/>
    </row>
    <row r="642" spans="1:39" x14ac:dyDescent="0.25">
      <c r="A642" s="42"/>
      <c r="B642" s="42"/>
      <c r="C642" s="43"/>
      <c r="D642" s="43"/>
      <c r="E642" s="43"/>
      <c r="F642" s="40" t="e">
        <f t="shared" ref="F642:F705" si="10">(C642-(E642-D642))/C642</f>
        <v>#DIV/0!</v>
      </c>
      <c r="Q642" s="22"/>
      <c r="R642" s="22"/>
      <c r="S642" s="22"/>
      <c r="AM642" s="36"/>
    </row>
    <row r="643" spans="1:39" x14ac:dyDescent="0.25">
      <c r="A643" s="42"/>
      <c r="B643" s="42"/>
      <c r="C643" s="43"/>
      <c r="D643" s="43"/>
      <c r="E643" s="43"/>
      <c r="F643" s="40" t="e">
        <f t="shared" si="10"/>
        <v>#DIV/0!</v>
      </c>
      <c r="Q643" s="22"/>
      <c r="R643" s="22"/>
      <c r="S643" s="22"/>
      <c r="AM643" s="36"/>
    </row>
    <row r="644" spans="1:39" x14ac:dyDescent="0.25">
      <c r="A644" s="42"/>
      <c r="B644" s="42"/>
      <c r="C644" s="43"/>
      <c r="D644" s="43"/>
      <c r="E644" s="43"/>
      <c r="F644" s="40" t="e">
        <f t="shared" si="10"/>
        <v>#DIV/0!</v>
      </c>
      <c r="Q644" s="22"/>
      <c r="R644" s="22"/>
      <c r="S644" s="22"/>
      <c r="AL644" s="21"/>
      <c r="AM644" s="36"/>
    </row>
    <row r="645" spans="1:39" x14ac:dyDescent="0.25">
      <c r="A645" s="42"/>
      <c r="B645" s="42"/>
      <c r="C645" s="43"/>
      <c r="D645" s="43"/>
      <c r="E645" s="43"/>
      <c r="F645" s="40" t="e">
        <f t="shared" si="10"/>
        <v>#DIV/0!</v>
      </c>
      <c r="Q645" s="22"/>
      <c r="R645" s="22"/>
      <c r="S645" s="22"/>
      <c r="AM645" s="36"/>
    </row>
    <row r="646" spans="1:39" x14ac:dyDescent="0.25">
      <c r="A646" s="42"/>
      <c r="B646" s="42"/>
      <c r="C646" s="43"/>
      <c r="D646" s="43"/>
      <c r="E646" s="43"/>
      <c r="F646" s="40" t="e">
        <f t="shared" si="10"/>
        <v>#DIV/0!</v>
      </c>
      <c r="Q646" s="22"/>
      <c r="R646" s="22"/>
      <c r="S646" s="22"/>
      <c r="AM646" s="36"/>
    </row>
    <row r="647" spans="1:39" x14ac:dyDescent="0.25">
      <c r="A647" s="42"/>
      <c r="B647" s="42"/>
      <c r="C647" s="43"/>
      <c r="D647" s="43"/>
      <c r="E647" s="43"/>
      <c r="F647" s="40" t="e">
        <f t="shared" si="10"/>
        <v>#DIV/0!</v>
      </c>
      <c r="Q647" s="22"/>
      <c r="R647" s="22"/>
      <c r="S647" s="22"/>
      <c r="AM647" s="36"/>
    </row>
    <row r="648" spans="1:39" x14ac:dyDescent="0.25">
      <c r="A648" s="42"/>
      <c r="B648" s="42"/>
      <c r="C648" s="43"/>
      <c r="D648" s="43"/>
      <c r="E648" s="43"/>
      <c r="F648" s="40" t="e">
        <f t="shared" si="10"/>
        <v>#DIV/0!</v>
      </c>
      <c r="Q648" s="22"/>
      <c r="R648" s="22"/>
      <c r="S648" s="22"/>
      <c r="AM648" s="36"/>
    </row>
    <row r="649" spans="1:39" x14ac:dyDescent="0.25">
      <c r="A649" s="42"/>
      <c r="B649" s="42"/>
      <c r="C649" s="43"/>
      <c r="D649" s="43"/>
      <c r="E649" s="43"/>
      <c r="F649" s="40" t="e">
        <f t="shared" si="10"/>
        <v>#DIV/0!</v>
      </c>
      <c r="Q649" s="22"/>
      <c r="R649" s="22"/>
      <c r="S649" s="22"/>
    </row>
    <row r="650" spans="1:39" x14ac:dyDescent="0.25">
      <c r="A650" s="42"/>
      <c r="B650" s="42"/>
      <c r="C650" s="43"/>
      <c r="D650" s="43"/>
      <c r="E650" s="43"/>
      <c r="F650" s="40" t="e">
        <f t="shared" si="10"/>
        <v>#DIV/0!</v>
      </c>
      <c r="Q650" s="22"/>
      <c r="R650" s="22"/>
      <c r="S650" s="22"/>
      <c r="AL650" s="21"/>
      <c r="AM650" s="36"/>
    </row>
    <row r="651" spans="1:39" x14ac:dyDescent="0.25">
      <c r="A651" s="42"/>
      <c r="B651" s="42"/>
      <c r="C651" s="43"/>
      <c r="D651" s="43"/>
      <c r="E651" s="43"/>
      <c r="F651" s="40" t="e">
        <f t="shared" si="10"/>
        <v>#DIV/0!</v>
      </c>
      <c r="Q651" s="22"/>
      <c r="R651" s="22"/>
      <c r="S651" s="22"/>
      <c r="AM651" s="36"/>
    </row>
    <row r="652" spans="1:39" x14ac:dyDescent="0.25">
      <c r="A652" s="42"/>
      <c r="B652" s="42"/>
      <c r="C652" s="43"/>
      <c r="D652" s="43"/>
      <c r="E652" s="43"/>
      <c r="F652" s="40" t="e">
        <f t="shared" si="10"/>
        <v>#DIV/0!</v>
      </c>
      <c r="Q652" s="22"/>
      <c r="R652" s="22"/>
      <c r="S652" s="22"/>
      <c r="AM652" s="36"/>
    </row>
    <row r="653" spans="1:39" x14ac:dyDescent="0.25">
      <c r="A653" s="42"/>
      <c r="B653" s="42"/>
      <c r="C653" s="43"/>
      <c r="D653" s="43"/>
      <c r="E653" s="43"/>
      <c r="F653" s="40" t="e">
        <f t="shared" si="10"/>
        <v>#DIV/0!</v>
      </c>
      <c r="Q653" s="22"/>
      <c r="R653" s="22"/>
      <c r="S653" s="22"/>
      <c r="AL653" s="21"/>
      <c r="AM653" s="36"/>
    </row>
    <row r="654" spans="1:39" x14ac:dyDescent="0.25">
      <c r="A654" s="42"/>
      <c r="B654" s="42"/>
      <c r="C654" s="43"/>
      <c r="D654" s="43"/>
      <c r="E654" s="43"/>
      <c r="F654" s="40" t="e">
        <f t="shared" si="10"/>
        <v>#DIV/0!</v>
      </c>
      <c r="Q654" s="22"/>
      <c r="R654" s="22"/>
      <c r="S654" s="22"/>
      <c r="AM654" s="36"/>
    </row>
    <row r="655" spans="1:39" x14ac:dyDescent="0.25">
      <c r="A655" s="42"/>
      <c r="B655" s="42"/>
      <c r="C655" s="43"/>
      <c r="D655" s="43"/>
      <c r="E655" s="43"/>
      <c r="F655" s="40" t="e">
        <f t="shared" si="10"/>
        <v>#DIV/0!</v>
      </c>
      <c r="Q655" s="22"/>
      <c r="R655" s="22"/>
      <c r="S655" s="22"/>
    </row>
    <row r="656" spans="1:39" x14ac:dyDescent="0.25">
      <c r="A656" s="42"/>
      <c r="B656" s="42"/>
      <c r="C656" s="43"/>
      <c r="D656" s="43"/>
      <c r="E656" s="43"/>
      <c r="F656" s="40" t="e">
        <f t="shared" si="10"/>
        <v>#DIV/0!</v>
      </c>
      <c r="Q656" s="22"/>
      <c r="R656" s="22"/>
      <c r="S656" s="22"/>
    </row>
    <row r="657" spans="1:39" x14ac:dyDescent="0.25">
      <c r="A657" s="42"/>
      <c r="B657" s="42"/>
      <c r="C657" s="43"/>
      <c r="D657" s="43"/>
      <c r="E657" s="43"/>
      <c r="F657" s="40" t="e">
        <f t="shared" si="10"/>
        <v>#DIV/0!</v>
      </c>
      <c r="Q657" s="22"/>
      <c r="R657" s="22"/>
      <c r="S657" s="22"/>
    </row>
    <row r="658" spans="1:39" x14ac:dyDescent="0.25">
      <c r="A658" s="42"/>
      <c r="B658" s="42"/>
      <c r="C658" s="43"/>
      <c r="D658" s="43"/>
      <c r="E658" s="43"/>
      <c r="F658" s="40" t="e">
        <f t="shared" si="10"/>
        <v>#DIV/0!</v>
      </c>
      <c r="Q658" s="22"/>
      <c r="R658" s="22"/>
      <c r="S658" s="22"/>
      <c r="AL658" s="21"/>
      <c r="AM658" s="36"/>
    </row>
    <row r="659" spans="1:39" x14ac:dyDescent="0.25">
      <c r="A659" s="42"/>
      <c r="B659" s="42"/>
      <c r="C659" s="43"/>
      <c r="D659" s="43"/>
      <c r="E659" s="43"/>
      <c r="F659" s="40" t="e">
        <f t="shared" si="10"/>
        <v>#DIV/0!</v>
      </c>
      <c r="Q659" s="22"/>
      <c r="R659" s="22"/>
      <c r="S659" s="22"/>
      <c r="AM659" s="36"/>
    </row>
    <row r="660" spans="1:39" x14ac:dyDescent="0.25">
      <c r="A660" s="42"/>
      <c r="B660" s="42"/>
      <c r="C660" s="43"/>
      <c r="D660" s="43"/>
      <c r="E660" s="43"/>
      <c r="F660" s="40" t="e">
        <f t="shared" si="10"/>
        <v>#DIV/0!</v>
      </c>
      <c r="Q660" s="22"/>
      <c r="R660" s="22"/>
      <c r="S660" s="22"/>
    </row>
    <row r="661" spans="1:39" x14ac:dyDescent="0.25">
      <c r="A661" s="42"/>
      <c r="B661" s="42"/>
      <c r="C661" s="43"/>
      <c r="D661" s="43"/>
      <c r="E661" s="43"/>
      <c r="F661" s="40" t="e">
        <f t="shared" si="10"/>
        <v>#DIV/0!</v>
      </c>
      <c r="Q661" s="22"/>
      <c r="S661" s="22"/>
    </row>
    <row r="662" spans="1:39" x14ac:dyDescent="0.25">
      <c r="A662" s="42"/>
      <c r="B662" s="42"/>
      <c r="C662" s="43"/>
      <c r="D662" s="43"/>
      <c r="E662" s="43"/>
      <c r="F662" s="40" t="e">
        <f t="shared" si="10"/>
        <v>#DIV/0!</v>
      </c>
      <c r="Q662" s="22"/>
      <c r="S662" s="22"/>
    </row>
    <row r="663" spans="1:39" x14ac:dyDescent="0.25">
      <c r="A663" s="42"/>
      <c r="B663" s="42"/>
      <c r="C663" s="43"/>
      <c r="D663" s="43"/>
      <c r="E663" s="43"/>
      <c r="F663" s="40" t="e">
        <f t="shared" si="10"/>
        <v>#DIV/0!</v>
      </c>
      <c r="Q663" s="22"/>
      <c r="S663" s="22"/>
    </row>
    <row r="664" spans="1:39" x14ac:dyDescent="0.25">
      <c r="A664" s="42"/>
      <c r="B664" s="42"/>
      <c r="C664" s="43"/>
      <c r="D664" s="43"/>
      <c r="E664" s="43"/>
      <c r="F664" s="40" t="e">
        <f t="shared" si="10"/>
        <v>#DIV/0!</v>
      </c>
      <c r="Q664" s="22"/>
      <c r="S664" s="22"/>
    </row>
    <row r="665" spans="1:39" x14ac:dyDescent="0.25">
      <c r="A665" s="42"/>
      <c r="B665" s="42"/>
      <c r="C665" s="43"/>
      <c r="D665" s="43"/>
      <c r="E665" s="43"/>
      <c r="F665" s="40" t="e">
        <f t="shared" si="10"/>
        <v>#DIV/0!</v>
      </c>
      <c r="Q665" s="22"/>
      <c r="R665" s="22"/>
      <c r="S665" s="22"/>
    </row>
    <row r="666" spans="1:39" x14ac:dyDescent="0.25">
      <c r="A666" s="42"/>
      <c r="B666" s="42"/>
      <c r="C666" s="43"/>
      <c r="D666" s="42"/>
      <c r="E666" s="43"/>
      <c r="F666" s="40" t="e">
        <f t="shared" si="10"/>
        <v>#DIV/0!</v>
      </c>
      <c r="Q666" s="22"/>
      <c r="R666" s="22"/>
      <c r="S666" s="22"/>
    </row>
    <row r="667" spans="1:39" x14ac:dyDescent="0.25">
      <c r="A667" s="42"/>
      <c r="B667" s="42"/>
      <c r="C667" s="43"/>
      <c r="D667" s="43"/>
      <c r="E667" s="43"/>
      <c r="F667" s="40" t="e">
        <f t="shared" si="10"/>
        <v>#DIV/0!</v>
      </c>
      <c r="Q667" s="22"/>
      <c r="R667" s="22"/>
      <c r="S667" s="22"/>
    </row>
    <row r="668" spans="1:39" x14ac:dyDescent="0.25">
      <c r="A668" s="42"/>
      <c r="B668" s="42"/>
      <c r="C668" s="43"/>
      <c r="D668" s="43"/>
      <c r="E668" s="43"/>
      <c r="F668" s="40" t="e">
        <f t="shared" si="10"/>
        <v>#DIV/0!</v>
      </c>
      <c r="Q668" s="22"/>
      <c r="R668" s="22"/>
      <c r="S668" s="22"/>
    </row>
    <row r="669" spans="1:39" x14ac:dyDescent="0.25">
      <c r="A669" s="42"/>
      <c r="B669" s="42"/>
      <c r="C669" s="43"/>
      <c r="D669" s="43"/>
      <c r="E669" s="43"/>
      <c r="F669" s="40" t="e">
        <f t="shared" si="10"/>
        <v>#DIV/0!</v>
      </c>
      <c r="Q669" s="22"/>
      <c r="R669" s="22"/>
      <c r="S669" s="22"/>
    </row>
    <row r="670" spans="1:39" x14ac:dyDescent="0.25">
      <c r="A670" s="42"/>
      <c r="B670" s="42"/>
      <c r="C670" s="43"/>
      <c r="D670" s="43"/>
      <c r="E670" s="43"/>
      <c r="F670" s="40" t="e">
        <f t="shared" si="10"/>
        <v>#DIV/0!</v>
      </c>
      <c r="Q670" s="22"/>
      <c r="R670" s="22"/>
      <c r="S670" s="22"/>
      <c r="AM670" s="36"/>
    </row>
    <row r="671" spans="1:39" x14ac:dyDescent="0.25">
      <c r="A671" s="42"/>
      <c r="B671" s="42"/>
      <c r="C671" s="43"/>
      <c r="D671" s="43"/>
      <c r="E671" s="43"/>
      <c r="F671" s="40" t="e">
        <f t="shared" si="10"/>
        <v>#DIV/0!</v>
      </c>
      <c r="Q671" s="22"/>
      <c r="R671" s="22"/>
      <c r="S671" s="22"/>
      <c r="AM671" s="36"/>
    </row>
    <row r="672" spans="1:39" x14ac:dyDescent="0.25">
      <c r="A672" s="42"/>
      <c r="B672" s="42"/>
      <c r="C672" s="43"/>
      <c r="D672" s="43"/>
      <c r="E672" s="43"/>
      <c r="F672" s="40" t="e">
        <f t="shared" si="10"/>
        <v>#DIV/0!</v>
      </c>
      <c r="Q672" s="22"/>
      <c r="R672" s="22"/>
      <c r="S672" s="22"/>
      <c r="AM672" s="36"/>
    </row>
    <row r="673" spans="1:39" x14ac:dyDescent="0.25">
      <c r="A673" s="42"/>
      <c r="B673" s="42"/>
      <c r="C673" s="43"/>
      <c r="D673" s="43"/>
      <c r="E673" s="43"/>
      <c r="F673" s="40" t="e">
        <f t="shared" si="10"/>
        <v>#DIV/0!</v>
      </c>
      <c r="Q673" s="22"/>
      <c r="R673" s="22"/>
      <c r="S673" s="22"/>
      <c r="AL673" s="21"/>
      <c r="AM673" s="36"/>
    </row>
    <row r="674" spans="1:39" x14ac:dyDescent="0.25">
      <c r="A674" s="42"/>
      <c r="B674" s="42"/>
      <c r="C674" s="43"/>
      <c r="D674" s="43"/>
      <c r="E674" s="43"/>
      <c r="F674" s="40" t="e">
        <f t="shared" si="10"/>
        <v>#DIV/0!</v>
      </c>
      <c r="Q674" s="22"/>
      <c r="R674" s="22"/>
      <c r="S674" s="22"/>
      <c r="AM674" s="36"/>
    </row>
    <row r="675" spans="1:39" x14ac:dyDescent="0.25">
      <c r="A675" s="42"/>
      <c r="B675" s="42"/>
      <c r="C675" s="43"/>
      <c r="D675" s="43"/>
      <c r="E675" s="43"/>
      <c r="F675" s="40" t="e">
        <f t="shared" si="10"/>
        <v>#DIV/0!</v>
      </c>
      <c r="Q675" s="22"/>
      <c r="R675" s="22"/>
      <c r="S675" s="22"/>
      <c r="AM675" s="36"/>
    </row>
    <row r="676" spans="1:39" x14ac:dyDescent="0.25">
      <c r="A676" s="42"/>
      <c r="B676" s="42"/>
      <c r="C676" s="43"/>
      <c r="D676" s="43"/>
      <c r="E676" s="43"/>
      <c r="F676" s="40" t="e">
        <f t="shared" si="10"/>
        <v>#DIV/0!</v>
      </c>
      <c r="Q676" s="22"/>
      <c r="R676" s="22"/>
      <c r="S676" s="22"/>
      <c r="AM676" s="36"/>
    </row>
    <row r="677" spans="1:39" x14ac:dyDescent="0.25">
      <c r="A677" s="42"/>
      <c r="B677" s="42"/>
      <c r="C677" s="43"/>
      <c r="D677" s="43"/>
      <c r="E677" s="43"/>
      <c r="F677" s="40" t="e">
        <f t="shared" si="10"/>
        <v>#DIV/0!</v>
      </c>
      <c r="Q677" s="22"/>
      <c r="R677" s="22"/>
      <c r="S677" s="22"/>
      <c r="AL677" s="21"/>
      <c r="AM677" s="36"/>
    </row>
    <row r="678" spans="1:39" x14ac:dyDescent="0.25">
      <c r="A678" s="42"/>
      <c r="B678" s="42"/>
      <c r="C678" s="43"/>
      <c r="D678" s="43"/>
      <c r="E678" s="43"/>
      <c r="F678" s="40" t="e">
        <f t="shared" si="10"/>
        <v>#DIV/0!</v>
      </c>
      <c r="Q678" s="22"/>
      <c r="R678" s="22"/>
      <c r="S678" s="22"/>
      <c r="AM678" s="36"/>
    </row>
    <row r="679" spans="1:39" x14ac:dyDescent="0.25">
      <c r="A679" s="42"/>
      <c r="B679" s="42"/>
      <c r="C679" s="43"/>
      <c r="D679" s="43"/>
      <c r="E679" s="43"/>
      <c r="F679" s="40" t="e">
        <f t="shared" si="10"/>
        <v>#DIV/0!</v>
      </c>
      <c r="Q679" s="22"/>
      <c r="R679" s="22"/>
      <c r="S679" s="22"/>
      <c r="AM679" s="36"/>
    </row>
    <row r="680" spans="1:39" x14ac:dyDescent="0.25">
      <c r="A680" s="42"/>
      <c r="B680" s="42"/>
      <c r="C680" s="43"/>
      <c r="D680" s="43"/>
      <c r="E680" s="43"/>
      <c r="F680" s="40" t="e">
        <f t="shared" si="10"/>
        <v>#DIV/0!</v>
      </c>
      <c r="Q680" s="22"/>
      <c r="R680" s="22"/>
      <c r="S680" s="22"/>
      <c r="AM680" s="36"/>
    </row>
    <row r="681" spans="1:39" x14ac:dyDescent="0.25">
      <c r="A681" s="42"/>
      <c r="B681" s="42"/>
      <c r="C681" s="43"/>
      <c r="D681" s="43"/>
      <c r="E681" s="43"/>
      <c r="F681" s="40" t="e">
        <f t="shared" si="10"/>
        <v>#DIV/0!</v>
      </c>
      <c r="Q681" s="22"/>
      <c r="R681" s="22"/>
      <c r="S681" s="22"/>
      <c r="AM681" s="36"/>
    </row>
    <row r="682" spans="1:39" x14ac:dyDescent="0.25">
      <c r="A682" s="42"/>
      <c r="B682" s="42"/>
      <c r="C682" s="43"/>
      <c r="D682" s="43"/>
      <c r="E682" s="43"/>
      <c r="F682" s="40" t="e">
        <f t="shared" si="10"/>
        <v>#DIV/0!</v>
      </c>
      <c r="Q682" s="22"/>
      <c r="R682" s="22"/>
      <c r="S682" s="22"/>
      <c r="AM682" s="36"/>
    </row>
    <row r="683" spans="1:39" x14ac:dyDescent="0.25">
      <c r="A683" s="42"/>
      <c r="B683" s="42"/>
      <c r="C683" s="43"/>
      <c r="D683" s="43"/>
      <c r="E683" s="43"/>
      <c r="F683" s="40" t="e">
        <f t="shared" si="10"/>
        <v>#DIV/0!</v>
      </c>
      <c r="Q683" s="22"/>
      <c r="R683" s="22"/>
      <c r="S683" s="22"/>
      <c r="AM683" s="36"/>
    </row>
    <row r="684" spans="1:39" x14ac:dyDescent="0.25">
      <c r="A684" s="42"/>
      <c r="B684" s="42"/>
      <c r="C684" s="43"/>
      <c r="D684" s="43"/>
      <c r="E684" s="43"/>
      <c r="F684" s="40" t="e">
        <f t="shared" si="10"/>
        <v>#DIV/0!</v>
      </c>
      <c r="Q684" s="22"/>
      <c r="R684" s="22"/>
      <c r="S684" s="22"/>
      <c r="AM684" s="36"/>
    </row>
    <row r="685" spans="1:39" x14ac:dyDescent="0.25">
      <c r="A685" s="42"/>
      <c r="B685" s="42"/>
      <c r="C685" s="43"/>
      <c r="D685" s="43"/>
      <c r="E685" s="43"/>
      <c r="F685" s="40" t="e">
        <f t="shared" si="10"/>
        <v>#DIV/0!</v>
      </c>
      <c r="Q685" s="22"/>
      <c r="R685" s="22"/>
      <c r="S685" s="22"/>
      <c r="AL685" s="21"/>
      <c r="AM685" s="36"/>
    </row>
    <row r="686" spans="1:39" x14ac:dyDescent="0.25">
      <c r="A686" s="42"/>
      <c r="B686" s="42"/>
      <c r="C686" s="43"/>
      <c r="D686" s="43"/>
      <c r="E686" s="43"/>
      <c r="F686" s="40" t="e">
        <f t="shared" si="10"/>
        <v>#DIV/0!</v>
      </c>
      <c r="Q686" s="22"/>
      <c r="R686" s="22"/>
      <c r="S686" s="22"/>
      <c r="AM686" s="36"/>
    </row>
    <row r="687" spans="1:39" x14ac:dyDescent="0.25">
      <c r="A687" s="42"/>
      <c r="B687" s="42"/>
      <c r="C687" s="43"/>
      <c r="D687" s="42"/>
      <c r="E687" s="43"/>
      <c r="F687" s="40" t="e">
        <f t="shared" si="10"/>
        <v>#DIV/0!</v>
      </c>
      <c r="Q687" s="22"/>
      <c r="R687" s="22"/>
      <c r="S687" s="22"/>
    </row>
    <row r="688" spans="1:39" x14ac:dyDescent="0.25">
      <c r="A688" s="42"/>
      <c r="B688" s="42"/>
      <c r="C688" s="43"/>
      <c r="D688" s="43"/>
      <c r="E688" s="43"/>
      <c r="F688" s="40" t="e">
        <f t="shared" si="10"/>
        <v>#DIV/0!</v>
      </c>
      <c r="Q688" s="22"/>
      <c r="R688" s="22"/>
      <c r="S688" s="22"/>
      <c r="AM688" s="36"/>
    </row>
    <row r="689" spans="1:39" x14ac:dyDescent="0.25">
      <c r="A689" s="42"/>
      <c r="B689" s="42"/>
      <c r="C689" s="43"/>
      <c r="D689" s="43"/>
      <c r="E689" s="43"/>
      <c r="F689" s="40" t="e">
        <f t="shared" si="10"/>
        <v>#DIV/0!</v>
      </c>
      <c r="Q689" s="22"/>
      <c r="R689" s="22"/>
      <c r="S689" s="22"/>
      <c r="AM689" s="36"/>
    </row>
    <row r="690" spans="1:39" x14ac:dyDescent="0.25">
      <c r="A690" s="42"/>
      <c r="B690" s="42"/>
      <c r="C690" s="43"/>
      <c r="D690" s="43"/>
      <c r="E690" s="43"/>
      <c r="F690" s="40" t="e">
        <f t="shared" si="10"/>
        <v>#DIV/0!</v>
      </c>
      <c r="Q690" s="22"/>
      <c r="R690" s="22"/>
      <c r="S690" s="22"/>
    </row>
    <row r="691" spans="1:39" x14ac:dyDescent="0.25">
      <c r="A691" s="42"/>
      <c r="B691" s="42"/>
      <c r="C691" s="43"/>
      <c r="D691" s="43"/>
      <c r="E691" s="43"/>
      <c r="F691" s="40" t="e">
        <f t="shared" si="10"/>
        <v>#DIV/0!</v>
      </c>
      <c r="Q691" s="22"/>
      <c r="R691" s="22"/>
      <c r="S691" s="22"/>
    </row>
    <row r="692" spans="1:39" x14ac:dyDescent="0.25">
      <c r="A692" s="42"/>
      <c r="B692" s="42"/>
      <c r="C692" s="43"/>
      <c r="D692" s="43"/>
      <c r="E692" s="43"/>
      <c r="F692" s="40" t="e">
        <f t="shared" si="10"/>
        <v>#DIV/0!</v>
      </c>
      <c r="Q692" s="22"/>
      <c r="R692" s="22"/>
      <c r="S692" s="22"/>
      <c r="AM692" s="36"/>
    </row>
    <row r="693" spans="1:39" x14ac:dyDescent="0.25">
      <c r="A693" s="42"/>
      <c r="B693" s="42"/>
      <c r="C693" s="43"/>
      <c r="D693" s="43"/>
      <c r="E693" s="43"/>
      <c r="F693" s="40" t="e">
        <f t="shared" si="10"/>
        <v>#DIV/0!</v>
      </c>
      <c r="Q693" s="22"/>
      <c r="R693" s="22"/>
      <c r="S693" s="22"/>
    </row>
    <row r="694" spans="1:39" x14ac:dyDescent="0.25">
      <c r="A694" s="42"/>
      <c r="B694" s="42"/>
      <c r="C694" s="43"/>
      <c r="D694" s="43"/>
      <c r="E694" s="43"/>
      <c r="F694" s="40" t="e">
        <f t="shared" si="10"/>
        <v>#DIV/0!</v>
      </c>
      <c r="Q694" s="22"/>
      <c r="R694" s="22"/>
      <c r="S694" s="22"/>
    </row>
    <row r="695" spans="1:39" x14ac:dyDescent="0.25">
      <c r="A695" s="42"/>
      <c r="B695" s="42"/>
      <c r="C695" s="43"/>
      <c r="D695" s="43"/>
      <c r="E695" s="43"/>
      <c r="F695" s="40" t="e">
        <f t="shared" si="10"/>
        <v>#DIV/0!</v>
      </c>
      <c r="Q695" s="22"/>
      <c r="R695" s="22"/>
      <c r="S695" s="22"/>
      <c r="AM695" s="36"/>
    </row>
    <row r="696" spans="1:39" x14ac:dyDescent="0.25">
      <c r="A696" s="42"/>
      <c r="B696" s="42"/>
      <c r="C696" s="43"/>
      <c r="D696" s="43"/>
      <c r="E696" s="43"/>
      <c r="F696" s="40" t="e">
        <f t="shared" si="10"/>
        <v>#DIV/0!</v>
      </c>
      <c r="Q696" s="22"/>
      <c r="R696" s="22"/>
      <c r="S696" s="22"/>
      <c r="AM696" s="36"/>
    </row>
    <row r="697" spans="1:39" x14ac:dyDescent="0.25">
      <c r="A697" s="42"/>
      <c r="B697" s="42"/>
      <c r="C697" s="43"/>
      <c r="D697" s="43"/>
      <c r="E697" s="43"/>
      <c r="F697" s="40" t="e">
        <f t="shared" si="10"/>
        <v>#DIV/0!</v>
      </c>
      <c r="Q697" s="22"/>
      <c r="R697" s="22"/>
      <c r="S697" s="22"/>
    </row>
    <row r="698" spans="1:39" x14ac:dyDescent="0.25">
      <c r="A698" s="42"/>
      <c r="B698" s="42"/>
      <c r="C698" s="43"/>
      <c r="D698" s="43"/>
      <c r="E698" s="43"/>
      <c r="F698" s="40" t="e">
        <f t="shared" si="10"/>
        <v>#DIV/0!</v>
      </c>
      <c r="Q698" s="22"/>
      <c r="R698" s="22"/>
      <c r="S698" s="22"/>
    </row>
    <row r="699" spans="1:39" x14ac:dyDescent="0.25">
      <c r="A699" s="42"/>
      <c r="B699" s="42"/>
      <c r="C699" s="43"/>
      <c r="D699" s="43"/>
      <c r="E699" s="43"/>
      <c r="F699" s="40" t="e">
        <f t="shared" si="10"/>
        <v>#DIV/0!</v>
      </c>
      <c r="Q699" s="22"/>
      <c r="R699" s="22"/>
      <c r="S699" s="22"/>
      <c r="AM699" s="36"/>
    </row>
    <row r="700" spans="1:39" x14ac:dyDescent="0.25">
      <c r="A700" s="42"/>
      <c r="B700" s="42"/>
      <c r="C700" s="43"/>
      <c r="D700" s="43"/>
      <c r="E700" s="43"/>
      <c r="F700" s="40" t="e">
        <f t="shared" si="10"/>
        <v>#DIV/0!</v>
      </c>
      <c r="Q700" s="22"/>
      <c r="R700" s="22"/>
      <c r="S700" s="22"/>
      <c r="AM700" s="36"/>
    </row>
    <row r="701" spans="1:39" x14ac:dyDescent="0.25">
      <c r="A701" s="42"/>
      <c r="B701" s="42"/>
      <c r="C701" s="43"/>
      <c r="D701" s="43"/>
      <c r="E701" s="43"/>
      <c r="F701" s="40" t="e">
        <f t="shared" si="10"/>
        <v>#DIV/0!</v>
      </c>
      <c r="Q701" s="22"/>
      <c r="R701" s="22"/>
      <c r="S701" s="22"/>
    </row>
    <row r="702" spans="1:39" x14ac:dyDescent="0.25">
      <c r="A702" s="42"/>
      <c r="B702" s="42"/>
      <c r="C702" s="43"/>
      <c r="D702" s="43"/>
      <c r="E702" s="43"/>
      <c r="F702" s="40" t="e">
        <f t="shared" si="10"/>
        <v>#DIV/0!</v>
      </c>
      <c r="Q702" s="22"/>
      <c r="R702" s="22"/>
      <c r="S702" s="22"/>
    </row>
    <row r="703" spans="1:39" x14ac:dyDescent="0.25">
      <c r="A703" s="42"/>
      <c r="B703" s="42"/>
      <c r="C703" s="43"/>
      <c r="D703" s="43"/>
      <c r="E703" s="43"/>
      <c r="F703" s="40" t="e">
        <f t="shared" si="10"/>
        <v>#DIV/0!</v>
      </c>
      <c r="Q703" s="22"/>
      <c r="R703" s="22"/>
      <c r="S703" s="22"/>
      <c r="AM703" s="36"/>
    </row>
    <row r="704" spans="1:39" x14ac:dyDescent="0.25">
      <c r="A704" s="42"/>
      <c r="B704" s="42"/>
      <c r="C704" s="43"/>
      <c r="D704" s="43"/>
      <c r="E704" s="43"/>
      <c r="F704" s="40" t="e">
        <f t="shared" si="10"/>
        <v>#DIV/0!</v>
      </c>
      <c r="Q704" s="22"/>
      <c r="R704" s="22"/>
      <c r="S704" s="22"/>
      <c r="AM704" s="36"/>
    </row>
    <row r="705" spans="1:39" x14ac:dyDescent="0.25">
      <c r="A705" s="42"/>
      <c r="B705" s="42"/>
      <c r="C705" s="43"/>
      <c r="D705" s="43"/>
      <c r="E705" s="43"/>
      <c r="F705" s="40" t="e">
        <f t="shared" si="10"/>
        <v>#DIV/0!</v>
      </c>
      <c r="Q705" s="22"/>
      <c r="R705" s="22"/>
      <c r="S705" s="22"/>
    </row>
    <row r="706" spans="1:39" x14ac:dyDescent="0.25">
      <c r="A706" s="42"/>
      <c r="B706" s="42"/>
      <c r="C706" s="43"/>
      <c r="D706" s="43"/>
      <c r="E706" s="43"/>
      <c r="F706" s="40" t="e">
        <f t="shared" ref="F706:F769" si="11">(C706-(E706-D706))/C706</f>
        <v>#DIV/0!</v>
      </c>
      <c r="Q706" s="22"/>
      <c r="R706" s="22"/>
      <c r="S706" s="22"/>
    </row>
    <row r="707" spans="1:39" x14ac:dyDescent="0.25">
      <c r="A707" s="42"/>
      <c r="B707" s="42"/>
      <c r="C707" s="43"/>
      <c r="D707" s="43"/>
      <c r="E707" s="43"/>
      <c r="F707" s="40" t="e">
        <f t="shared" si="11"/>
        <v>#DIV/0!</v>
      </c>
      <c r="Q707" s="22"/>
      <c r="R707" s="22"/>
      <c r="S707" s="22"/>
      <c r="AL707" s="21"/>
      <c r="AM707" s="36"/>
    </row>
    <row r="708" spans="1:39" x14ac:dyDescent="0.25">
      <c r="A708" s="42"/>
      <c r="B708" s="42"/>
      <c r="C708" s="43"/>
      <c r="D708" s="43"/>
      <c r="E708" s="43"/>
      <c r="F708" s="40" t="e">
        <f t="shared" si="11"/>
        <v>#DIV/0!</v>
      </c>
      <c r="Q708" s="22"/>
      <c r="R708" s="22"/>
      <c r="S708" s="22"/>
      <c r="AM708" s="36"/>
    </row>
    <row r="709" spans="1:39" x14ac:dyDescent="0.25">
      <c r="A709" s="42"/>
      <c r="B709" s="42"/>
      <c r="C709" s="43"/>
      <c r="D709" s="43"/>
      <c r="E709" s="43"/>
      <c r="F709" s="40" t="e">
        <f t="shared" si="11"/>
        <v>#DIV/0!</v>
      </c>
      <c r="Q709" s="22"/>
      <c r="R709" s="22"/>
      <c r="S709" s="22"/>
    </row>
    <row r="710" spans="1:39" x14ac:dyDescent="0.25">
      <c r="A710" s="42"/>
      <c r="B710" s="42"/>
      <c r="C710" s="43"/>
      <c r="D710" s="43"/>
      <c r="E710" s="43"/>
      <c r="F710" s="40" t="e">
        <f t="shared" si="11"/>
        <v>#DIV/0!</v>
      </c>
      <c r="Q710" s="22"/>
      <c r="R710" s="22"/>
      <c r="S710" s="22"/>
    </row>
    <row r="711" spans="1:39" x14ac:dyDescent="0.25">
      <c r="A711" s="42"/>
      <c r="B711" s="42"/>
      <c r="C711" s="43"/>
      <c r="D711" s="43"/>
      <c r="E711" s="43"/>
      <c r="F711" s="40" t="e">
        <f t="shared" si="11"/>
        <v>#DIV/0!</v>
      </c>
      <c r="Q711" s="22"/>
      <c r="R711" s="22"/>
      <c r="S711" s="22"/>
      <c r="AL711" s="21"/>
      <c r="AM711" s="36"/>
    </row>
    <row r="712" spans="1:39" x14ac:dyDescent="0.25">
      <c r="A712" s="42"/>
      <c r="B712" s="42"/>
      <c r="C712" s="43"/>
      <c r="D712" s="43"/>
      <c r="E712" s="43"/>
      <c r="F712" s="40" t="e">
        <f t="shared" si="11"/>
        <v>#DIV/0!</v>
      </c>
      <c r="Q712" s="22"/>
      <c r="R712" s="22"/>
      <c r="S712" s="22"/>
      <c r="AL712" s="21"/>
      <c r="AM712" s="36"/>
    </row>
    <row r="713" spans="1:39" x14ac:dyDescent="0.25">
      <c r="A713" s="42"/>
      <c r="B713" s="42"/>
      <c r="C713" s="43"/>
      <c r="D713" s="42"/>
      <c r="E713" s="43"/>
      <c r="F713" s="40" t="e">
        <f t="shared" si="11"/>
        <v>#DIV/0!</v>
      </c>
      <c r="Q713" s="22"/>
      <c r="R713" s="22"/>
      <c r="S713" s="22"/>
      <c r="AL713" s="21"/>
      <c r="AM713" s="36"/>
    </row>
    <row r="714" spans="1:39" x14ac:dyDescent="0.25">
      <c r="A714" s="42"/>
      <c r="B714" s="42"/>
      <c r="C714" s="43"/>
      <c r="D714" s="42"/>
      <c r="E714" s="43"/>
      <c r="F714" s="40" t="e">
        <f t="shared" si="11"/>
        <v>#DIV/0!</v>
      </c>
      <c r="Q714" s="22"/>
      <c r="R714" s="22"/>
      <c r="S714" s="22"/>
      <c r="AM714" s="36"/>
    </row>
    <row r="715" spans="1:39" x14ac:dyDescent="0.25">
      <c r="A715" s="42"/>
      <c r="B715" s="42"/>
      <c r="C715" s="43"/>
      <c r="D715" s="42"/>
      <c r="E715" s="43"/>
      <c r="F715" s="40" t="e">
        <f t="shared" si="11"/>
        <v>#DIV/0!</v>
      </c>
      <c r="Q715" s="22"/>
      <c r="R715" s="22"/>
      <c r="S715" s="22"/>
      <c r="AM715" s="36"/>
    </row>
    <row r="716" spans="1:39" x14ac:dyDescent="0.25">
      <c r="A716" s="42"/>
      <c r="B716" s="42"/>
      <c r="C716" s="43"/>
      <c r="D716" s="42"/>
      <c r="E716" s="43"/>
      <c r="F716" s="40" t="e">
        <f t="shared" si="11"/>
        <v>#DIV/0!</v>
      </c>
      <c r="Q716" s="22"/>
      <c r="R716" s="22"/>
      <c r="S716" s="22"/>
      <c r="AM716" s="36"/>
    </row>
    <row r="717" spans="1:39" x14ac:dyDescent="0.25">
      <c r="A717" s="42"/>
      <c r="B717" s="42"/>
      <c r="C717" s="43"/>
      <c r="D717" s="43"/>
      <c r="E717" s="43"/>
      <c r="F717" s="40" t="e">
        <f t="shared" si="11"/>
        <v>#DIV/0!</v>
      </c>
      <c r="Q717" s="22"/>
      <c r="R717" s="22"/>
      <c r="S717" s="22"/>
      <c r="AL717" s="21"/>
      <c r="AM717" s="36"/>
    </row>
    <row r="718" spans="1:39" x14ac:dyDescent="0.25">
      <c r="A718" s="42"/>
      <c r="B718" s="42"/>
      <c r="C718" s="43"/>
      <c r="D718" s="43"/>
      <c r="E718" s="43"/>
      <c r="F718" s="40" t="e">
        <f t="shared" si="11"/>
        <v>#DIV/0!</v>
      </c>
      <c r="Q718" s="22"/>
      <c r="R718" s="22"/>
      <c r="S718" s="22"/>
      <c r="AL718" s="21"/>
      <c r="AM718" s="36"/>
    </row>
    <row r="719" spans="1:39" x14ac:dyDescent="0.25">
      <c r="A719" s="42"/>
      <c r="B719" s="42"/>
      <c r="C719" s="43"/>
      <c r="D719" s="43"/>
      <c r="E719" s="43"/>
      <c r="F719" s="40" t="e">
        <f t="shared" si="11"/>
        <v>#DIV/0!</v>
      </c>
      <c r="Q719" s="22"/>
      <c r="R719" s="22"/>
      <c r="S719" s="22"/>
    </row>
    <row r="720" spans="1:39" x14ac:dyDescent="0.25">
      <c r="A720" s="42"/>
      <c r="B720" s="42"/>
      <c r="C720" s="43"/>
      <c r="D720" s="43"/>
      <c r="E720" s="43"/>
      <c r="F720" s="40" t="e">
        <f t="shared" si="11"/>
        <v>#DIV/0!</v>
      </c>
      <c r="Q720" s="22"/>
      <c r="R720" s="22"/>
      <c r="S720" s="22"/>
      <c r="AM720" s="36"/>
    </row>
    <row r="721" spans="1:39" x14ac:dyDescent="0.25">
      <c r="A721" s="42"/>
      <c r="B721" s="42"/>
      <c r="C721" s="43"/>
      <c r="D721" s="43"/>
      <c r="E721" s="43"/>
      <c r="F721" s="40" t="e">
        <f t="shared" si="11"/>
        <v>#DIV/0!</v>
      </c>
      <c r="Q721" s="22"/>
      <c r="R721" s="22"/>
      <c r="S721" s="22"/>
      <c r="AM721" s="36"/>
    </row>
    <row r="722" spans="1:39" x14ac:dyDescent="0.25">
      <c r="A722" s="42"/>
      <c r="B722" s="42"/>
      <c r="C722" s="43"/>
      <c r="D722" s="43"/>
      <c r="E722" s="43"/>
      <c r="F722" s="40" t="e">
        <f t="shared" si="11"/>
        <v>#DIV/0!</v>
      </c>
      <c r="Q722" s="22"/>
      <c r="R722" s="22"/>
      <c r="S722" s="22"/>
    </row>
    <row r="723" spans="1:39" x14ac:dyDescent="0.25">
      <c r="A723" s="42"/>
      <c r="B723" s="42"/>
      <c r="C723" s="43"/>
      <c r="D723" s="43"/>
      <c r="E723" s="43"/>
      <c r="F723" s="40" t="e">
        <f t="shared" si="11"/>
        <v>#DIV/0!</v>
      </c>
      <c r="Q723" s="22"/>
      <c r="R723" s="22"/>
      <c r="S723" s="22"/>
    </row>
    <row r="724" spans="1:39" x14ac:dyDescent="0.25">
      <c r="A724" s="42"/>
      <c r="B724" s="42"/>
      <c r="C724" s="43"/>
      <c r="D724" s="43"/>
      <c r="E724" s="43"/>
      <c r="F724" s="40" t="e">
        <f t="shared" si="11"/>
        <v>#DIV/0!</v>
      </c>
      <c r="Q724" s="22"/>
      <c r="R724" s="22"/>
      <c r="S724" s="22"/>
      <c r="AM724" s="36"/>
    </row>
    <row r="725" spans="1:39" x14ac:dyDescent="0.25">
      <c r="A725" s="42"/>
      <c r="B725" s="42"/>
      <c r="C725" s="43"/>
      <c r="D725" s="43"/>
      <c r="E725" s="43"/>
      <c r="F725" s="40" t="e">
        <f t="shared" si="11"/>
        <v>#DIV/0!</v>
      </c>
      <c r="Q725" s="22"/>
      <c r="R725" s="22"/>
      <c r="S725" s="22"/>
      <c r="AM725" s="36"/>
    </row>
    <row r="726" spans="1:39" x14ac:dyDescent="0.25">
      <c r="A726" s="42"/>
      <c r="B726" s="42"/>
      <c r="C726" s="43"/>
      <c r="D726" s="43"/>
      <c r="E726" s="43"/>
      <c r="F726" s="40" t="e">
        <f t="shared" si="11"/>
        <v>#DIV/0!</v>
      </c>
      <c r="Q726" s="22"/>
      <c r="R726" s="22"/>
      <c r="S726" s="22"/>
      <c r="AL726" s="21"/>
      <c r="AM726" s="36"/>
    </row>
    <row r="727" spans="1:39" x14ac:dyDescent="0.25">
      <c r="A727" s="42"/>
      <c r="B727" s="42"/>
      <c r="C727" s="43"/>
      <c r="D727" s="43"/>
      <c r="E727" s="43"/>
      <c r="F727" s="40" t="e">
        <f t="shared" si="11"/>
        <v>#DIV/0!</v>
      </c>
      <c r="Q727" s="22"/>
      <c r="R727" s="22"/>
      <c r="S727" s="22"/>
      <c r="AM727" s="36"/>
    </row>
    <row r="728" spans="1:39" x14ac:dyDescent="0.25">
      <c r="A728" s="42"/>
      <c r="B728" s="42"/>
      <c r="C728" s="43"/>
      <c r="D728" s="43"/>
      <c r="E728" s="43"/>
      <c r="F728" s="40" t="e">
        <f t="shared" si="11"/>
        <v>#DIV/0!</v>
      </c>
      <c r="Q728" s="22"/>
      <c r="R728" s="22"/>
      <c r="S728" s="22"/>
      <c r="AL728" s="21"/>
      <c r="AM728" s="36"/>
    </row>
    <row r="729" spans="1:39" x14ac:dyDescent="0.25">
      <c r="A729" s="42"/>
      <c r="B729" s="42"/>
      <c r="C729" s="43"/>
      <c r="D729" s="43"/>
      <c r="E729" s="43"/>
      <c r="F729" s="40" t="e">
        <f t="shared" si="11"/>
        <v>#DIV/0!</v>
      </c>
      <c r="Q729" s="22"/>
      <c r="R729" s="22"/>
      <c r="S729" s="22"/>
      <c r="AM729" s="36"/>
    </row>
    <row r="730" spans="1:39" x14ac:dyDescent="0.25">
      <c r="A730" s="42"/>
      <c r="B730" s="42"/>
      <c r="C730" s="43"/>
      <c r="D730" s="43"/>
      <c r="E730" s="43"/>
      <c r="F730" s="40" t="e">
        <f t="shared" si="11"/>
        <v>#DIV/0!</v>
      </c>
      <c r="Q730" s="22"/>
      <c r="R730" s="22"/>
      <c r="S730" s="22"/>
      <c r="AL730" s="21"/>
      <c r="AM730" s="36"/>
    </row>
    <row r="731" spans="1:39" x14ac:dyDescent="0.25">
      <c r="A731" s="42"/>
      <c r="B731" s="42"/>
      <c r="C731" s="43"/>
      <c r="D731" s="43"/>
      <c r="E731" s="43"/>
      <c r="F731" s="40" t="e">
        <f t="shared" si="11"/>
        <v>#DIV/0!</v>
      </c>
      <c r="Q731" s="22"/>
      <c r="R731" s="22"/>
      <c r="S731" s="22"/>
    </row>
    <row r="732" spans="1:39" x14ac:dyDescent="0.25">
      <c r="A732" s="42"/>
      <c r="B732" s="42"/>
      <c r="C732" s="43"/>
      <c r="D732" s="43"/>
      <c r="E732" s="43"/>
      <c r="F732" s="40" t="e">
        <f t="shared" si="11"/>
        <v>#DIV/0!</v>
      </c>
      <c r="Q732" s="22"/>
      <c r="R732" s="22"/>
      <c r="S732" s="22"/>
    </row>
    <row r="733" spans="1:39" x14ac:dyDescent="0.25">
      <c r="A733" s="42"/>
      <c r="B733" s="42"/>
      <c r="C733" s="43"/>
      <c r="D733" s="43"/>
      <c r="E733" s="43"/>
      <c r="F733" s="40" t="e">
        <f t="shared" si="11"/>
        <v>#DIV/0!</v>
      </c>
      <c r="Q733" s="22"/>
      <c r="R733" s="22"/>
      <c r="S733" s="22"/>
      <c r="AL733" s="21"/>
      <c r="AM733" s="36"/>
    </row>
    <row r="734" spans="1:39" x14ac:dyDescent="0.25">
      <c r="A734" s="42"/>
      <c r="B734" s="42"/>
      <c r="C734" s="43"/>
      <c r="D734" s="43"/>
      <c r="E734" s="43"/>
      <c r="F734" s="40" t="e">
        <f t="shared" si="11"/>
        <v>#DIV/0!</v>
      </c>
      <c r="Q734" s="22"/>
      <c r="R734" s="22"/>
      <c r="S734" s="22"/>
      <c r="AL734" s="21"/>
      <c r="AM734" s="36"/>
    </row>
    <row r="735" spans="1:39" x14ac:dyDescent="0.25">
      <c r="A735" s="42"/>
      <c r="B735" s="42"/>
      <c r="C735" s="43"/>
      <c r="D735" s="43"/>
      <c r="E735" s="43"/>
      <c r="F735" s="40" t="e">
        <f t="shared" si="11"/>
        <v>#DIV/0!</v>
      </c>
      <c r="Q735" s="22"/>
      <c r="R735" s="22"/>
      <c r="S735" s="22"/>
      <c r="AL735" s="21"/>
      <c r="AM735" s="36"/>
    </row>
    <row r="736" spans="1:39" x14ac:dyDescent="0.25">
      <c r="A736" s="42"/>
      <c r="B736" s="42"/>
      <c r="C736" s="43"/>
      <c r="D736" s="43"/>
      <c r="E736" s="43"/>
      <c r="F736" s="40" t="e">
        <f t="shared" si="11"/>
        <v>#DIV/0!</v>
      </c>
      <c r="Q736" s="22"/>
      <c r="R736" s="22"/>
      <c r="S736" s="22"/>
    </row>
    <row r="737" spans="1:39" x14ac:dyDescent="0.25">
      <c r="A737" s="42"/>
      <c r="B737" s="42"/>
      <c r="C737" s="43"/>
      <c r="D737" s="43"/>
      <c r="E737" s="43"/>
      <c r="F737" s="40" t="e">
        <f t="shared" si="11"/>
        <v>#DIV/0!</v>
      </c>
      <c r="Q737" s="22"/>
      <c r="R737" s="22"/>
      <c r="S737" s="22"/>
    </row>
    <row r="738" spans="1:39" x14ac:dyDescent="0.25">
      <c r="A738" s="42"/>
      <c r="B738" s="42"/>
      <c r="C738" s="43"/>
      <c r="D738" s="43"/>
      <c r="E738" s="43"/>
      <c r="F738" s="40" t="e">
        <f t="shared" si="11"/>
        <v>#DIV/0!</v>
      </c>
      <c r="Q738" s="22"/>
      <c r="R738" s="22"/>
      <c r="S738" s="22"/>
      <c r="AM738" s="36"/>
    </row>
    <row r="739" spans="1:39" x14ac:dyDescent="0.25">
      <c r="A739" s="42"/>
      <c r="B739" s="42"/>
      <c r="C739" s="43"/>
      <c r="D739" s="43"/>
      <c r="E739" s="43"/>
      <c r="F739" s="40" t="e">
        <f t="shared" si="11"/>
        <v>#DIV/0!</v>
      </c>
      <c r="Q739" s="22"/>
      <c r="R739" s="22"/>
      <c r="S739" s="22"/>
      <c r="AM739" s="36"/>
    </row>
    <row r="740" spans="1:39" x14ac:dyDescent="0.25">
      <c r="A740" s="42"/>
      <c r="B740" s="42"/>
      <c r="C740" s="43"/>
      <c r="D740" s="43"/>
      <c r="E740" s="43"/>
      <c r="F740" s="40" t="e">
        <f t="shared" si="11"/>
        <v>#DIV/0!</v>
      </c>
      <c r="Q740" s="22"/>
      <c r="R740" s="22"/>
      <c r="S740" s="22"/>
      <c r="AM740" s="36"/>
    </row>
    <row r="741" spans="1:39" x14ac:dyDescent="0.25">
      <c r="A741" s="42"/>
      <c r="B741" s="42"/>
      <c r="C741" s="43"/>
      <c r="D741" s="43"/>
      <c r="E741" s="43"/>
      <c r="F741" s="40" t="e">
        <f t="shared" si="11"/>
        <v>#DIV/0!</v>
      </c>
      <c r="Q741" s="22"/>
      <c r="R741" s="22"/>
      <c r="S741" s="22"/>
      <c r="AM741" s="36"/>
    </row>
    <row r="742" spans="1:39" x14ac:dyDescent="0.25">
      <c r="A742" s="42"/>
      <c r="B742" s="42"/>
      <c r="C742" s="43"/>
      <c r="D742" s="43"/>
      <c r="E742" s="43"/>
      <c r="F742" s="40" t="e">
        <f t="shared" si="11"/>
        <v>#DIV/0!</v>
      </c>
      <c r="Q742" s="22"/>
      <c r="R742" s="22"/>
      <c r="S742" s="22"/>
    </row>
    <row r="743" spans="1:39" x14ac:dyDescent="0.25">
      <c r="A743" s="42"/>
      <c r="B743" s="42"/>
      <c r="C743" s="43"/>
      <c r="D743" s="43"/>
      <c r="E743" s="43"/>
      <c r="F743" s="40" t="e">
        <f t="shared" si="11"/>
        <v>#DIV/0!</v>
      </c>
      <c r="Q743" s="22"/>
      <c r="R743" s="22"/>
      <c r="S743" s="22"/>
      <c r="AM743" s="36"/>
    </row>
    <row r="744" spans="1:39" x14ac:dyDescent="0.25">
      <c r="A744" s="42"/>
      <c r="B744" s="42"/>
      <c r="C744" s="43"/>
      <c r="D744" s="43"/>
      <c r="E744" s="43"/>
      <c r="F744" s="40" t="e">
        <f t="shared" si="11"/>
        <v>#DIV/0!</v>
      </c>
      <c r="Q744" s="22"/>
      <c r="R744" s="22"/>
      <c r="S744" s="22"/>
      <c r="AM744" s="36"/>
    </row>
    <row r="745" spans="1:39" x14ac:dyDescent="0.25">
      <c r="A745" s="42"/>
      <c r="B745" s="42"/>
      <c r="C745" s="43"/>
      <c r="D745" s="43"/>
      <c r="E745" s="43"/>
      <c r="F745" s="40" t="e">
        <f t="shared" si="11"/>
        <v>#DIV/0!</v>
      </c>
      <c r="Q745" s="22"/>
      <c r="R745" s="22"/>
      <c r="S745" s="22"/>
      <c r="AM745" s="36"/>
    </row>
    <row r="746" spans="1:39" x14ac:dyDescent="0.25">
      <c r="A746" s="42"/>
      <c r="B746" s="42"/>
      <c r="C746" s="43"/>
      <c r="D746" s="43"/>
      <c r="E746" s="43"/>
      <c r="F746" s="40" t="e">
        <f t="shared" si="11"/>
        <v>#DIV/0!</v>
      </c>
      <c r="Q746" s="22"/>
      <c r="R746" s="22"/>
      <c r="S746" s="22"/>
      <c r="AM746" s="36"/>
    </row>
    <row r="747" spans="1:39" x14ac:dyDescent="0.25">
      <c r="A747" s="42"/>
      <c r="B747" s="42"/>
      <c r="C747" s="43"/>
      <c r="D747" s="43"/>
      <c r="E747" s="43"/>
      <c r="F747" s="40" t="e">
        <f t="shared" si="11"/>
        <v>#DIV/0!</v>
      </c>
      <c r="Q747" s="22"/>
      <c r="R747" s="22"/>
      <c r="S747" s="22"/>
      <c r="AM747" s="36"/>
    </row>
    <row r="748" spans="1:39" x14ac:dyDescent="0.25">
      <c r="A748" s="42"/>
      <c r="B748" s="42"/>
      <c r="C748" s="43"/>
      <c r="D748" s="43"/>
      <c r="E748" s="43"/>
      <c r="F748" s="40" t="e">
        <f t="shared" si="11"/>
        <v>#DIV/0!</v>
      </c>
      <c r="Q748" s="22"/>
      <c r="R748" s="22"/>
      <c r="S748" s="22"/>
      <c r="AM748" s="36"/>
    </row>
    <row r="749" spans="1:39" x14ac:dyDescent="0.25">
      <c r="A749" s="42"/>
      <c r="B749" s="42"/>
      <c r="C749" s="43"/>
      <c r="D749" s="43"/>
      <c r="E749" s="43"/>
      <c r="F749" s="40" t="e">
        <f t="shared" si="11"/>
        <v>#DIV/0!</v>
      </c>
      <c r="Q749" s="22"/>
      <c r="R749" s="22"/>
      <c r="S749" s="22"/>
      <c r="AL749" s="21"/>
      <c r="AM749" s="36"/>
    </row>
    <row r="750" spans="1:39" x14ac:dyDescent="0.25">
      <c r="A750" s="42"/>
      <c r="B750" s="42"/>
      <c r="C750" s="43"/>
      <c r="D750" s="43"/>
      <c r="E750" s="43"/>
      <c r="F750" s="40" t="e">
        <f t="shared" si="11"/>
        <v>#DIV/0!</v>
      </c>
      <c r="Q750" s="22"/>
      <c r="R750" s="22"/>
      <c r="S750" s="22"/>
      <c r="AM750" s="36"/>
    </row>
    <row r="751" spans="1:39" x14ac:dyDescent="0.25">
      <c r="A751" s="42"/>
      <c r="B751" s="42"/>
      <c r="C751" s="43"/>
      <c r="D751" s="43"/>
      <c r="E751" s="43"/>
      <c r="F751" s="40" t="e">
        <f t="shared" si="11"/>
        <v>#DIV/0!</v>
      </c>
      <c r="Q751" s="22"/>
      <c r="R751" s="22"/>
      <c r="S751" s="22"/>
    </row>
    <row r="752" spans="1:39" x14ac:dyDescent="0.25">
      <c r="A752" s="42"/>
      <c r="B752" s="42"/>
      <c r="C752" s="43"/>
      <c r="D752" s="43"/>
      <c r="E752" s="43"/>
      <c r="F752" s="40" t="e">
        <f t="shared" si="11"/>
        <v>#DIV/0!</v>
      </c>
      <c r="Q752" s="22"/>
      <c r="R752" s="22"/>
      <c r="S752" s="22"/>
      <c r="AM752" s="36"/>
    </row>
    <row r="753" spans="1:39" x14ac:dyDescent="0.25">
      <c r="A753" s="42"/>
      <c r="B753" s="42"/>
      <c r="C753" s="43"/>
      <c r="D753" s="43"/>
      <c r="E753" s="43"/>
      <c r="F753" s="40" t="e">
        <f t="shared" si="11"/>
        <v>#DIV/0!</v>
      </c>
      <c r="Q753" s="22"/>
      <c r="R753" s="22"/>
      <c r="S753" s="22"/>
      <c r="AM753" s="36"/>
    </row>
    <row r="754" spans="1:39" x14ac:dyDescent="0.25">
      <c r="A754" s="42"/>
      <c r="B754" s="42"/>
      <c r="C754" s="43"/>
      <c r="D754" s="43"/>
      <c r="E754" s="43"/>
      <c r="F754" s="40" t="e">
        <f t="shared" si="11"/>
        <v>#DIV/0!</v>
      </c>
      <c r="Q754" s="22"/>
      <c r="S754" s="22"/>
    </row>
    <row r="755" spans="1:39" x14ac:dyDescent="0.25">
      <c r="A755" s="42"/>
      <c r="B755" s="42"/>
      <c r="C755" s="43"/>
      <c r="D755" s="43"/>
      <c r="E755" s="43"/>
      <c r="F755" s="40" t="e">
        <f t="shared" si="11"/>
        <v>#DIV/0!</v>
      </c>
      <c r="Q755" s="22"/>
      <c r="R755" s="22"/>
      <c r="S755" s="22"/>
      <c r="AM755" s="36"/>
    </row>
    <row r="756" spans="1:39" x14ac:dyDescent="0.25">
      <c r="A756" s="42"/>
      <c r="B756" s="42"/>
      <c r="C756" s="43"/>
      <c r="D756" s="43"/>
      <c r="E756" s="43"/>
      <c r="F756" s="40" t="e">
        <f t="shared" si="11"/>
        <v>#DIV/0!</v>
      </c>
      <c r="Q756" s="22"/>
      <c r="R756" s="22"/>
      <c r="S756" s="22"/>
    </row>
    <row r="757" spans="1:39" x14ac:dyDescent="0.25">
      <c r="A757" s="42"/>
      <c r="B757" s="42"/>
      <c r="C757" s="43"/>
      <c r="D757" s="43"/>
      <c r="E757" s="43"/>
      <c r="F757" s="40" t="e">
        <f t="shared" si="11"/>
        <v>#DIV/0!</v>
      </c>
      <c r="Q757" s="22"/>
      <c r="R757" s="22"/>
      <c r="S757" s="22"/>
    </row>
    <row r="758" spans="1:39" x14ac:dyDescent="0.25">
      <c r="A758" s="42"/>
      <c r="B758" s="42"/>
      <c r="C758" s="43"/>
      <c r="D758" s="43"/>
      <c r="E758" s="43"/>
      <c r="F758" s="40" t="e">
        <f t="shared" si="11"/>
        <v>#DIV/0!</v>
      </c>
      <c r="Q758" s="22"/>
      <c r="R758" s="22"/>
      <c r="S758" s="22"/>
    </row>
    <row r="759" spans="1:39" x14ac:dyDescent="0.25">
      <c r="A759" s="42"/>
      <c r="B759" s="42"/>
      <c r="C759" s="43"/>
      <c r="D759" s="43"/>
      <c r="E759" s="43"/>
      <c r="F759" s="40" t="e">
        <f t="shared" si="11"/>
        <v>#DIV/0!</v>
      </c>
      <c r="Q759" s="22"/>
      <c r="R759" s="22"/>
      <c r="S759" s="22"/>
      <c r="AM759" s="36"/>
    </row>
    <row r="760" spans="1:39" x14ac:dyDescent="0.25">
      <c r="A760" s="42"/>
      <c r="B760" s="42"/>
      <c r="C760" s="43"/>
      <c r="D760" s="43"/>
      <c r="E760" s="43"/>
      <c r="F760" s="40" t="e">
        <f t="shared" si="11"/>
        <v>#DIV/0!</v>
      </c>
      <c r="Q760" s="22"/>
      <c r="R760" s="22"/>
      <c r="S760" s="22"/>
    </row>
    <row r="761" spans="1:39" x14ac:dyDescent="0.25">
      <c r="A761" s="42"/>
      <c r="B761" s="42"/>
      <c r="C761" s="43"/>
      <c r="D761" s="43"/>
      <c r="E761" s="43"/>
      <c r="F761" s="40" t="e">
        <f t="shared" si="11"/>
        <v>#DIV/0!</v>
      </c>
      <c r="Q761" s="22"/>
      <c r="R761" s="22"/>
      <c r="S761" s="22"/>
    </row>
    <row r="762" spans="1:39" x14ac:dyDescent="0.25">
      <c r="A762" s="42"/>
      <c r="B762" s="42"/>
      <c r="C762" s="43"/>
      <c r="D762" s="43"/>
      <c r="E762" s="43"/>
      <c r="F762" s="40" t="e">
        <f t="shared" si="11"/>
        <v>#DIV/0!</v>
      </c>
      <c r="Q762" s="22"/>
      <c r="R762" s="22"/>
      <c r="S762" s="22"/>
    </row>
    <row r="763" spans="1:39" x14ac:dyDescent="0.25">
      <c r="A763" s="42"/>
      <c r="B763" s="42"/>
      <c r="C763" s="43"/>
      <c r="D763" s="43"/>
      <c r="E763" s="43"/>
      <c r="F763" s="40" t="e">
        <f t="shared" si="11"/>
        <v>#DIV/0!</v>
      </c>
      <c r="Q763" s="22"/>
      <c r="R763" s="22"/>
      <c r="S763" s="22"/>
      <c r="AM763" s="36"/>
    </row>
    <row r="764" spans="1:39" x14ac:dyDescent="0.25">
      <c r="A764" s="42"/>
      <c r="B764" s="42"/>
      <c r="C764" s="43"/>
      <c r="D764" s="43"/>
      <c r="E764" s="43"/>
      <c r="F764" s="40" t="e">
        <f t="shared" si="11"/>
        <v>#DIV/0!</v>
      </c>
      <c r="Q764" s="22"/>
      <c r="R764" s="22"/>
      <c r="S764" s="22"/>
      <c r="AM764" s="36"/>
    </row>
    <row r="765" spans="1:39" x14ac:dyDescent="0.25">
      <c r="A765" s="42"/>
      <c r="B765" s="42"/>
      <c r="C765" s="43"/>
      <c r="D765" s="43"/>
      <c r="E765" s="43"/>
      <c r="F765" s="40" t="e">
        <f t="shared" si="11"/>
        <v>#DIV/0!</v>
      </c>
      <c r="Q765" s="22"/>
      <c r="R765" s="22"/>
      <c r="S765" s="22"/>
    </row>
    <row r="766" spans="1:39" x14ac:dyDescent="0.25">
      <c r="A766" s="42"/>
      <c r="B766" s="42"/>
      <c r="C766" s="43"/>
      <c r="D766" s="43"/>
      <c r="E766" s="43"/>
      <c r="F766" s="40" t="e">
        <f t="shared" si="11"/>
        <v>#DIV/0!</v>
      </c>
      <c r="Q766" s="22"/>
      <c r="R766" s="22"/>
      <c r="S766" s="22"/>
    </row>
    <row r="767" spans="1:39" x14ac:dyDescent="0.25">
      <c r="A767" s="42"/>
      <c r="B767" s="42"/>
      <c r="C767" s="43"/>
      <c r="D767" s="43"/>
      <c r="E767" s="43"/>
      <c r="F767" s="40" t="e">
        <f t="shared" si="11"/>
        <v>#DIV/0!</v>
      </c>
      <c r="Q767" s="22"/>
      <c r="R767" s="22"/>
      <c r="S767" s="22"/>
      <c r="AM767" s="36"/>
    </row>
    <row r="768" spans="1:39" x14ac:dyDescent="0.25">
      <c r="A768" s="42"/>
      <c r="B768" s="42"/>
      <c r="C768" s="43"/>
      <c r="D768" s="43"/>
      <c r="E768" s="43"/>
      <c r="F768" s="40" t="e">
        <f t="shared" si="11"/>
        <v>#DIV/0!</v>
      </c>
      <c r="Q768" s="22"/>
      <c r="R768" s="22"/>
      <c r="S768" s="22"/>
    </row>
    <row r="769" spans="1:39" x14ac:dyDescent="0.25">
      <c r="A769" s="42"/>
      <c r="B769" s="42"/>
      <c r="C769" s="43"/>
      <c r="D769" s="43"/>
      <c r="E769" s="43"/>
      <c r="F769" s="40" t="e">
        <f t="shared" si="11"/>
        <v>#DIV/0!</v>
      </c>
      <c r="Q769" s="22"/>
      <c r="R769" s="22"/>
      <c r="S769" s="22"/>
      <c r="AM769" s="36"/>
    </row>
    <row r="770" spans="1:39" x14ac:dyDescent="0.25">
      <c r="A770" s="42"/>
      <c r="B770" s="42"/>
      <c r="C770" s="43"/>
      <c r="D770" s="43"/>
      <c r="E770" s="43"/>
      <c r="F770" s="40" t="e">
        <f t="shared" ref="F770:F787" si="12">(C770-(E770-D770))/C770</f>
        <v>#DIV/0!</v>
      </c>
      <c r="Q770" s="22"/>
      <c r="R770" s="22"/>
      <c r="S770" s="22"/>
      <c r="AM770" s="36"/>
    </row>
    <row r="771" spans="1:39" x14ac:dyDescent="0.25">
      <c r="A771" s="42"/>
      <c r="B771" s="42"/>
      <c r="C771" s="43"/>
      <c r="D771" s="43"/>
      <c r="E771" s="43"/>
      <c r="F771" s="40" t="e">
        <f t="shared" si="12"/>
        <v>#DIV/0!</v>
      </c>
      <c r="Q771" s="22"/>
      <c r="R771" s="22"/>
      <c r="S771" s="22"/>
      <c r="AM771" s="36"/>
    </row>
    <row r="772" spans="1:39" x14ac:dyDescent="0.25">
      <c r="A772" s="42"/>
      <c r="B772" s="42"/>
      <c r="C772" s="43"/>
      <c r="D772" s="43"/>
      <c r="E772" s="43"/>
      <c r="F772" s="40" t="e">
        <f t="shared" si="12"/>
        <v>#DIV/0!</v>
      </c>
      <c r="Q772" s="22"/>
      <c r="R772" s="22"/>
      <c r="S772" s="22"/>
      <c r="AM772" s="36"/>
    </row>
    <row r="773" spans="1:39" x14ac:dyDescent="0.25">
      <c r="A773" s="42"/>
      <c r="B773" s="42"/>
      <c r="C773" s="43"/>
      <c r="D773" s="43"/>
      <c r="E773" s="43"/>
      <c r="F773" s="40" t="e">
        <f t="shared" si="12"/>
        <v>#DIV/0!</v>
      </c>
      <c r="Q773" s="22"/>
      <c r="R773" s="22"/>
      <c r="S773" s="22"/>
      <c r="AM773" s="36"/>
    </row>
    <row r="774" spans="1:39" x14ac:dyDescent="0.25">
      <c r="A774" s="42"/>
      <c r="B774" s="42"/>
      <c r="C774" s="43"/>
      <c r="D774" s="43"/>
      <c r="E774" s="43"/>
      <c r="F774" s="40" t="e">
        <f t="shared" si="12"/>
        <v>#DIV/0!</v>
      </c>
      <c r="Q774" s="22"/>
      <c r="R774" s="22"/>
      <c r="S774" s="22"/>
    </row>
    <row r="775" spans="1:39" x14ac:dyDescent="0.25">
      <c r="A775" s="42"/>
      <c r="B775" s="42"/>
      <c r="C775" s="43"/>
      <c r="D775" s="43"/>
      <c r="E775" s="43"/>
      <c r="F775" s="40" t="e">
        <f t="shared" si="12"/>
        <v>#DIV/0!</v>
      </c>
      <c r="Q775" s="22"/>
      <c r="R775" s="22"/>
      <c r="S775" s="22"/>
    </row>
    <row r="776" spans="1:39" x14ac:dyDescent="0.25">
      <c r="A776" s="42"/>
      <c r="B776" s="42"/>
      <c r="C776" s="43"/>
      <c r="D776" s="43"/>
      <c r="E776" s="43"/>
      <c r="F776" s="40" t="e">
        <f t="shared" si="12"/>
        <v>#DIV/0!</v>
      </c>
      <c r="Q776" s="22"/>
      <c r="R776" s="22"/>
      <c r="S776" s="22"/>
      <c r="AM776" s="36"/>
    </row>
    <row r="777" spans="1:39" x14ac:dyDescent="0.25">
      <c r="A777" s="42"/>
      <c r="B777" s="42"/>
      <c r="C777" s="43"/>
      <c r="D777" s="43"/>
      <c r="E777" s="43"/>
      <c r="F777" s="40" t="e">
        <f t="shared" si="12"/>
        <v>#DIV/0!</v>
      </c>
      <c r="Q777" s="22"/>
      <c r="R777" s="22"/>
      <c r="S777" s="22"/>
    </row>
    <row r="778" spans="1:39" x14ac:dyDescent="0.25">
      <c r="A778" s="42"/>
      <c r="B778" s="42"/>
      <c r="C778" s="43"/>
      <c r="D778" s="43"/>
      <c r="E778" s="43"/>
      <c r="F778" s="40" t="e">
        <f t="shared" si="12"/>
        <v>#DIV/0!</v>
      </c>
      <c r="Q778" s="22"/>
      <c r="R778" s="22"/>
      <c r="S778" s="22"/>
    </row>
    <row r="779" spans="1:39" x14ac:dyDescent="0.25">
      <c r="A779" s="42"/>
      <c r="B779" s="42"/>
      <c r="C779" s="43"/>
      <c r="D779" s="43"/>
      <c r="E779" s="43"/>
      <c r="F779" s="40" t="e">
        <f t="shared" si="12"/>
        <v>#DIV/0!</v>
      </c>
      <c r="Q779" s="22"/>
      <c r="R779" s="22"/>
      <c r="S779" s="22"/>
    </row>
    <row r="780" spans="1:39" x14ac:dyDescent="0.25">
      <c r="A780" s="42"/>
      <c r="B780" s="42"/>
      <c r="C780" s="43"/>
      <c r="D780" s="43"/>
      <c r="E780" s="43"/>
      <c r="F780" s="40" t="e">
        <f t="shared" si="12"/>
        <v>#DIV/0!</v>
      </c>
      <c r="Q780" s="22"/>
      <c r="R780" s="22"/>
      <c r="S780" s="22"/>
    </row>
    <row r="781" spans="1:39" x14ac:dyDescent="0.25">
      <c r="A781" s="42"/>
      <c r="B781" s="42"/>
      <c r="C781" s="43"/>
      <c r="D781" s="43"/>
      <c r="E781" s="43"/>
      <c r="F781" s="40" t="e">
        <f t="shared" si="12"/>
        <v>#DIV/0!</v>
      </c>
      <c r="Q781" s="22"/>
      <c r="R781" s="22"/>
      <c r="S781" s="22"/>
    </row>
    <row r="782" spans="1:39" x14ac:dyDescent="0.25">
      <c r="A782" s="42"/>
      <c r="B782" s="42"/>
      <c r="C782" s="43"/>
      <c r="D782" s="43"/>
      <c r="E782" s="43"/>
      <c r="F782" s="40" t="e">
        <f t="shared" si="12"/>
        <v>#DIV/0!</v>
      </c>
      <c r="Q782" s="22"/>
      <c r="R782" s="22"/>
      <c r="S782" s="22"/>
    </row>
    <row r="783" spans="1:39" x14ac:dyDescent="0.25">
      <c r="A783" s="42"/>
      <c r="B783" s="42"/>
      <c r="C783" s="43"/>
      <c r="D783" s="43"/>
      <c r="E783" s="43"/>
      <c r="F783" s="40" t="e">
        <f t="shared" si="12"/>
        <v>#DIV/0!</v>
      </c>
      <c r="Q783" s="22"/>
      <c r="R783" s="22"/>
      <c r="S783" s="22"/>
      <c r="AM783" s="36"/>
    </row>
    <row r="784" spans="1:39" x14ac:dyDescent="0.25">
      <c r="A784" s="42"/>
      <c r="B784" s="42"/>
      <c r="C784" s="43"/>
      <c r="D784" s="43"/>
      <c r="E784" s="43"/>
      <c r="F784" s="40" t="e">
        <f t="shared" si="12"/>
        <v>#DIV/0!</v>
      </c>
      <c r="Q784" s="22"/>
      <c r="R784" s="22"/>
      <c r="S784" s="22"/>
    </row>
    <row r="785" spans="1:19" x14ac:dyDescent="0.25">
      <c r="A785" s="42"/>
      <c r="B785" s="42"/>
      <c r="C785" s="43"/>
      <c r="D785" s="43"/>
      <c r="E785" s="43"/>
      <c r="F785" s="40" t="e">
        <f t="shared" si="12"/>
        <v>#DIV/0!</v>
      </c>
      <c r="Q785" s="22"/>
      <c r="R785" s="22"/>
      <c r="S785" s="22"/>
    </row>
    <row r="786" spans="1:19" x14ac:dyDescent="0.25">
      <c r="A786" s="42"/>
      <c r="B786" s="42"/>
      <c r="C786" s="43"/>
      <c r="D786" s="43"/>
      <c r="E786" s="43"/>
      <c r="F786" s="40" t="e">
        <f t="shared" si="12"/>
        <v>#DIV/0!</v>
      </c>
      <c r="Q786" s="22"/>
      <c r="R786" s="22"/>
      <c r="S786" s="22"/>
    </row>
    <row r="787" spans="1:19" x14ac:dyDescent="0.25">
      <c r="A787" s="42"/>
      <c r="B787" s="42"/>
      <c r="C787" s="43"/>
      <c r="D787" s="43"/>
      <c r="E787" s="43"/>
      <c r="F787" s="40" t="e">
        <f t="shared" si="12"/>
        <v>#DIV/0!</v>
      </c>
      <c r="Q787" s="22"/>
      <c r="R787" s="22"/>
      <c r="S787" s="22"/>
    </row>
    <row r="788" spans="1:19" x14ac:dyDescent="0.25">
      <c r="A788" s="42"/>
      <c r="B788" s="42"/>
      <c r="C788" s="43"/>
      <c r="D788" s="43"/>
      <c r="E788" s="43"/>
    </row>
    <row r="789" spans="1:19" x14ac:dyDescent="0.25">
      <c r="A789" s="42"/>
      <c r="B789" s="42"/>
      <c r="C789" s="43"/>
      <c r="D789" s="43"/>
      <c r="E789" s="43"/>
    </row>
    <row r="790" spans="1:19" x14ac:dyDescent="0.25">
      <c r="A790" s="42"/>
      <c r="B790" s="42"/>
      <c r="C790" s="43"/>
      <c r="D790" s="43"/>
      <c r="E790" s="43"/>
    </row>
    <row r="791" spans="1:19" x14ac:dyDescent="0.25">
      <c r="A791" s="42"/>
      <c r="B791" s="42"/>
      <c r="C791" s="43"/>
      <c r="D791" s="43"/>
      <c r="E791" s="43"/>
    </row>
    <row r="792" spans="1:19" x14ac:dyDescent="0.25">
      <c r="A792" s="42"/>
      <c r="B792" s="42"/>
      <c r="C792" s="43"/>
      <c r="D792" s="43"/>
      <c r="E792" s="43"/>
    </row>
    <row r="793" spans="1:19" x14ac:dyDescent="0.25">
      <c r="A793" s="42"/>
      <c r="B793" s="42"/>
      <c r="C793" s="43"/>
      <c r="D793" s="43"/>
      <c r="E793" s="43"/>
    </row>
    <row r="794" spans="1:19" x14ac:dyDescent="0.25">
      <c r="A794" s="42"/>
      <c r="B794" s="42"/>
      <c r="C794" s="43"/>
      <c r="D794" s="43"/>
      <c r="E794" s="43"/>
    </row>
    <row r="795" spans="1:19" x14ac:dyDescent="0.25">
      <c r="A795" s="42"/>
      <c r="B795" s="42"/>
      <c r="C795" s="43"/>
      <c r="D795" s="43"/>
      <c r="E795" s="43"/>
    </row>
    <row r="796" spans="1:19" x14ac:dyDescent="0.25">
      <c r="A796" s="42"/>
      <c r="B796" s="42"/>
      <c r="C796" s="43"/>
      <c r="D796" s="43"/>
      <c r="E796" s="43"/>
    </row>
    <row r="797" spans="1:19" x14ac:dyDescent="0.25">
      <c r="A797" s="42"/>
      <c r="B797" s="42"/>
      <c r="C797" s="43"/>
      <c r="D797" s="43"/>
      <c r="E797" s="43"/>
    </row>
    <row r="798" spans="1:19" x14ac:dyDescent="0.25">
      <c r="A798" s="42"/>
      <c r="B798" s="42"/>
      <c r="C798" s="43"/>
      <c r="D798" s="43"/>
      <c r="E798" s="43"/>
    </row>
    <row r="799" spans="1:19" x14ac:dyDescent="0.25">
      <c r="A799" s="42"/>
      <c r="B799" s="42"/>
      <c r="C799" s="43"/>
      <c r="D799" s="43"/>
      <c r="E799" s="43"/>
    </row>
    <row r="800" spans="1:19" x14ac:dyDescent="0.25">
      <c r="A800" s="42"/>
      <c r="B800" s="42"/>
      <c r="C800" s="43"/>
      <c r="D800" s="43"/>
      <c r="E800" s="43"/>
    </row>
    <row r="801" spans="1:5" x14ac:dyDescent="0.25">
      <c r="A801" s="42"/>
      <c r="B801" s="42"/>
      <c r="C801" s="43"/>
      <c r="D801" s="43"/>
      <c r="E801" s="43"/>
    </row>
    <row r="802" spans="1:5" x14ac:dyDescent="0.25">
      <c r="A802" s="42"/>
      <c r="B802" s="42"/>
      <c r="C802" s="43"/>
      <c r="D802" s="43"/>
      <c r="E802" s="43"/>
    </row>
    <row r="803" spans="1:5" x14ac:dyDescent="0.25">
      <c r="A803" s="42"/>
      <c r="B803" s="42"/>
      <c r="C803" s="43"/>
      <c r="D803" s="43"/>
      <c r="E803" s="43"/>
    </row>
    <row r="804" spans="1:5" x14ac:dyDescent="0.25">
      <c r="A804" s="42"/>
      <c r="B804" s="42"/>
      <c r="C804" s="43"/>
      <c r="D804" s="43"/>
      <c r="E804" s="43"/>
    </row>
    <row r="805" spans="1:5" x14ac:dyDescent="0.25">
      <c r="A805" s="42"/>
      <c r="B805" s="42"/>
      <c r="C805" s="43"/>
      <c r="D805" s="43"/>
      <c r="E805" s="43"/>
    </row>
    <row r="806" spans="1:5" x14ac:dyDescent="0.25">
      <c r="A806" s="42"/>
      <c r="B806" s="42"/>
      <c r="C806" s="43"/>
      <c r="D806" s="42"/>
      <c r="E806" s="43"/>
    </row>
    <row r="807" spans="1:5" x14ac:dyDescent="0.25">
      <c r="A807" s="42"/>
      <c r="B807" s="42"/>
      <c r="C807" s="43"/>
      <c r="D807" s="43"/>
      <c r="E807" s="43"/>
    </row>
    <row r="808" spans="1:5" x14ac:dyDescent="0.25">
      <c r="A808" s="42"/>
      <c r="B808" s="42"/>
      <c r="C808" s="43"/>
      <c r="D808" s="43"/>
      <c r="E808" s="43"/>
    </row>
    <row r="809" spans="1:5" x14ac:dyDescent="0.25">
      <c r="A809" s="42"/>
      <c r="B809" s="42"/>
      <c r="C809" s="43"/>
      <c r="D809" s="43"/>
      <c r="E809" s="43"/>
    </row>
    <row r="810" spans="1:5" x14ac:dyDescent="0.25">
      <c r="A810" s="42"/>
      <c r="B810" s="42"/>
      <c r="C810" s="43"/>
      <c r="D810" s="43"/>
      <c r="E810" s="43"/>
    </row>
    <row r="811" spans="1:5" x14ac:dyDescent="0.25">
      <c r="A811" s="42"/>
      <c r="B811" s="42"/>
      <c r="C811" s="43"/>
      <c r="D811" s="43"/>
      <c r="E811" s="43"/>
    </row>
    <row r="812" spans="1:5" x14ac:dyDescent="0.25">
      <c r="A812" s="42"/>
      <c r="B812" s="42"/>
      <c r="C812" s="43"/>
      <c r="D812" s="43"/>
      <c r="E812" s="43"/>
    </row>
    <row r="813" spans="1:5" x14ac:dyDescent="0.25">
      <c r="A813" s="42"/>
      <c r="B813" s="42"/>
      <c r="C813" s="43"/>
      <c r="D813" s="43"/>
      <c r="E813" s="43"/>
    </row>
    <row r="814" spans="1:5" x14ac:dyDescent="0.25">
      <c r="A814" s="42"/>
      <c r="B814" s="42"/>
      <c r="C814" s="43"/>
      <c r="D814" s="43"/>
      <c r="E814" s="43"/>
    </row>
    <row r="815" spans="1:5" x14ac:dyDescent="0.25">
      <c r="A815" s="42"/>
      <c r="B815" s="42"/>
      <c r="C815" s="43"/>
      <c r="D815" s="43"/>
      <c r="E815" s="43"/>
    </row>
    <row r="816" spans="1:5" x14ac:dyDescent="0.25">
      <c r="A816" s="42"/>
      <c r="B816" s="42"/>
      <c r="C816" s="43"/>
      <c r="D816" s="43"/>
      <c r="E816" s="43"/>
    </row>
    <row r="817" spans="1:5" x14ac:dyDescent="0.25">
      <c r="A817" s="42"/>
      <c r="B817" s="42"/>
      <c r="C817" s="43"/>
      <c r="D817" s="43"/>
      <c r="E817" s="43"/>
    </row>
    <row r="818" spans="1:5" x14ac:dyDescent="0.25">
      <c r="A818" s="42"/>
      <c r="B818" s="42"/>
      <c r="C818" s="43"/>
      <c r="D818" s="43"/>
      <c r="E818" s="43"/>
    </row>
    <row r="819" spans="1:5" x14ac:dyDescent="0.25">
      <c r="A819" s="42"/>
      <c r="B819" s="42"/>
      <c r="C819" s="43"/>
      <c r="D819" s="43"/>
      <c r="E819" s="43"/>
    </row>
    <row r="820" spans="1:5" x14ac:dyDescent="0.25">
      <c r="A820" s="42"/>
      <c r="B820" s="42"/>
      <c r="C820" s="43"/>
      <c r="D820" s="43"/>
      <c r="E820" s="43"/>
    </row>
    <row r="821" spans="1:5" x14ac:dyDescent="0.25">
      <c r="A821" s="42"/>
      <c r="B821" s="42"/>
      <c r="C821" s="43"/>
      <c r="D821" s="43"/>
      <c r="E821" s="43"/>
    </row>
    <row r="822" spans="1:5" x14ac:dyDescent="0.25">
      <c r="A822" s="42"/>
      <c r="B822" s="42"/>
      <c r="C822" s="43"/>
      <c r="D822" s="43"/>
      <c r="E822" s="43"/>
    </row>
    <row r="823" spans="1:5" x14ac:dyDescent="0.25">
      <c r="A823" s="42"/>
      <c r="B823" s="42"/>
      <c r="C823" s="43"/>
      <c r="D823" s="43"/>
      <c r="E823" s="43"/>
    </row>
    <row r="824" spans="1:5" x14ac:dyDescent="0.25">
      <c r="A824" s="42"/>
      <c r="B824" s="42"/>
      <c r="C824" s="43"/>
      <c r="D824" s="43"/>
      <c r="E824" s="43"/>
    </row>
    <row r="825" spans="1:5" x14ac:dyDescent="0.25">
      <c r="A825" s="42"/>
      <c r="B825" s="42"/>
      <c r="C825" s="43"/>
      <c r="D825" s="43"/>
      <c r="E825" s="43"/>
    </row>
    <row r="826" spans="1:5" x14ac:dyDescent="0.25">
      <c r="A826" s="42"/>
      <c r="B826" s="42"/>
      <c r="C826" s="43"/>
      <c r="D826" s="43"/>
      <c r="E826" s="43"/>
    </row>
    <row r="827" spans="1:5" x14ac:dyDescent="0.25">
      <c r="A827" s="42"/>
      <c r="B827" s="42"/>
      <c r="C827" s="43"/>
      <c r="D827" s="43"/>
      <c r="E827" s="43"/>
    </row>
    <row r="828" spans="1:5" x14ac:dyDescent="0.25">
      <c r="A828" s="42"/>
      <c r="B828" s="42"/>
      <c r="C828" s="43"/>
      <c r="D828" s="43"/>
      <c r="E828" s="43"/>
    </row>
    <row r="829" spans="1:5" x14ac:dyDescent="0.25">
      <c r="A829" s="42"/>
      <c r="B829" s="42"/>
      <c r="C829" s="43"/>
      <c r="D829" s="43"/>
      <c r="E829" s="43"/>
    </row>
    <row r="830" spans="1:5" x14ac:dyDescent="0.25">
      <c r="A830" s="42"/>
      <c r="B830" s="42"/>
      <c r="C830" s="43"/>
      <c r="D830" s="43"/>
      <c r="E830" s="43"/>
    </row>
    <row r="831" spans="1:5" x14ac:dyDescent="0.25">
      <c r="A831" s="42"/>
      <c r="B831" s="42"/>
      <c r="C831" s="43"/>
      <c r="D831" s="43"/>
      <c r="E831" s="43"/>
    </row>
    <row r="832" spans="1:5" x14ac:dyDescent="0.25">
      <c r="A832" s="42"/>
      <c r="B832" s="42"/>
      <c r="C832" s="43"/>
      <c r="D832" s="43"/>
      <c r="E832" s="43"/>
    </row>
    <row r="833" spans="1:5" x14ac:dyDescent="0.25">
      <c r="A833" s="42"/>
      <c r="B833" s="42"/>
      <c r="C833" s="43"/>
      <c r="D833" s="43"/>
      <c r="E833" s="43"/>
    </row>
    <row r="834" spans="1:5" x14ac:dyDescent="0.25">
      <c r="A834" s="42"/>
      <c r="B834" s="42"/>
      <c r="C834" s="43"/>
      <c r="D834" s="43"/>
      <c r="E834" s="43"/>
    </row>
    <row r="835" spans="1:5" x14ac:dyDescent="0.25">
      <c r="A835" s="42"/>
      <c r="B835" s="42"/>
      <c r="C835" s="43"/>
      <c r="D835" s="43"/>
      <c r="E835" s="43"/>
    </row>
    <row r="836" spans="1:5" x14ac:dyDescent="0.25">
      <c r="A836" s="42"/>
      <c r="B836" s="42"/>
      <c r="C836" s="43"/>
      <c r="D836" s="43"/>
      <c r="E836" s="43"/>
    </row>
    <row r="837" spans="1:5" x14ac:dyDescent="0.25">
      <c r="A837" s="42"/>
      <c r="B837" s="42"/>
      <c r="C837" s="43"/>
      <c r="D837" s="43"/>
      <c r="E837" s="43"/>
    </row>
    <row r="838" spans="1:5" x14ac:dyDescent="0.25">
      <c r="A838" s="42"/>
      <c r="B838" s="42"/>
      <c r="C838" s="43"/>
      <c r="D838" s="43"/>
      <c r="E838" s="43"/>
    </row>
    <row r="839" spans="1:5" x14ac:dyDescent="0.25">
      <c r="A839" s="42"/>
      <c r="B839" s="42"/>
      <c r="C839" s="43"/>
      <c r="D839" s="43"/>
      <c r="E839" s="4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4"/>
  <dimension ref="A1:F479"/>
  <sheetViews>
    <sheetView workbookViewId="0">
      <selection activeCell="B1" sqref="A1:XFD1048576"/>
    </sheetView>
  </sheetViews>
  <sheetFormatPr defaultColWidth="8.7109375" defaultRowHeight="15" x14ac:dyDescent="0.25"/>
  <cols>
    <col min="1" max="1" width="44.7109375" bestFit="1" customWidth="1"/>
    <col min="2" max="2" width="11.42578125" bestFit="1" customWidth="1"/>
    <col min="3" max="3" width="5" bestFit="1" customWidth="1"/>
    <col min="4" max="4" width="9.5703125" bestFit="1" customWidth="1"/>
    <col min="5" max="5" width="7.5703125" style="30" bestFit="1" customWidth="1"/>
  </cols>
  <sheetData>
    <row r="1" spans="1:6" x14ac:dyDescent="0.25">
      <c r="A1" s="5" t="s">
        <v>540</v>
      </c>
      <c r="B1" s="5" t="s">
        <v>541</v>
      </c>
      <c r="C1" s="5" t="s">
        <v>542</v>
      </c>
      <c r="D1" s="5" t="s">
        <v>44</v>
      </c>
      <c r="E1" s="28" t="s">
        <v>543</v>
      </c>
      <c r="F1" s="4"/>
    </row>
    <row r="2" spans="1:6" x14ac:dyDescent="0.25">
      <c r="A2" s="23" t="s">
        <v>544</v>
      </c>
      <c r="B2" s="23" t="s">
        <v>65</v>
      </c>
      <c r="C2" s="23" t="s">
        <v>45</v>
      </c>
      <c r="D2" s="23" t="s">
        <v>66</v>
      </c>
      <c r="E2" s="29">
        <v>67.995999999999995</v>
      </c>
    </row>
    <row r="3" spans="1:6" x14ac:dyDescent="0.25">
      <c r="A3" s="23" t="s">
        <v>545</v>
      </c>
      <c r="B3" s="23" t="s">
        <v>546</v>
      </c>
      <c r="C3" s="23" t="s">
        <v>45</v>
      </c>
      <c r="D3" s="23" t="s">
        <v>547</v>
      </c>
      <c r="E3" s="29">
        <v>76.531000000000006</v>
      </c>
    </row>
    <row r="4" spans="1:6" x14ac:dyDescent="0.25">
      <c r="A4" s="23" t="s">
        <v>548</v>
      </c>
      <c r="B4" s="23" t="s">
        <v>549</v>
      </c>
      <c r="C4" s="23" t="s">
        <v>45</v>
      </c>
      <c r="D4" s="23" t="s">
        <v>547</v>
      </c>
      <c r="E4" s="29">
        <v>76.531000000000006</v>
      </c>
    </row>
    <row r="5" spans="1:6" x14ac:dyDescent="0.25">
      <c r="A5" s="23" t="s">
        <v>550</v>
      </c>
      <c r="B5" s="23" t="s">
        <v>551</v>
      </c>
      <c r="C5" s="23" t="s">
        <v>45</v>
      </c>
      <c r="D5" s="23" t="s">
        <v>547</v>
      </c>
      <c r="E5" s="29">
        <v>76.531000000000006</v>
      </c>
    </row>
    <row r="6" spans="1:6" x14ac:dyDescent="0.25">
      <c r="A6" s="23" t="s">
        <v>552</v>
      </c>
      <c r="B6" s="23" t="s">
        <v>68</v>
      </c>
      <c r="C6" s="23" t="s">
        <v>45</v>
      </c>
      <c r="D6" s="23" t="s">
        <v>67</v>
      </c>
      <c r="E6" s="29">
        <v>34.485999999999997</v>
      </c>
    </row>
    <row r="7" spans="1:6" x14ac:dyDescent="0.25">
      <c r="A7" s="23" t="s">
        <v>553</v>
      </c>
      <c r="B7" s="23" t="s">
        <v>69</v>
      </c>
      <c r="C7" s="23" t="s">
        <v>45</v>
      </c>
      <c r="D7" s="23" t="s">
        <v>67</v>
      </c>
      <c r="E7" s="29">
        <v>34.485999999999997</v>
      </c>
    </row>
    <row r="8" spans="1:6" x14ac:dyDescent="0.25">
      <c r="A8" s="23" t="s">
        <v>554</v>
      </c>
      <c r="B8" s="23" t="s">
        <v>70</v>
      </c>
      <c r="C8" s="23" t="s">
        <v>45</v>
      </c>
      <c r="D8" s="23" t="s">
        <v>67</v>
      </c>
      <c r="E8" s="29">
        <v>34.485999999999997</v>
      </c>
    </row>
    <row r="9" spans="1:6" x14ac:dyDescent="0.25">
      <c r="A9" s="23" t="s">
        <v>555</v>
      </c>
      <c r="B9" s="23" t="s">
        <v>144</v>
      </c>
      <c r="C9" s="23" t="s">
        <v>45</v>
      </c>
      <c r="D9" s="23" t="s">
        <v>556</v>
      </c>
      <c r="E9" s="29">
        <v>22.32</v>
      </c>
    </row>
    <row r="10" spans="1:6" x14ac:dyDescent="0.25">
      <c r="A10" s="23" t="s">
        <v>557</v>
      </c>
      <c r="B10" s="23" t="s">
        <v>149</v>
      </c>
      <c r="C10" s="23" t="s">
        <v>45</v>
      </c>
      <c r="D10" s="23" t="s">
        <v>83</v>
      </c>
      <c r="E10" s="29">
        <v>88.46</v>
      </c>
    </row>
    <row r="11" spans="1:6" x14ac:dyDescent="0.25">
      <c r="A11" s="23" t="s">
        <v>557</v>
      </c>
      <c r="B11" s="23" t="s">
        <v>149</v>
      </c>
      <c r="C11" s="23" t="s">
        <v>45</v>
      </c>
      <c r="D11" s="23" t="s">
        <v>12</v>
      </c>
      <c r="E11" s="29">
        <v>88.465000000000003</v>
      </c>
    </row>
    <row r="12" spans="1:6" x14ac:dyDescent="0.25">
      <c r="A12" s="23" t="s">
        <v>557</v>
      </c>
      <c r="B12" s="23" t="s">
        <v>149</v>
      </c>
      <c r="C12" s="23" t="s">
        <v>45</v>
      </c>
      <c r="D12" s="23" t="s">
        <v>504</v>
      </c>
      <c r="E12" s="29">
        <v>99.83</v>
      </c>
    </row>
    <row r="13" spans="1:6" x14ac:dyDescent="0.25">
      <c r="A13" s="23" t="s">
        <v>558</v>
      </c>
      <c r="B13" s="23" t="s">
        <v>559</v>
      </c>
      <c r="C13" s="23" t="s">
        <v>45</v>
      </c>
      <c r="D13" s="23" t="s">
        <v>83</v>
      </c>
      <c r="E13" s="29">
        <v>88.465000000000003</v>
      </c>
    </row>
    <row r="14" spans="1:6" x14ac:dyDescent="0.25">
      <c r="A14" s="23" t="s">
        <v>558</v>
      </c>
      <c r="B14" s="23" t="s">
        <v>559</v>
      </c>
      <c r="C14" s="23" t="s">
        <v>45</v>
      </c>
      <c r="D14" s="23" t="s">
        <v>12</v>
      </c>
      <c r="E14" s="29">
        <v>88.465000000000003</v>
      </c>
    </row>
    <row r="15" spans="1:6" x14ac:dyDescent="0.25">
      <c r="A15" s="23" t="s">
        <v>560</v>
      </c>
      <c r="B15" s="23" t="s">
        <v>561</v>
      </c>
      <c r="C15" s="23" t="s">
        <v>45</v>
      </c>
      <c r="D15" s="23" t="s">
        <v>83</v>
      </c>
      <c r="E15" s="29">
        <v>88.465000000000003</v>
      </c>
    </row>
    <row r="16" spans="1:6" x14ac:dyDescent="0.25">
      <c r="A16" s="23" t="s">
        <v>560</v>
      </c>
      <c r="B16" s="23" t="s">
        <v>561</v>
      </c>
      <c r="C16" s="23" t="s">
        <v>45</v>
      </c>
      <c r="D16" s="23" t="s">
        <v>12</v>
      </c>
      <c r="E16" s="29">
        <v>88.465000000000003</v>
      </c>
    </row>
    <row r="17" spans="1:5" x14ac:dyDescent="0.25">
      <c r="A17" s="23" t="s">
        <v>562</v>
      </c>
      <c r="B17" s="23" t="s">
        <v>563</v>
      </c>
      <c r="C17" s="23" t="s">
        <v>45</v>
      </c>
      <c r="D17" s="23" t="s">
        <v>451</v>
      </c>
      <c r="E17" s="29">
        <v>23.81</v>
      </c>
    </row>
    <row r="18" spans="1:5" x14ac:dyDescent="0.25">
      <c r="A18" s="23" t="s">
        <v>565</v>
      </c>
      <c r="B18" s="23" t="s">
        <v>123</v>
      </c>
      <c r="C18" s="23" t="s">
        <v>45</v>
      </c>
      <c r="D18" s="23" t="s">
        <v>440</v>
      </c>
      <c r="E18" s="29">
        <v>52.517000000000003</v>
      </c>
    </row>
    <row r="19" spans="1:5" x14ac:dyDescent="0.25">
      <c r="A19" s="23" t="s">
        <v>566</v>
      </c>
      <c r="B19" s="23" t="s">
        <v>567</v>
      </c>
      <c r="C19" s="23" t="s">
        <v>45</v>
      </c>
      <c r="D19" s="23" t="s">
        <v>305</v>
      </c>
      <c r="E19" s="29">
        <v>35.71</v>
      </c>
    </row>
    <row r="20" spans="1:5" x14ac:dyDescent="0.25">
      <c r="A20" s="23" t="s">
        <v>568</v>
      </c>
      <c r="B20" s="23" t="s">
        <v>161</v>
      </c>
      <c r="C20" s="23" t="s">
        <v>45</v>
      </c>
      <c r="D20" s="23" t="s">
        <v>493</v>
      </c>
      <c r="E20" s="29">
        <v>72.448999999999998</v>
      </c>
    </row>
    <row r="21" spans="1:5" x14ac:dyDescent="0.25">
      <c r="A21" s="23" t="s">
        <v>569</v>
      </c>
      <c r="B21" s="23" t="s">
        <v>165</v>
      </c>
      <c r="C21" s="23" t="s">
        <v>45</v>
      </c>
      <c r="D21" s="23" t="s">
        <v>115</v>
      </c>
      <c r="E21" s="29">
        <v>35.076999999999998</v>
      </c>
    </row>
    <row r="22" spans="1:5" x14ac:dyDescent="0.25">
      <c r="A22" s="23" t="s">
        <v>570</v>
      </c>
      <c r="B22" s="23" t="s">
        <v>211</v>
      </c>
      <c r="C22" s="23" t="s">
        <v>45</v>
      </c>
      <c r="D22" s="23" t="s">
        <v>571</v>
      </c>
      <c r="E22" s="29">
        <v>14.987</v>
      </c>
    </row>
    <row r="23" spans="1:5" x14ac:dyDescent="0.25">
      <c r="A23" s="23" t="s">
        <v>570</v>
      </c>
      <c r="B23" s="23" t="s">
        <v>211</v>
      </c>
      <c r="C23" s="23" t="s">
        <v>45</v>
      </c>
      <c r="D23" s="23" t="s">
        <v>443</v>
      </c>
      <c r="E23" s="29">
        <v>12.97</v>
      </c>
    </row>
    <row r="24" spans="1:5" x14ac:dyDescent="0.25">
      <c r="A24" s="23" t="s">
        <v>573</v>
      </c>
      <c r="B24" s="23" t="s">
        <v>213</v>
      </c>
      <c r="C24" s="23" t="s">
        <v>45</v>
      </c>
      <c r="D24" s="23" t="s">
        <v>571</v>
      </c>
      <c r="E24" s="29">
        <v>14.987</v>
      </c>
    </row>
    <row r="25" spans="1:5" x14ac:dyDescent="0.25">
      <c r="A25" s="23" t="s">
        <v>573</v>
      </c>
      <c r="B25" s="23" t="s">
        <v>213</v>
      </c>
      <c r="C25" s="23" t="s">
        <v>45</v>
      </c>
      <c r="D25" s="23" t="s">
        <v>443</v>
      </c>
      <c r="E25" s="29">
        <v>12.968</v>
      </c>
    </row>
    <row r="26" spans="1:5" x14ac:dyDescent="0.25">
      <c r="A26" s="23" t="s">
        <v>574</v>
      </c>
      <c r="B26" s="23" t="s">
        <v>137</v>
      </c>
      <c r="C26" s="23" t="s">
        <v>45</v>
      </c>
      <c r="D26" s="23" t="s">
        <v>511</v>
      </c>
      <c r="E26" s="29">
        <v>29.119</v>
      </c>
    </row>
    <row r="27" spans="1:5" x14ac:dyDescent="0.25">
      <c r="A27" s="23" t="s">
        <v>574</v>
      </c>
      <c r="B27" s="23" t="s">
        <v>137</v>
      </c>
      <c r="C27" s="23" t="s">
        <v>45</v>
      </c>
      <c r="D27" s="23" t="s">
        <v>510</v>
      </c>
      <c r="E27" s="29">
        <v>29.119</v>
      </c>
    </row>
    <row r="28" spans="1:5" x14ac:dyDescent="0.25">
      <c r="A28" s="23" t="s">
        <v>572</v>
      </c>
      <c r="B28" s="23" t="s">
        <v>206</v>
      </c>
      <c r="C28" s="23" t="s">
        <v>45</v>
      </c>
      <c r="D28" s="23" t="s">
        <v>575</v>
      </c>
      <c r="E28" s="29">
        <v>13.393000000000001</v>
      </c>
    </row>
    <row r="29" spans="1:5" x14ac:dyDescent="0.25">
      <c r="A29" s="23" t="s">
        <v>572</v>
      </c>
      <c r="B29" s="23" t="s">
        <v>206</v>
      </c>
      <c r="C29" s="23" t="s">
        <v>45</v>
      </c>
      <c r="D29" s="23" t="s">
        <v>527</v>
      </c>
      <c r="E29" s="29">
        <v>12.755000000000001</v>
      </c>
    </row>
    <row r="30" spans="1:5" x14ac:dyDescent="0.25">
      <c r="A30" s="23" t="s">
        <v>576</v>
      </c>
      <c r="B30" s="23" t="s">
        <v>207</v>
      </c>
      <c r="C30" s="23" t="s">
        <v>45</v>
      </c>
      <c r="D30" s="23" t="s">
        <v>575</v>
      </c>
      <c r="E30" s="29">
        <v>13.393000000000001</v>
      </c>
    </row>
    <row r="31" spans="1:5" x14ac:dyDescent="0.25">
      <c r="A31" s="23" t="s">
        <v>576</v>
      </c>
      <c r="B31" s="23" t="s">
        <v>207</v>
      </c>
      <c r="C31" s="23" t="s">
        <v>45</v>
      </c>
      <c r="D31" s="23" t="s">
        <v>457</v>
      </c>
      <c r="E31" s="29">
        <v>12.755000000000001</v>
      </c>
    </row>
    <row r="32" spans="1:5" x14ac:dyDescent="0.25">
      <c r="A32" s="23" t="s">
        <v>576</v>
      </c>
      <c r="B32" s="23" t="s">
        <v>207</v>
      </c>
      <c r="C32" s="23" t="s">
        <v>45</v>
      </c>
      <c r="D32" s="23" t="s">
        <v>527</v>
      </c>
      <c r="E32" s="29">
        <v>12.755000000000001</v>
      </c>
    </row>
    <row r="33" spans="1:5" x14ac:dyDescent="0.25">
      <c r="A33" s="23" t="s">
        <v>577</v>
      </c>
      <c r="B33" s="23" t="s">
        <v>177</v>
      </c>
      <c r="C33" s="23" t="s">
        <v>45</v>
      </c>
      <c r="D33" s="23" t="s">
        <v>575</v>
      </c>
      <c r="E33" s="29">
        <v>13.393000000000001</v>
      </c>
    </row>
    <row r="34" spans="1:5" x14ac:dyDescent="0.25">
      <c r="A34" s="23" t="s">
        <v>577</v>
      </c>
      <c r="B34" s="23" t="s">
        <v>177</v>
      </c>
      <c r="C34" s="23" t="s">
        <v>45</v>
      </c>
      <c r="D34" s="23" t="s">
        <v>457</v>
      </c>
      <c r="E34" s="29">
        <v>12.755000000000001</v>
      </c>
    </row>
    <row r="35" spans="1:5" x14ac:dyDescent="0.25">
      <c r="A35" s="23" t="s">
        <v>577</v>
      </c>
      <c r="B35" s="23" t="s">
        <v>177</v>
      </c>
      <c r="C35" s="23" t="s">
        <v>45</v>
      </c>
      <c r="D35" s="23" t="s">
        <v>527</v>
      </c>
      <c r="E35" s="29">
        <v>12.755000000000001</v>
      </c>
    </row>
    <row r="36" spans="1:5" x14ac:dyDescent="0.25">
      <c r="A36" s="23" t="s">
        <v>578</v>
      </c>
      <c r="B36" s="23" t="s">
        <v>579</v>
      </c>
      <c r="C36" s="23" t="s">
        <v>45</v>
      </c>
      <c r="D36" s="23" t="s">
        <v>575</v>
      </c>
      <c r="E36" s="29">
        <v>13.393000000000001</v>
      </c>
    </row>
    <row r="37" spans="1:5" x14ac:dyDescent="0.25">
      <c r="A37" s="23" t="s">
        <v>578</v>
      </c>
      <c r="B37" s="23" t="s">
        <v>579</v>
      </c>
      <c r="C37" s="23" t="s">
        <v>45</v>
      </c>
      <c r="D37" s="23" t="s">
        <v>457</v>
      </c>
      <c r="E37" s="29">
        <v>12.755000000000001</v>
      </c>
    </row>
    <row r="38" spans="1:5" x14ac:dyDescent="0.25">
      <c r="A38" s="23" t="s">
        <v>578</v>
      </c>
      <c r="B38" s="23" t="s">
        <v>579</v>
      </c>
      <c r="C38" s="23" t="s">
        <v>45</v>
      </c>
      <c r="D38" s="23" t="s">
        <v>527</v>
      </c>
      <c r="E38" s="29">
        <v>12.755000000000001</v>
      </c>
    </row>
    <row r="39" spans="1:5" x14ac:dyDescent="0.25">
      <c r="A39" s="23" t="s">
        <v>580</v>
      </c>
      <c r="B39" s="23" t="s">
        <v>208</v>
      </c>
      <c r="C39" s="23" t="s">
        <v>45</v>
      </c>
      <c r="D39" s="23" t="s">
        <v>575</v>
      </c>
      <c r="E39" s="29">
        <v>13.393000000000001</v>
      </c>
    </row>
    <row r="40" spans="1:5" x14ac:dyDescent="0.25">
      <c r="A40" s="23" t="s">
        <v>580</v>
      </c>
      <c r="B40" s="23" t="s">
        <v>208</v>
      </c>
      <c r="C40" s="23" t="s">
        <v>45</v>
      </c>
      <c r="D40" s="23" t="s">
        <v>457</v>
      </c>
      <c r="E40" s="29">
        <v>12.755000000000001</v>
      </c>
    </row>
    <row r="41" spans="1:5" x14ac:dyDescent="0.25">
      <c r="A41" s="23" t="s">
        <v>580</v>
      </c>
      <c r="B41" s="23" t="s">
        <v>208</v>
      </c>
      <c r="C41" s="23" t="s">
        <v>45</v>
      </c>
      <c r="D41" s="23" t="s">
        <v>527</v>
      </c>
      <c r="E41" s="29">
        <v>12.755000000000001</v>
      </c>
    </row>
    <row r="42" spans="1:5" x14ac:dyDescent="0.25">
      <c r="A42" s="23" t="s">
        <v>581</v>
      </c>
      <c r="B42" s="23" t="s">
        <v>582</v>
      </c>
      <c r="C42" s="23" t="s">
        <v>45</v>
      </c>
      <c r="D42" s="23" t="s">
        <v>575</v>
      </c>
      <c r="E42" s="29">
        <v>13.393000000000001</v>
      </c>
    </row>
    <row r="43" spans="1:5" x14ac:dyDescent="0.25">
      <c r="A43" s="23" t="s">
        <v>581</v>
      </c>
      <c r="B43" s="23" t="s">
        <v>582</v>
      </c>
      <c r="C43" s="23" t="s">
        <v>45</v>
      </c>
      <c r="D43" s="23" t="s">
        <v>457</v>
      </c>
      <c r="E43" s="29">
        <v>12.755000000000001</v>
      </c>
    </row>
    <row r="44" spans="1:5" x14ac:dyDescent="0.25">
      <c r="A44" s="23" t="s">
        <v>581</v>
      </c>
      <c r="B44" s="23" t="s">
        <v>582</v>
      </c>
      <c r="C44" s="23" t="s">
        <v>45</v>
      </c>
      <c r="D44" s="23" t="s">
        <v>527</v>
      </c>
      <c r="E44" s="29">
        <v>12.755000000000001</v>
      </c>
    </row>
    <row r="45" spans="1:5" x14ac:dyDescent="0.25">
      <c r="A45" s="23" t="s">
        <v>583</v>
      </c>
      <c r="B45" s="23" t="s">
        <v>176</v>
      </c>
      <c r="C45" s="23" t="s">
        <v>45</v>
      </c>
      <c r="D45" s="23" t="s">
        <v>575</v>
      </c>
      <c r="E45" s="29">
        <v>13.393000000000001</v>
      </c>
    </row>
    <row r="46" spans="1:5" x14ac:dyDescent="0.25">
      <c r="A46" s="23" t="s">
        <v>583</v>
      </c>
      <c r="B46" s="23" t="s">
        <v>176</v>
      </c>
      <c r="C46" s="23" t="s">
        <v>45</v>
      </c>
      <c r="D46" s="23" t="s">
        <v>457</v>
      </c>
      <c r="E46" s="29">
        <v>12.755000000000001</v>
      </c>
    </row>
    <row r="47" spans="1:5" x14ac:dyDescent="0.25">
      <c r="A47" s="23" t="s">
        <v>583</v>
      </c>
      <c r="B47" s="23" t="s">
        <v>176</v>
      </c>
      <c r="C47" s="23" t="s">
        <v>45</v>
      </c>
      <c r="D47" s="23" t="s">
        <v>527</v>
      </c>
      <c r="E47" s="29">
        <v>12.755000000000001</v>
      </c>
    </row>
    <row r="48" spans="1:5" x14ac:dyDescent="0.25">
      <c r="A48" s="23" t="s">
        <v>584</v>
      </c>
      <c r="B48" s="23" t="s">
        <v>209</v>
      </c>
      <c r="C48" s="23" t="s">
        <v>45</v>
      </c>
      <c r="D48" s="23" t="s">
        <v>575</v>
      </c>
      <c r="E48" s="29">
        <v>13.393000000000001</v>
      </c>
    </row>
    <row r="49" spans="1:5" x14ac:dyDescent="0.25">
      <c r="A49" s="23" t="s">
        <v>584</v>
      </c>
      <c r="B49" s="23" t="s">
        <v>209</v>
      </c>
      <c r="C49" s="23" t="s">
        <v>45</v>
      </c>
      <c r="D49" s="23" t="s">
        <v>457</v>
      </c>
      <c r="E49" s="29">
        <v>12.755000000000001</v>
      </c>
    </row>
    <row r="50" spans="1:5" x14ac:dyDescent="0.25">
      <c r="A50" s="23" t="s">
        <v>584</v>
      </c>
      <c r="B50" s="23" t="s">
        <v>209</v>
      </c>
      <c r="C50" s="23" t="s">
        <v>45</v>
      </c>
      <c r="D50" s="23" t="s">
        <v>527</v>
      </c>
      <c r="E50" s="29">
        <v>12.755000000000001</v>
      </c>
    </row>
    <row r="51" spans="1:5" x14ac:dyDescent="0.25">
      <c r="A51" s="23" t="s">
        <v>585</v>
      </c>
      <c r="B51" s="23" t="s">
        <v>586</v>
      </c>
      <c r="C51" s="23" t="s">
        <v>45</v>
      </c>
      <c r="D51" s="23" t="s">
        <v>575</v>
      </c>
      <c r="E51" s="29">
        <v>13.393000000000001</v>
      </c>
    </row>
    <row r="52" spans="1:5" x14ac:dyDescent="0.25">
      <c r="A52" s="23" t="s">
        <v>585</v>
      </c>
      <c r="B52" s="23" t="s">
        <v>586</v>
      </c>
      <c r="C52" s="23" t="s">
        <v>45</v>
      </c>
      <c r="D52" s="23" t="s">
        <v>457</v>
      </c>
      <c r="E52" s="29">
        <v>12.755000000000001</v>
      </c>
    </row>
    <row r="53" spans="1:5" x14ac:dyDescent="0.25">
      <c r="A53" s="23" t="s">
        <v>585</v>
      </c>
      <c r="B53" s="23" t="s">
        <v>586</v>
      </c>
      <c r="C53" s="23" t="s">
        <v>45</v>
      </c>
      <c r="D53" s="23" t="s">
        <v>527</v>
      </c>
      <c r="E53" s="29">
        <v>12.755000000000001</v>
      </c>
    </row>
    <row r="54" spans="1:5" x14ac:dyDescent="0.25">
      <c r="A54" s="23" t="s">
        <v>587</v>
      </c>
      <c r="B54" s="23" t="s">
        <v>167</v>
      </c>
      <c r="C54" s="23" t="s">
        <v>45</v>
      </c>
      <c r="D54" s="23" t="s">
        <v>528</v>
      </c>
      <c r="E54" s="29">
        <v>33.262</v>
      </c>
    </row>
    <row r="55" spans="1:5" x14ac:dyDescent="0.25">
      <c r="A55" s="23" t="s">
        <v>588</v>
      </c>
      <c r="B55" s="23" t="s">
        <v>589</v>
      </c>
      <c r="C55" s="23" t="s">
        <v>45</v>
      </c>
      <c r="D55" s="23" t="s">
        <v>590</v>
      </c>
      <c r="E55" s="29">
        <v>205.58500000000001</v>
      </c>
    </row>
    <row r="56" spans="1:5" x14ac:dyDescent="0.25">
      <c r="A56" s="23" t="s">
        <v>591</v>
      </c>
      <c r="B56" s="23" t="s">
        <v>592</v>
      </c>
      <c r="C56" s="23" t="s">
        <v>45</v>
      </c>
      <c r="D56" s="23" t="s">
        <v>593</v>
      </c>
      <c r="E56" s="29">
        <v>105.05</v>
      </c>
    </row>
    <row r="57" spans="1:5" x14ac:dyDescent="0.25">
      <c r="A57" s="23" t="s">
        <v>591</v>
      </c>
      <c r="B57" s="23" t="s">
        <v>592</v>
      </c>
      <c r="C57" s="23" t="s">
        <v>45</v>
      </c>
      <c r="D57" s="23" t="s">
        <v>594</v>
      </c>
      <c r="E57" s="29">
        <v>310.16000000000003</v>
      </c>
    </row>
    <row r="58" spans="1:5" x14ac:dyDescent="0.25">
      <c r="A58" s="23" t="s">
        <v>591</v>
      </c>
      <c r="B58" s="23" t="s">
        <v>595</v>
      </c>
      <c r="C58" s="23" t="s">
        <v>45</v>
      </c>
      <c r="D58" s="23" t="s">
        <v>593</v>
      </c>
      <c r="E58" s="29">
        <v>105.05</v>
      </c>
    </row>
    <row r="59" spans="1:5" x14ac:dyDescent="0.25">
      <c r="A59" s="23" t="s">
        <v>591</v>
      </c>
      <c r="B59" s="23" t="s">
        <v>595</v>
      </c>
      <c r="C59" s="23" t="s">
        <v>45</v>
      </c>
      <c r="D59" s="23" t="s">
        <v>594</v>
      </c>
      <c r="E59" s="29">
        <v>310.16000000000003</v>
      </c>
    </row>
    <row r="60" spans="1:5" x14ac:dyDescent="0.25">
      <c r="A60" s="23" t="s">
        <v>596</v>
      </c>
      <c r="B60" s="23" t="s">
        <v>597</v>
      </c>
      <c r="C60" s="23" t="s">
        <v>45</v>
      </c>
      <c r="D60" s="23" t="s">
        <v>598</v>
      </c>
      <c r="E60" s="29">
        <v>64.63</v>
      </c>
    </row>
    <row r="61" spans="1:5" x14ac:dyDescent="0.25">
      <c r="A61" s="23" t="s">
        <v>599</v>
      </c>
      <c r="B61" s="23" t="s">
        <v>133</v>
      </c>
      <c r="C61" s="23" t="s">
        <v>45</v>
      </c>
      <c r="D61" s="23" t="s">
        <v>526</v>
      </c>
      <c r="E61" s="29">
        <v>37.161000000000001</v>
      </c>
    </row>
    <row r="62" spans="1:5" x14ac:dyDescent="0.25">
      <c r="A62" s="23" t="s">
        <v>600</v>
      </c>
      <c r="B62" s="23" t="s">
        <v>601</v>
      </c>
      <c r="C62" s="23" t="s">
        <v>45</v>
      </c>
      <c r="D62" s="23" t="s">
        <v>449</v>
      </c>
      <c r="E62" s="29">
        <v>44.33</v>
      </c>
    </row>
    <row r="63" spans="1:5" x14ac:dyDescent="0.25">
      <c r="A63" s="23" t="s">
        <v>600</v>
      </c>
      <c r="B63" s="23" t="s">
        <v>602</v>
      </c>
      <c r="C63" s="23" t="s">
        <v>45</v>
      </c>
      <c r="D63" s="23" t="s">
        <v>464</v>
      </c>
      <c r="E63" s="29">
        <v>44.33</v>
      </c>
    </row>
    <row r="64" spans="1:5" x14ac:dyDescent="0.25">
      <c r="A64" s="23" t="s">
        <v>600</v>
      </c>
      <c r="B64" s="23" t="s">
        <v>603</v>
      </c>
      <c r="C64" s="23" t="s">
        <v>45</v>
      </c>
      <c r="D64" s="23" t="s">
        <v>449</v>
      </c>
      <c r="E64" s="29">
        <v>44.33</v>
      </c>
    </row>
    <row r="65" spans="1:5" x14ac:dyDescent="0.25">
      <c r="A65" s="23" t="s">
        <v>604</v>
      </c>
      <c r="B65" s="23" t="s">
        <v>328</v>
      </c>
      <c r="C65" s="23" t="s">
        <v>45</v>
      </c>
      <c r="D65" s="23" t="s">
        <v>441</v>
      </c>
      <c r="E65" s="29">
        <v>72.278999999999996</v>
      </c>
    </row>
    <row r="66" spans="1:5" x14ac:dyDescent="0.25">
      <c r="A66" s="23" t="s">
        <v>605</v>
      </c>
      <c r="B66" s="23" t="s">
        <v>606</v>
      </c>
      <c r="C66" s="23" t="s">
        <v>45</v>
      </c>
      <c r="D66" s="23" t="s">
        <v>607</v>
      </c>
      <c r="E66" s="29">
        <v>24.96</v>
      </c>
    </row>
    <row r="67" spans="1:5" x14ac:dyDescent="0.25">
      <c r="A67" s="23" t="s">
        <v>609</v>
      </c>
      <c r="B67" s="23" t="s">
        <v>610</v>
      </c>
      <c r="C67" s="23" t="s">
        <v>45</v>
      </c>
      <c r="D67" s="23" t="s">
        <v>611</v>
      </c>
      <c r="E67" s="29">
        <v>7.52</v>
      </c>
    </row>
    <row r="68" spans="1:5" x14ac:dyDescent="0.25">
      <c r="A68" s="23" t="s">
        <v>612</v>
      </c>
      <c r="B68" s="23" t="s">
        <v>613</v>
      </c>
      <c r="C68" s="23" t="s">
        <v>45</v>
      </c>
      <c r="D68" s="23" t="s">
        <v>614</v>
      </c>
      <c r="E68" s="29">
        <v>7.52</v>
      </c>
    </row>
    <row r="69" spans="1:5" x14ac:dyDescent="0.25">
      <c r="A69" s="23" t="s">
        <v>612</v>
      </c>
      <c r="B69" s="23" t="s">
        <v>615</v>
      </c>
      <c r="C69" s="23" t="s">
        <v>45</v>
      </c>
      <c r="D69" s="23" t="s">
        <v>614</v>
      </c>
      <c r="E69" s="29">
        <v>7.52</v>
      </c>
    </row>
    <row r="70" spans="1:5" x14ac:dyDescent="0.25">
      <c r="A70" s="23" t="s">
        <v>616</v>
      </c>
      <c r="B70" s="23" t="s">
        <v>220</v>
      </c>
      <c r="C70" s="23" t="s">
        <v>45</v>
      </c>
      <c r="D70" s="23" t="s">
        <v>483</v>
      </c>
      <c r="E70" s="29">
        <v>24.957000000000001</v>
      </c>
    </row>
    <row r="71" spans="1:5" x14ac:dyDescent="0.25">
      <c r="A71" s="23" t="s">
        <v>618</v>
      </c>
      <c r="B71" s="23" t="s">
        <v>619</v>
      </c>
      <c r="C71" s="23" t="s">
        <v>45</v>
      </c>
      <c r="D71" s="23" t="s">
        <v>620</v>
      </c>
      <c r="E71" s="29">
        <v>13.02</v>
      </c>
    </row>
    <row r="72" spans="1:5" x14ac:dyDescent="0.25">
      <c r="A72" s="23" t="s">
        <v>621</v>
      </c>
      <c r="B72" s="23" t="s">
        <v>622</v>
      </c>
      <c r="C72" s="23" t="s">
        <v>45</v>
      </c>
      <c r="D72" s="23" t="s">
        <v>473</v>
      </c>
      <c r="E72" s="29">
        <v>43.402999999999999</v>
      </c>
    </row>
    <row r="73" spans="1:5" x14ac:dyDescent="0.25">
      <c r="A73" s="23" t="s">
        <v>623</v>
      </c>
      <c r="B73" s="23" t="s">
        <v>624</v>
      </c>
      <c r="C73" s="23" t="s">
        <v>45</v>
      </c>
      <c r="D73" s="23" t="s">
        <v>625</v>
      </c>
      <c r="E73" s="29">
        <v>86.805999999999997</v>
      </c>
    </row>
    <row r="74" spans="1:5" x14ac:dyDescent="0.25">
      <c r="A74" s="23" t="s">
        <v>626</v>
      </c>
      <c r="B74" s="23" t="s">
        <v>627</v>
      </c>
      <c r="C74" s="23" t="s">
        <v>45</v>
      </c>
      <c r="D74" s="23" t="s">
        <v>628</v>
      </c>
      <c r="E74" s="29">
        <v>23.8</v>
      </c>
    </row>
    <row r="75" spans="1:5" x14ac:dyDescent="0.25">
      <c r="A75" s="23" t="s">
        <v>629</v>
      </c>
      <c r="B75" s="23" t="s">
        <v>630</v>
      </c>
      <c r="C75" s="23" t="s">
        <v>45</v>
      </c>
      <c r="D75" s="23" t="s">
        <v>628</v>
      </c>
      <c r="E75" s="29">
        <v>23.8</v>
      </c>
    </row>
    <row r="76" spans="1:5" x14ac:dyDescent="0.25">
      <c r="A76" s="23" t="s">
        <v>631</v>
      </c>
      <c r="B76" s="23" t="s">
        <v>632</v>
      </c>
      <c r="C76" s="23" t="s">
        <v>45</v>
      </c>
      <c r="D76" s="23" t="s">
        <v>306</v>
      </c>
      <c r="E76" s="29">
        <v>25.51</v>
      </c>
    </row>
    <row r="77" spans="1:5" x14ac:dyDescent="0.25">
      <c r="A77" s="23" t="s">
        <v>631</v>
      </c>
      <c r="B77" s="23" t="s">
        <v>632</v>
      </c>
      <c r="C77" s="23" t="s">
        <v>45</v>
      </c>
      <c r="D77" s="23" t="s">
        <v>301</v>
      </c>
      <c r="E77" s="29">
        <v>46.768999999999998</v>
      </c>
    </row>
    <row r="78" spans="1:5" x14ac:dyDescent="0.25">
      <c r="A78" s="23" t="s">
        <v>631</v>
      </c>
      <c r="B78" s="23" t="s">
        <v>633</v>
      </c>
      <c r="C78" s="23" t="s">
        <v>45</v>
      </c>
      <c r="D78" s="23" t="s">
        <v>306</v>
      </c>
      <c r="E78" s="29">
        <v>25.51</v>
      </c>
    </row>
    <row r="79" spans="1:5" x14ac:dyDescent="0.25">
      <c r="A79" s="23" t="s">
        <v>631</v>
      </c>
      <c r="B79" s="23" t="s">
        <v>633</v>
      </c>
      <c r="C79" s="23" t="s">
        <v>45</v>
      </c>
      <c r="D79" s="23" t="s">
        <v>634</v>
      </c>
      <c r="E79" s="29">
        <v>46.77</v>
      </c>
    </row>
    <row r="80" spans="1:5" x14ac:dyDescent="0.25">
      <c r="A80" s="23" t="s">
        <v>631</v>
      </c>
      <c r="B80" s="23" t="s">
        <v>633</v>
      </c>
      <c r="C80" s="23" t="s">
        <v>45</v>
      </c>
      <c r="D80" s="23" t="s">
        <v>301</v>
      </c>
      <c r="E80" s="29">
        <v>46.768999999999998</v>
      </c>
    </row>
    <row r="81" spans="1:5" x14ac:dyDescent="0.25">
      <c r="A81" s="23" t="s">
        <v>635</v>
      </c>
      <c r="B81" s="23" t="s">
        <v>248</v>
      </c>
      <c r="C81" s="23" t="s">
        <v>45</v>
      </c>
      <c r="D81" s="23" t="s">
        <v>636</v>
      </c>
      <c r="E81" s="29">
        <v>255.102</v>
      </c>
    </row>
    <row r="82" spans="1:5" x14ac:dyDescent="0.25">
      <c r="A82" s="23" t="s">
        <v>635</v>
      </c>
      <c r="B82" s="23" t="s">
        <v>248</v>
      </c>
      <c r="C82" s="23" t="s">
        <v>45</v>
      </c>
      <c r="D82" s="23" t="s">
        <v>503</v>
      </c>
      <c r="E82" s="29">
        <v>63.78</v>
      </c>
    </row>
    <row r="83" spans="1:5" x14ac:dyDescent="0.25">
      <c r="A83" s="23" t="s">
        <v>637</v>
      </c>
      <c r="B83" s="23" t="s">
        <v>148</v>
      </c>
      <c r="C83" s="23" t="s">
        <v>45</v>
      </c>
      <c r="D83" s="23" t="s">
        <v>303</v>
      </c>
      <c r="E83" s="29">
        <v>67.177000000000007</v>
      </c>
    </row>
    <row r="84" spans="1:5" x14ac:dyDescent="0.25">
      <c r="A84" s="23" t="s">
        <v>637</v>
      </c>
      <c r="B84" s="23" t="s">
        <v>148</v>
      </c>
      <c r="C84" s="23" t="s">
        <v>45</v>
      </c>
      <c r="D84" s="23" t="s">
        <v>309</v>
      </c>
      <c r="E84" s="29">
        <v>78.66</v>
      </c>
    </row>
    <row r="85" spans="1:5" x14ac:dyDescent="0.25">
      <c r="A85" s="23" t="s">
        <v>637</v>
      </c>
      <c r="B85" s="23" t="s">
        <v>158</v>
      </c>
      <c r="C85" s="23" t="s">
        <v>45</v>
      </c>
      <c r="D85" s="23" t="s">
        <v>303</v>
      </c>
      <c r="E85" s="29">
        <v>67.177000000000007</v>
      </c>
    </row>
    <row r="86" spans="1:5" x14ac:dyDescent="0.25">
      <c r="A86" s="23" t="s">
        <v>637</v>
      </c>
      <c r="B86" s="23" t="s">
        <v>158</v>
      </c>
      <c r="C86" s="23" t="s">
        <v>45</v>
      </c>
      <c r="D86" s="23" t="s">
        <v>309</v>
      </c>
      <c r="E86" s="29">
        <v>78.66</v>
      </c>
    </row>
    <row r="87" spans="1:5" x14ac:dyDescent="0.25">
      <c r="A87" s="23" t="s">
        <v>637</v>
      </c>
      <c r="B87" s="23" t="s">
        <v>313</v>
      </c>
      <c r="C87" s="23" t="s">
        <v>45</v>
      </c>
      <c r="D87" s="23" t="s">
        <v>309</v>
      </c>
      <c r="E87" s="29">
        <v>78.66</v>
      </c>
    </row>
    <row r="88" spans="1:5" x14ac:dyDescent="0.25">
      <c r="A88" s="23" t="s">
        <v>637</v>
      </c>
      <c r="B88" s="23" t="s">
        <v>638</v>
      </c>
      <c r="C88" s="23" t="s">
        <v>45</v>
      </c>
      <c r="D88" s="23" t="s">
        <v>309</v>
      </c>
      <c r="E88" s="29">
        <v>78.66</v>
      </c>
    </row>
    <row r="89" spans="1:5" x14ac:dyDescent="0.25">
      <c r="A89" s="23" t="s">
        <v>637</v>
      </c>
      <c r="B89" s="23" t="s">
        <v>188</v>
      </c>
      <c r="C89" s="23" t="s">
        <v>45</v>
      </c>
      <c r="D89" s="23" t="s">
        <v>309</v>
      </c>
      <c r="E89" s="29">
        <v>78.66</v>
      </c>
    </row>
    <row r="90" spans="1:5" x14ac:dyDescent="0.25">
      <c r="A90" s="23" t="s">
        <v>639</v>
      </c>
      <c r="B90" s="23" t="s">
        <v>160</v>
      </c>
      <c r="C90" s="23" t="s">
        <v>45</v>
      </c>
      <c r="D90" s="23" t="s">
        <v>303</v>
      </c>
      <c r="E90" s="29">
        <v>67.177000000000007</v>
      </c>
    </row>
    <row r="91" spans="1:5" x14ac:dyDescent="0.25">
      <c r="A91" s="23" t="s">
        <v>639</v>
      </c>
      <c r="B91" s="23" t="s">
        <v>160</v>
      </c>
      <c r="C91" s="23" t="s">
        <v>45</v>
      </c>
      <c r="D91" s="23" t="s">
        <v>309</v>
      </c>
      <c r="E91" s="29">
        <v>78.66</v>
      </c>
    </row>
    <row r="92" spans="1:5" x14ac:dyDescent="0.25">
      <c r="A92" s="23" t="s">
        <v>640</v>
      </c>
      <c r="B92" s="23" t="s">
        <v>135</v>
      </c>
      <c r="C92" s="23" t="s">
        <v>45</v>
      </c>
      <c r="D92" s="23" t="s">
        <v>303</v>
      </c>
      <c r="E92" s="29">
        <v>67.177000000000007</v>
      </c>
    </row>
    <row r="93" spans="1:5" x14ac:dyDescent="0.25">
      <c r="A93" s="23" t="s">
        <v>640</v>
      </c>
      <c r="B93" s="23" t="s">
        <v>135</v>
      </c>
      <c r="C93" s="23" t="s">
        <v>45</v>
      </c>
      <c r="D93" s="23" t="s">
        <v>303</v>
      </c>
      <c r="E93" s="29">
        <v>67.177000000000007</v>
      </c>
    </row>
    <row r="94" spans="1:5" x14ac:dyDescent="0.25">
      <c r="A94" s="23" t="s">
        <v>640</v>
      </c>
      <c r="B94" s="23" t="s">
        <v>135</v>
      </c>
      <c r="C94" s="23" t="s">
        <v>45</v>
      </c>
      <c r="D94" s="23" t="s">
        <v>309</v>
      </c>
      <c r="E94" s="29">
        <v>78.66</v>
      </c>
    </row>
    <row r="95" spans="1:5" x14ac:dyDescent="0.25">
      <c r="A95" s="23" t="s">
        <v>641</v>
      </c>
      <c r="B95" s="23" t="s">
        <v>71</v>
      </c>
      <c r="C95" s="23" t="s">
        <v>45</v>
      </c>
      <c r="D95" s="23" t="s">
        <v>66</v>
      </c>
      <c r="E95" s="29">
        <v>67.995999999999995</v>
      </c>
    </row>
    <row r="96" spans="1:5" x14ac:dyDescent="0.25">
      <c r="A96" s="23" t="s">
        <v>641</v>
      </c>
      <c r="B96" s="23" t="s">
        <v>71</v>
      </c>
      <c r="C96" s="23" t="s">
        <v>45</v>
      </c>
      <c r="D96" s="23" t="s">
        <v>66</v>
      </c>
      <c r="E96" s="29">
        <v>72.694999999999993</v>
      </c>
    </row>
    <row r="97" spans="1:5" x14ac:dyDescent="0.25">
      <c r="A97" s="23" t="s">
        <v>544</v>
      </c>
      <c r="B97" s="23" t="s">
        <v>72</v>
      </c>
      <c r="C97" s="23" t="s">
        <v>45</v>
      </c>
      <c r="D97" s="23" t="s">
        <v>66</v>
      </c>
      <c r="E97" s="29">
        <v>67.995999999999995</v>
      </c>
    </row>
    <row r="98" spans="1:5" x14ac:dyDescent="0.25">
      <c r="A98" s="23" t="s">
        <v>544</v>
      </c>
      <c r="B98" s="23" t="s">
        <v>72</v>
      </c>
      <c r="C98" s="23" t="s">
        <v>45</v>
      </c>
      <c r="D98" s="23" t="s">
        <v>66</v>
      </c>
      <c r="E98" s="29">
        <v>72.694999999999993</v>
      </c>
    </row>
    <row r="99" spans="1:5" x14ac:dyDescent="0.25">
      <c r="A99" s="23" t="s">
        <v>642</v>
      </c>
      <c r="B99" s="23" t="s">
        <v>73</v>
      </c>
      <c r="C99" s="23" t="s">
        <v>45</v>
      </c>
      <c r="D99" s="23" t="s">
        <v>66</v>
      </c>
      <c r="E99" s="29">
        <v>67.995999999999995</v>
      </c>
    </row>
    <row r="100" spans="1:5" x14ac:dyDescent="0.25">
      <c r="A100" s="23" t="s">
        <v>642</v>
      </c>
      <c r="B100" s="23" t="s">
        <v>73</v>
      </c>
      <c r="C100" s="23" t="s">
        <v>45</v>
      </c>
      <c r="D100" s="23" t="s">
        <v>66</v>
      </c>
      <c r="E100" s="29">
        <v>72.694999999999993</v>
      </c>
    </row>
    <row r="101" spans="1:5" x14ac:dyDescent="0.25">
      <c r="A101" s="23" t="s">
        <v>643</v>
      </c>
      <c r="B101" s="23" t="s">
        <v>185</v>
      </c>
      <c r="C101" s="23" t="s">
        <v>45</v>
      </c>
      <c r="D101" s="23" t="s">
        <v>547</v>
      </c>
      <c r="E101" s="29">
        <v>76.531000000000006</v>
      </c>
    </row>
    <row r="102" spans="1:5" x14ac:dyDescent="0.25">
      <c r="A102" s="23" t="s">
        <v>643</v>
      </c>
      <c r="B102" s="23" t="s">
        <v>185</v>
      </c>
      <c r="C102" s="23" t="s">
        <v>45</v>
      </c>
      <c r="D102" s="23" t="s">
        <v>482</v>
      </c>
      <c r="E102" s="29">
        <v>22.32</v>
      </c>
    </row>
    <row r="103" spans="1:5" x14ac:dyDescent="0.25">
      <c r="A103" s="23" t="s">
        <v>643</v>
      </c>
      <c r="B103" s="23" t="s">
        <v>185</v>
      </c>
      <c r="C103" s="23" t="s">
        <v>45</v>
      </c>
      <c r="D103" s="23" t="s">
        <v>482</v>
      </c>
      <c r="E103" s="29">
        <v>29.55</v>
      </c>
    </row>
    <row r="104" spans="1:5" x14ac:dyDescent="0.25">
      <c r="A104" s="23" t="s">
        <v>643</v>
      </c>
      <c r="B104" s="23" t="s">
        <v>210</v>
      </c>
      <c r="C104" s="23" t="s">
        <v>45</v>
      </c>
      <c r="D104" s="23" t="s">
        <v>547</v>
      </c>
      <c r="E104" s="29">
        <v>76.531000000000006</v>
      </c>
    </row>
    <row r="105" spans="1:5" x14ac:dyDescent="0.25">
      <c r="A105" s="23" t="s">
        <v>643</v>
      </c>
      <c r="B105" s="23" t="s">
        <v>210</v>
      </c>
      <c r="C105" s="23" t="s">
        <v>45</v>
      </c>
      <c r="D105" s="23" t="s">
        <v>482</v>
      </c>
      <c r="E105" s="29">
        <v>22.32</v>
      </c>
    </row>
    <row r="106" spans="1:5" x14ac:dyDescent="0.25">
      <c r="A106" s="23" t="s">
        <v>643</v>
      </c>
      <c r="B106" s="23" t="s">
        <v>210</v>
      </c>
      <c r="C106" s="23" t="s">
        <v>45</v>
      </c>
      <c r="D106" s="23" t="s">
        <v>482</v>
      </c>
      <c r="E106" s="29">
        <v>29.55</v>
      </c>
    </row>
    <row r="107" spans="1:5" x14ac:dyDescent="0.25">
      <c r="A107" s="23" t="s">
        <v>643</v>
      </c>
      <c r="B107" s="23" t="s">
        <v>250</v>
      </c>
      <c r="C107" s="23" t="s">
        <v>45</v>
      </c>
      <c r="D107" s="23" t="s">
        <v>547</v>
      </c>
      <c r="E107" s="29">
        <v>76.531000000000006</v>
      </c>
    </row>
    <row r="108" spans="1:5" x14ac:dyDescent="0.25">
      <c r="A108" s="23" t="s">
        <v>643</v>
      </c>
      <c r="B108" s="23" t="s">
        <v>250</v>
      </c>
      <c r="C108" s="23" t="s">
        <v>45</v>
      </c>
      <c r="D108" s="23" t="s">
        <v>482</v>
      </c>
      <c r="E108" s="29">
        <v>22.32</v>
      </c>
    </row>
    <row r="109" spans="1:5" x14ac:dyDescent="0.25">
      <c r="A109" s="23" t="s">
        <v>643</v>
      </c>
      <c r="B109" s="23" t="s">
        <v>250</v>
      </c>
      <c r="C109" s="23" t="s">
        <v>45</v>
      </c>
      <c r="D109" s="23" t="s">
        <v>482</v>
      </c>
      <c r="E109" s="29">
        <v>29.55</v>
      </c>
    </row>
    <row r="110" spans="1:5" x14ac:dyDescent="0.25">
      <c r="A110" s="23" t="s">
        <v>644</v>
      </c>
      <c r="B110" s="23" t="s">
        <v>645</v>
      </c>
      <c r="C110" s="23" t="s">
        <v>45</v>
      </c>
      <c r="D110" s="23" t="s">
        <v>116</v>
      </c>
      <c r="E110" s="29">
        <v>43.8</v>
      </c>
    </row>
    <row r="111" spans="1:5" x14ac:dyDescent="0.25">
      <c r="A111" s="23" t="s">
        <v>646</v>
      </c>
      <c r="B111" s="23" t="s">
        <v>214</v>
      </c>
      <c r="C111" s="23" t="s">
        <v>45</v>
      </c>
      <c r="D111" s="23" t="s">
        <v>116</v>
      </c>
      <c r="E111" s="29">
        <v>43.8</v>
      </c>
    </row>
    <row r="112" spans="1:5" x14ac:dyDescent="0.25">
      <c r="A112" s="23" t="s">
        <v>647</v>
      </c>
      <c r="B112" s="23" t="s">
        <v>648</v>
      </c>
      <c r="C112" s="23" t="s">
        <v>45</v>
      </c>
      <c r="D112" s="23" t="s">
        <v>649</v>
      </c>
      <c r="E112" s="29">
        <v>124.15</v>
      </c>
    </row>
    <row r="113" spans="1:5" x14ac:dyDescent="0.25">
      <c r="A113" s="23" t="s">
        <v>650</v>
      </c>
      <c r="B113" s="23" t="s">
        <v>651</v>
      </c>
      <c r="C113" s="23" t="s">
        <v>45</v>
      </c>
      <c r="D113" s="23" t="s">
        <v>649</v>
      </c>
      <c r="E113" s="29">
        <v>44.326000000000001</v>
      </c>
    </row>
    <row r="114" spans="1:5" x14ac:dyDescent="0.25">
      <c r="A114" s="23" t="s">
        <v>652</v>
      </c>
      <c r="B114" s="23" t="s">
        <v>74</v>
      </c>
      <c r="C114" s="23" t="s">
        <v>45</v>
      </c>
      <c r="D114" s="23" t="s">
        <v>36</v>
      </c>
      <c r="E114" s="29">
        <v>28.843</v>
      </c>
    </row>
    <row r="115" spans="1:5" x14ac:dyDescent="0.25">
      <c r="A115" s="23" t="s">
        <v>653</v>
      </c>
      <c r="B115" s="23" t="s">
        <v>75</v>
      </c>
      <c r="C115" s="23" t="s">
        <v>45</v>
      </c>
      <c r="D115" s="23" t="s">
        <v>20</v>
      </c>
      <c r="E115" s="29">
        <v>42.415999999999997</v>
      </c>
    </row>
    <row r="116" spans="1:5" x14ac:dyDescent="0.25">
      <c r="A116" s="23" t="s">
        <v>653</v>
      </c>
      <c r="B116" s="23" t="s">
        <v>58</v>
      </c>
      <c r="C116" s="23" t="s">
        <v>45</v>
      </c>
      <c r="D116" s="23" t="s">
        <v>37</v>
      </c>
      <c r="E116" s="29">
        <v>41.24</v>
      </c>
    </row>
    <row r="117" spans="1:5" x14ac:dyDescent="0.25">
      <c r="A117" s="23" t="s">
        <v>655</v>
      </c>
      <c r="B117" s="23" t="s">
        <v>57</v>
      </c>
      <c r="C117" s="23" t="s">
        <v>45</v>
      </c>
      <c r="D117" s="23" t="s">
        <v>14</v>
      </c>
      <c r="E117" s="29">
        <v>91.712999999999994</v>
      </c>
    </row>
    <row r="118" spans="1:5" x14ac:dyDescent="0.25">
      <c r="A118" s="23" t="s">
        <v>654</v>
      </c>
      <c r="B118" s="23" t="s">
        <v>54</v>
      </c>
      <c r="C118" s="23" t="s">
        <v>45</v>
      </c>
      <c r="D118" s="23" t="s">
        <v>15</v>
      </c>
      <c r="E118" s="29">
        <v>87.69</v>
      </c>
    </row>
    <row r="119" spans="1:5" x14ac:dyDescent="0.25">
      <c r="A119" s="23" t="s">
        <v>552</v>
      </c>
      <c r="B119" s="23" t="s">
        <v>76</v>
      </c>
      <c r="C119" s="23" t="s">
        <v>45</v>
      </c>
      <c r="D119" s="23" t="s">
        <v>67</v>
      </c>
      <c r="E119" s="29">
        <v>34.573999999999998</v>
      </c>
    </row>
    <row r="120" spans="1:5" x14ac:dyDescent="0.25">
      <c r="A120" s="23" t="s">
        <v>553</v>
      </c>
      <c r="B120" s="23" t="s">
        <v>77</v>
      </c>
      <c r="C120" s="23" t="s">
        <v>45</v>
      </c>
      <c r="D120" s="23" t="s">
        <v>67</v>
      </c>
      <c r="E120" s="29">
        <v>34.573999999999998</v>
      </c>
    </row>
    <row r="121" spans="1:5" x14ac:dyDescent="0.25">
      <c r="A121" s="23" t="s">
        <v>554</v>
      </c>
      <c r="B121" s="23" t="s">
        <v>78</v>
      </c>
      <c r="C121" s="23" t="s">
        <v>45</v>
      </c>
      <c r="D121" s="23" t="s">
        <v>67</v>
      </c>
      <c r="E121" s="29">
        <v>34.573999999999998</v>
      </c>
    </row>
    <row r="122" spans="1:5" x14ac:dyDescent="0.25">
      <c r="A122" s="23" t="s">
        <v>656</v>
      </c>
      <c r="B122" s="23" t="s">
        <v>60</v>
      </c>
      <c r="C122" s="23" t="s">
        <v>45</v>
      </c>
      <c r="D122" s="23" t="s">
        <v>61</v>
      </c>
      <c r="E122" s="29">
        <v>13.709</v>
      </c>
    </row>
    <row r="123" spans="1:5" x14ac:dyDescent="0.25">
      <c r="A123" s="23" t="s">
        <v>657</v>
      </c>
      <c r="B123" s="23" t="s">
        <v>362</v>
      </c>
      <c r="C123" s="23" t="s">
        <v>45</v>
      </c>
      <c r="D123" s="23" t="s">
        <v>658</v>
      </c>
      <c r="E123" s="29">
        <v>28.277000000000001</v>
      </c>
    </row>
    <row r="124" spans="1:5" x14ac:dyDescent="0.25">
      <c r="A124" s="23" t="s">
        <v>660</v>
      </c>
      <c r="B124" s="23" t="s">
        <v>236</v>
      </c>
      <c r="C124" s="23" t="s">
        <v>45</v>
      </c>
      <c r="D124" s="23" t="s">
        <v>499</v>
      </c>
      <c r="E124" s="29">
        <v>49.34</v>
      </c>
    </row>
    <row r="125" spans="1:5" x14ac:dyDescent="0.25">
      <c r="A125" s="23" t="s">
        <v>660</v>
      </c>
      <c r="B125" s="23" t="s">
        <v>236</v>
      </c>
      <c r="C125" s="23" t="s">
        <v>45</v>
      </c>
      <c r="D125" s="23" t="s">
        <v>662</v>
      </c>
      <c r="E125" s="29">
        <v>39.04</v>
      </c>
    </row>
    <row r="126" spans="1:5" x14ac:dyDescent="0.25">
      <c r="A126" s="23" t="s">
        <v>663</v>
      </c>
      <c r="B126" s="23" t="s">
        <v>299</v>
      </c>
      <c r="C126" s="23" t="s">
        <v>45</v>
      </c>
      <c r="D126" s="23" t="s">
        <v>466</v>
      </c>
      <c r="E126" s="29">
        <v>22.14</v>
      </c>
    </row>
    <row r="127" spans="1:5" x14ac:dyDescent="0.25">
      <c r="A127" s="23" t="s">
        <v>664</v>
      </c>
      <c r="B127" s="23" t="s">
        <v>665</v>
      </c>
      <c r="C127" s="23" t="s">
        <v>45</v>
      </c>
      <c r="D127" s="23" t="s">
        <v>666</v>
      </c>
      <c r="E127" s="29">
        <v>61.631999999999998</v>
      </c>
    </row>
    <row r="128" spans="1:5" x14ac:dyDescent="0.25">
      <c r="A128" s="23" t="s">
        <v>664</v>
      </c>
      <c r="B128" s="23" t="s">
        <v>668</v>
      </c>
      <c r="C128" s="23" t="s">
        <v>45</v>
      </c>
      <c r="D128" s="23" t="s">
        <v>666</v>
      </c>
      <c r="E128" s="29">
        <v>61.631999999999998</v>
      </c>
    </row>
    <row r="129" spans="1:5" x14ac:dyDescent="0.25">
      <c r="A129" s="23" t="s">
        <v>669</v>
      </c>
      <c r="B129" s="23" t="s">
        <v>670</v>
      </c>
      <c r="C129" s="23" t="s">
        <v>45</v>
      </c>
      <c r="D129" s="23" t="s">
        <v>666</v>
      </c>
      <c r="E129" s="29">
        <v>61.631999999999998</v>
      </c>
    </row>
    <row r="130" spans="1:5" x14ac:dyDescent="0.25">
      <c r="A130" s="23" t="s">
        <v>671</v>
      </c>
      <c r="B130" s="23" t="s">
        <v>672</v>
      </c>
      <c r="C130" s="23" t="s">
        <v>45</v>
      </c>
      <c r="D130" s="23" t="s">
        <v>673</v>
      </c>
      <c r="E130" s="29">
        <v>22.32</v>
      </c>
    </row>
    <row r="131" spans="1:5" x14ac:dyDescent="0.25">
      <c r="A131" s="23" t="s">
        <v>674</v>
      </c>
      <c r="B131" s="23" t="s">
        <v>79</v>
      </c>
      <c r="C131" s="23" t="s">
        <v>45</v>
      </c>
      <c r="D131" s="23" t="s">
        <v>38</v>
      </c>
      <c r="E131" s="29">
        <v>80.489999999999995</v>
      </c>
    </row>
    <row r="132" spans="1:5" x14ac:dyDescent="0.25">
      <c r="A132" s="23" t="s">
        <v>674</v>
      </c>
      <c r="B132" s="23" t="s">
        <v>675</v>
      </c>
      <c r="C132" s="23" t="s">
        <v>45</v>
      </c>
      <c r="D132" s="23" t="s">
        <v>38</v>
      </c>
      <c r="E132" s="29">
        <v>80.489999999999995</v>
      </c>
    </row>
    <row r="133" spans="1:5" x14ac:dyDescent="0.25">
      <c r="A133" s="23" t="s">
        <v>674</v>
      </c>
      <c r="B133" s="23" t="s">
        <v>80</v>
      </c>
      <c r="C133" s="23" t="s">
        <v>45</v>
      </c>
      <c r="D133" s="23" t="s">
        <v>38</v>
      </c>
      <c r="E133" s="29">
        <v>80.489999999999995</v>
      </c>
    </row>
    <row r="134" spans="1:5" x14ac:dyDescent="0.25">
      <c r="A134" s="23" t="s">
        <v>676</v>
      </c>
      <c r="B134" s="23" t="s">
        <v>52</v>
      </c>
      <c r="C134" s="23" t="s">
        <v>45</v>
      </c>
      <c r="D134" s="23" t="s">
        <v>17</v>
      </c>
      <c r="E134" s="29">
        <v>99.512</v>
      </c>
    </row>
    <row r="135" spans="1:5" x14ac:dyDescent="0.25">
      <c r="A135" s="23" t="s">
        <v>676</v>
      </c>
      <c r="B135" s="23" t="s">
        <v>81</v>
      </c>
      <c r="C135" s="23" t="s">
        <v>45</v>
      </c>
      <c r="D135" s="23" t="s">
        <v>17</v>
      </c>
      <c r="E135" s="29">
        <v>108.15600000000001</v>
      </c>
    </row>
    <row r="136" spans="1:5" x14ac:dyDescent="0.25">
      <c r="A136" s="23" t="s">
        <v>677</v>
      </c>
      <c r="B136" s="23" t="s">
        <v>4</v>
      </c>
      <c r="C136" s="23" t="s">
        <v>45</v>
      </c>
      <c r="D136" s="23" t="s">
        <v>11</v>
      </c>
      <c r="E136" s="29">
        <v>137.68</v>
      </c>
    </row>
    <row r="137" spans="1:5" x14ac:dyDescent="0.25">
      <c r="A137" s="23" t="s">
        <v>678</v>
      </c>
      <c r="B137" s="23" t="s">
        <v>5</v>
      </c>
      <c r="C137" s="23" t="s">
        <v>45</v>
      </c>
      <c r="D137" s="23" t="s">
        <v>11</v>
      </c>
      <c r="E137" s="29">
        <v>137.68</v>
      </c>
    </row>
    <row r="138" spans="1:5" x14ac:dyDescent="0.25">
      <c r="A138" s="23" t="s">
        <v>679</v>
      </c>
      <c r="B138" s="23" t="s">
        <v>82</v>
      </c>
      <c r="C138" s="23" t="s">
        <v>45</v>
      </c>
      <c r="D138" s="23" t="s">
        <v>11</v>
      </c>
      <c r="E138" s="29">
        <v>137.67699999999999</v>
      </c>
    </row>
    <row r="139" spans="1:5" x14ac:dyDescent="0.25">
      <c r="A139" s="23" t="s">
        <v>680</v>
      </c>
      <c r="B139" s="23" t="s">
        <v>681</v>
      </c>
      <c r="C139" s="23" t="s">
        <v>45</v>
      </c>
      <c r="D139" s="23" t="s">
        <v>10</v>
      </c>
      <c r="E139" s="29">
        <v>28.646000000000001</v>
      </c>
    </row>
    <row r="140" spans="1:5" x14ac:dyDescent="0.25">
      <c r="A140" s="23" t="s">
        <v>682</v>
      </c>
      <c r="B140" s="23" t="s">
        <v>53</v>
      </c>
      <c r="C140" s="23" t="s">
        <v>45</v>
      </c>
      <c r="D140" s="23" t="s">
        <v>10</v>
      </c>
      <c r="E140" s="29">
        <v>28.125</v>
      </c>
    </row>
    <row r="141" spans="1:5" x14ac:dyDescent="0.25">
      <c r="A141" s="23" t="s">
        <v>683</v>
      </c>
      <c r="B141" s="23" t="s">
        <v>684</v>
      </c>
      <c r="C141" s="23" t="s">
        <v>45</v>
      </c>
      <c r="D141" s="23" t="s">
        <v>685</v>
      </c>
      <c r="E141" s="29">
        <v>37.389000000000003</v>
      </c>
    </row>
    <row r="142" spans="1:5" x14ac:dyDescent="0.25">
      <c r="A142" s="23" t="s">
        <v>683</v>
      </c>
      <c r="B142" s="23" t="s">
        <v>686</v>
      </c>
      <c r="C142" s="23" t="s">
        <v>45</v>
      </c>
      <c r="D142" s="23" t="s">
        <v>685</v>
      </c>
      <c r="E142" s="29">
        <v>37.389000000000003</v>
      </c>
    </row>
    <row r="143" spans="1:5" x14ac:dyDescent="0.25">
      <c r="A143" s="23" t="s">
        <v>687</v>
      </c>
      <c r="B143" s="23" t="s">
        <v>688</v>
      </c>
      <c r="C143" s="23" t="s">
        <v>45</v>
      </c>
      <c r="D143" s="23" t="s">
        <v>685</v>
      </c>
      <c r="E143" s="29">
        <v>37.389000000000003</v>
      </c>
    </row>
    <row r="144" spans="1:5" x14ac:dyDescent="0.25">
      <c r="A144" s="23" t="s">
        <v>689</v>
      </c>
      <c r="B144" s="23" t="s">
        <v>3</v>
      </c>
      <c r="C144" s="23" t="s">
        <v>45</v>
      </c>
      <c r="D144" s="23" t="s">
        <v>8</v>
      </c>
      <c r="E144" s="29">
        <v>123.07</v>
      </c>
    </row>
    <row r="145" spans="1:5" x14ac:dyDescent="0.25">
      <c r="A145" s="23" t="s">
        <v>557</v>
      </c>
      <c r="B145" s="23" t="s">
        <v>6</v>
      </c>
      <c r="C145" s="23" t="s">
        <v>45</v>
      </c>
      <c r="D145" s="23" t="s">
        <v>504</v>
      </c>
      <c r="E145" s="29">
        <v>99.83</v>
      </c>
    </row>
    <row r="146" spans="1:5" x14ac:dyDescent="0.25">
      <c r="A146" s="23" t="s">
        <v>557</v>
      </c>
      <c r="B146" s="23" t="s">
        <v>6</v>
      </c>
      <c r="C146" s="23" t="s">
        <v>45</v>
      </c>
      <c r="D146" s="23" t="s">
        <v>12</v>
      </c>
      <c r="E146" s="29">
        <v>88.465000000000003</v>
      </c>
    </row>
    <row r="147" spans="1:5" x14ac:dyDescent="0.25">
      <c r="A147" s="23" t="s">
        <v>558</v>
      </c>
      <c r="B147" s="23" t="s">
        <v>84</v>
      </c>
      <c r="C147" s="23" t="s">
        <v>45</v>
      </c>
      <c r="D147" s="23" t="s">
        <v>12</v>
      </c>
      <c r="E147" s="29">
        <v>88.465000000000003</v>
      </c>
    </row>
    <row r="148" spans="1:5" x14ac:dyDescent="0.25">
      <c r="A148" s="23" t="s">
        <v>558</v>
      </c>
      <c r="B148" s="23" t="s">
        <v>84</v>
      </c>
      <c r="C148" s="23" t="s">
        <v>45</v>
      </c>
      <c r="D148" s="23" t="s">
        <v>83</v>
      </c>
      <c r="E148" s="29">
        <v>88.465000000000003</v>
      </c>
    </row>
    <row r="149" spans="1:5" x14ac:dyDescent="0.25">
      <c r="A149" s="23" t="s">
        <v>560</v>
      </c>
      <c r="B149" s="23" t="s">
        <v>85</v>
      </c>
      <c r="C149" s="23" t="s">
        <v>45</v>
      </c>
      <c r="D149" s="23" t="s">
        <v>12</v>
      </c>
      <c r="E149" s="29">
        <v>88.465000000000003</v>
      </c>
    </row>
    <row r="150" spans="1:5" x14ac:dyDescent="0.25">
      <c r="A150" s="23" t="s">
        <v>560</v>
      </c>
      <c r="B150" s="23" t="s">
        <v>85</v>
      </c>
      <c r="C150" s="23" t="s">
        <v>45</v>
      </c>
      <c r="D150" s="23" t="s">
        <v>83</v>
      </c>
      <c r="E150" s="29">
        <v>88.465000000000003</v>
      </c>
    </row>
    <row r="151" spans="1:5" x14ac:dyDescent="0.25">
      <c r="A151" s="23" t="s">
        <v>690</v>
      </c>
      <c r="B151" s="23" t="s">
        <v>86</v>
      </c>
      <c r="C151" s="23" t="s">
        <v>45</v>
      </c>
      <c r="D151" s="23" t="s">
        <v>46</v>
      </c>
      <c r="E151" s="29">
        <v>92.33</v>
      </c>
    </row>
    <row r="152" spans="1:5" x14ac:dyDescent="0.25">
      <c r="A152" s="23" t="s">
        <v>690</v>
      </c>
      <c r="B152" s="23" t="s">
        <v>86</v>
      </c>
      <c r="C152" s="23" t="s">
        <v>45</v>
      </c>
      <c r="D152" s="23" t="s">
        <v>312</v>
      </c>
      <c r="E152" s="29">
        <v>34.244999999999997</v>
      </c>
    </row>
    <row r="153" spans="1:5" x14ac:dyDescent="0.25">
      <c r="A153" s="23" t="s">
        <v>691</v>
      </c>
      <c r="B153" s="23" t="s">
        <v>87</v>
      </c>
      <c r="C153" s="23" t="s">
        <v>45</v>
      </c>
      <c r="D153" s="23" t="s">
        <v>46</v>
      </c>
      <c r="E153" s="29">
        <v>92.33</v>
      </c>
    </row>
    <row r="154" spans="1:5" x14ac:dyDescent="0.25">
      <c r="A154" s="23" t="s">
        <v>691</v>
      </c>
      <c r="B154" s="23" t="s">
        <v>87</v>
      </c>
      <c r="C154" s="23" t="s">
        <v>45</v>
      </c>
      <c r="D154" s="23" t="s">
        <v>312</v>
      </c>
      <c r="E154" s="29">
        <v>34.244999999999997</v>
      </c>
    </row>
    <row r="155" spans="1:5" x14ac:dyDescent="0.25">
      <c r="A155" s="23" t="s">
        <v>692</v>
      </c>
      <c r="B155" s="23" t="s">
        <v>88</v>
      </c>
      <c r="C155" s="23" t="s">
        <v>45</v>
      </c>
      <c r="D155" s="23" t="s">
        <v>46</v>
      </c>
      <c r="E155" s="29">
        <v>92.33</v>
      </c>
    </row>
    <row r="156" spans="1:5" x14ac:dyDescent="0.25">
      <c r="A156" s="23" t="s">
        <v>692</v>
      </c>
      <c r="B156" s="23" t="s">
        <v>88</v>
      </c>
      <c r="C156" s="23" t="s">
        <v>45</v>
      </c>
      <c r="D156" s="23" t="s">
        <v>312</v>
      </c>
      <c r="E156" s="29">
        <v>34.244999999999997</v>
      </c>
    </row>
    <row r="157" spans="1:5" x14ac:dyDescent="0.25">
      <c r="A157" s="23" t="s">
        <v>693</v>
      </c>
      <c r="B157" s="23" t="s">
        <v>122</v>
      </c>
      <c r="C157" s="23" t="s">
        <v>45</v>
      </c>
      <c r="D157" s="23" t="s">
        <v>498</v>
      </c>
      <c r="E157" s="29">
        <v>27.94</v>
      </c>
    </row>
    <row r="158" spans="1:5" x14ac:dyDescent="0.25">
      <c r="A158" s="23" t="s">
        <v>693</v>
      </c>
      <c r="B158" s="23" t="s">
        <v>122</v>
      </c>
      <c r="C158" s="23" t="s">
        <v>45</v>
      </c>
      <c r="D158" s="23" t="s">
        <v>498</v>
      </c>
      <c r="E158" s="29">
        <v>27.936</v>
      </c>
    </row>
    <row r="159" spans="1:5" x14ac:dyDescent="0.25">
      <c r="A159" s="23" t="s">
        <v>694</v>
      </c>
      <c r="B159" s="23" t="s">
        <v>89</v>
      </c>
      <c r="C159" s="23" t="s">
        <v>45</v>
      </c>
      <c r="D159" s="23" t="s">
        <v>21</v>
      </c>
      <c r="E159" s="29">
        <v>86.81</v>
      </c>
    </row>
    <row r="160" spans="1:5" x14ac:dyDescent="0.25">
      <c r="A160" s="23" t="s">
        <v>694</v>
      </c>
      <c r="B160" s="23" t="s">
        <v>89</v>
      </c>
      <c r="C160" s="23" t="s">
        <v>45</v>
      </c>
      <c r="D160" s="23" t="s">
        <v>695</v>
      </c>
      <c r="E160" s="29">
        <v>94.71</v>
      </c>
    </row>
    <row r="161" spans="1:5" x14ac:dyDescent="0.25">
      <c r="A161" s="23" t="s">
        <v>696</v>
      </c>
      <c r="B161" s="23" t="s">
        <v>90</v>
      </c>
      <c r="C161" s="23" t="s">
        <v>45</v>
      </c>
      <c r="D161" s="23" t="s">
        <v>21</v>
      </c>
      <c r="E161" s="29">
        <v>86.81</v>
      </c>
    </row>
    <row r="162" spans="1:5" x14ac:dyDescent="0.25">
      <c r="A162" s="23" t="s">
        <v>696</v>
      </c>
      <c r="B162" s="23" t="s">
        <v>90</v>
      </c>
      <c r="C162" s="23" t="s">
        <v>45</v>
      </c>
      <c r="D162" s="23" t="s">
        <v>695</v>
      </c>
      <c r="E162" s="29">
        <v>94.71</v>
      </c>
    </row>
    <row r="163" spans="1:5" x14ac:dyDescent="0.25">
      <c r="A163" s="23" t="s">
        <v>697</v>
      </c>
      <c r="B163" s="23" t="s">
        <v>91</v>
      </c>
      <c r="C163" s="23" t="s">
        <v>45</v>
      </c>
      <c r="D163" s="23" t="s">
        <v>21</v>
      </c>
      <c r="E163" s="29">
        <v>86.81</v>
      </c>
    </row>
    <row r="164" spans="1:5" x14ac:dyDescent="0.25">
      <c r="A164" s="23" t="s">
        <v>697</v>
      </c>
      <c r="B164" s="23" t="s">
        <v>91</v>
      </c>
      <c r="C164" s="23" t="s">
        <v>45</v>
      </c>
      <c r="D164" s="23" t="s">
        <v>695</v>
      </c>
      <c r="E164" s="29">
        <v>94.7</v>
      </c>
    </row>
    <row r="165" spans="1:5" x14ac:dyDescent="0.25">
      <c r="A165" s="23" t="s">
        <v>562</v>
      </c>
      <c r="B165" s="23" t="s">
        <v>142</v>
      </c>
      <c r="C165" s="23" t="s">
        <v>45</v>
      </c>
      <c r="D165" s="23" t="s">
        <v>451</v>
      </c>
      <c r="E165" s="29">
        <v>23.384</v>
      </c>
    </row>
    <row r="166" spans="1:5" x14ac:dyDescent="0.25">
      <c r="A166" s="23" t="s">
        <v>562</v>
      </c>
      <c r="B166" s="23" t="s">
        <v>142</v>
      </c>
      <c r="C166" s="23" t="s">
        <v>45</v>
      </c>
      <c r="D166" s="23" t="s">
        <v>699</v>
      </c>
      <c r="E166" s="29">
        <v>23.384</v>
      </c>
    </row>
    <row r="167" spans="1:5" x14ac:dyDescent="0.25">
      <c r="A167" s="23" t="s">
        <v>565</v>
      </c>
      <c r="B167" s="23" t="s">
        <v>700</v>
      </c>
      <c r="C167" s="23" t="s">
        <v>45</v>
      </c>
      <c r="D167" s="23" t="s">
        <v>440</v>
      </c>
      <c r="E167" s="29">
        <v>52.517000000000003</v>
      </c>
    </row>
    <row r="168" spans="1:5" x14ac:dyDescent="0.25">
      <c r="A168" s="23" t="s">
        <v>566</v>
      </c>
      <c r="B168" s="23" t="s">
        <v>120</v>
      </c>
      <c r="C168" s="23" t="s">
        <v>45</v>
      </c>
      <c r="D168" s="23" t="s">
        <v>305</v>
      </c>
      <c r="E168" s="29">
        <v>35.798999999999999</v>
      </c>
    </row>
    <row r="169" spans="1:5" x14ac:dyDescent="0.25">
      <c r="A169" s="23" t="s">
        <v>661</v>
      </c>
      <c r="B169" s="23" t="s">
        <v>128</v>
      </c>
      <c r="C169" s="23" t="s">
        <v>45</v>
      </c>
      <c r="D169" s="23" t="s">
        <v>447</v>
      </c>
      <c r="E169" s="29">
        <v>101.852</v>
      </c>
    </row>
    <row r="170" spans="1:5" x14ac:dyDescent="0.25">
      <c r="A170" s="23" t="s">
        <v>661</v>
      </c>
      <c r="B170" s="23" t="s">
        <v>168</v>
      </c>
      <c r="C170" s="23" t="s">
        <v>45</v>
      </c>
      <c r="D170" s="23" t="s">
        <v>447</v>
      </c>
      <c r="E170" s="29">
        <v>101.852</v>
      </c>
    </row>
    <row r="171" spans="1:5" x14ac:dyDescent="0.25">
      <c r="A171" s="23" t="s">
        <v>701</v>
      </c>
      <c r="B171" s="23" t="s">
        <v>129</v>
      </c>
      <c r="C171" s="23" t="s">
        <v>45</v>
      </c>
      <c r="D171" s="23" t="s">
        <v>490</v>
      </c>
      <c r="E171" s="29">
        <v>107.45399999999999</v>
      </c>
    </row>
    <row r="172" spans="1:5" x14ac:dyDescent="0.25">
      <c r="A172" s="23" t="s">
        <v>701</v>
      </c>
      <c r="B172" s="23" t="s">
        <v>145</v>
      </c>
      <c r="C172" s="23" t="s">
        <v>45</v>
      </c>
      <c r="D172" s="23" t="s">
        <v>490</v>
      </c>
      <c r="E172" s="29">
        <v>107.45399999999999</v>
      </c>
    </row>
    <row r="173" spans="1:5" x14ac:dyDescent="0.25">
      <c r="A173" s="23" t="s">
        <v>701</v>
      </c>
      <c r="B173" s="23" t="s">
        <v>143</v>
      </c>
      <c r="C173" s="23" t="s">
        <v>45</v>
      </c>
      <c r="D173" s="23" t="s">
        <v>490</v>
      </c>
      <c r="E173" s="29">
        <v>107.45399999999999</v>
      </c>
    </row>
    <row r="174" spans="1:5" x14ac:dyDescent="0.25">
      <c r="A174" s="23" t="s">
        <v>702</v>
      </c>
      <c r="B174" s="23" t="s">
        <v>92</v>
      </c>
      <c r="C174" s="23" t="s">
        <v>45</v>
      </c>
      <c r="D174" s="23" t="s">
        <v>9</v>
      </c>
      <c r="E174" s="29">
        <v>28.882999999999999</v>
      </c>
    </row>
    <row r="175" spans="1:5" x14ac:dyDescent="0.25">
      <c r="A175" s="23" t="s">
        <v>703</v>
      </c>
      <c r="B175" s="23" t="s">
        <v>163</v>
      </c>
      <c r="C175" s="23" t="s">
        <v>45</v>
      </c>
      <c r="D175" s="23" t="s">
        <v>492</v>
      </c>
      <c r="E175" s="29">
        <v>54.27</v>
      </c>
    </row>
    <row r="176" spans="1:5" x14ac:dyDescent="0.25">
      <c r="A176" s="23" t="s">
        <v>703</v>
      </c>
      <c r="B176" s="23" t="s">
        <v>163</v>
      </c>
      <c r="C176" s="23" t="s">
        <v>45</v>
      </c>
      <c r="D176" s="23" t="s">
        <v>492</v>
      </c>
      <c r="E176" s="29">
        <v>54.27</v>
      </c>
    </row>
    <row r="177" spans="1:5" x14ac:dyDescent="0.25">
      <c r="A177" s="23" t="s">
        <v>704</v>
      </c>
      <c r="B177" s="23" t="s">
        <v>705</v>
      </c>
      <c r="C177" s="23" t="s">
        <v>45</v>
      </c>
      <c r="D177" s="23" t="s">
        <v>492</v>
      </c>
      <c r="E177" s="29">
        <v>54.27</v>
      </c>
    </row>
    <row r="178" spans="1:5" x14ac:dyDescent="0.25">
      <c r="A178" s="23" t="s">
        <v>704</v>
      </c>
      <c r="B178" s="23" t="s">
        <v>705</v>
      </c>
      <c r="C178" s="23" t="s">
        <v>45</v>
      </c>
      <c r="D178" s="23" t="s">
        <v>492</v>
      </c>
      <c r="E178" s="29">
        <v>54.27</v>
      </c>
    </row>
    <row r="179" spans="1:5" x14ac:dyDescent="0.25">
      <c r="A179" s="23" t="s">
        <v>568</v>
      </c>
      <c r="B179" s="23" t="s">
        <v>706</v>
      </c>
      <c r="C179" s="23" t="s">
        <v>45</v>
      </c>
      <c r="D179" s="23" t="s">
        <v>493</v>
      </c>
      <c r="E179" s="29">
        <v>72.448999999999998</v>
      </c>
    </row>
    <row r="180" spans="1:5" x14ac:dyDescent="0.25">
      <c r="A180" s="23" t="s">
        <v>707</v>
      </c>
      <c r="B180" s="23" t="s">
        <v>119</v>
      </c>
      <c r="C180" s="23" t="s">
        <v>45</v>
      </c>
      <c r="D180" s="23" t="s">
        <v>537</v>
      </c>
      <c r="E180" s="29">
        <v>98.412999999999997</v>
      </c>
    </row>
    <row r="181" spans="1:5" x14ac:dyDescent="0.25">
      <c r="A181" s="23" t="s">
        <v>708</v>
      </c>
      <c r="B181" s="23" t="s">
        <v>709</v>
      </c>
      <c r="C181" s="23" t="s">
        <v>45</v>
      </c>
      <c r="D181" s="23" t="s">
        <v>114</v>
      </c>
      <c r="E181" s="29">
        <v>68.781999999999996</v>
      </c>
    </row>
    <row r="182" spans="1:5" x14ac:dyDescent="0.25">
      <c r="A182" s="23" t="s">
        <v>710</v>
      </c>
      <c r="B182" s="23" t="s">
        <v>147</v>
      </c>
      <c r="C182" s="23" t="s">
        <v>45</v>
      </c>
      <c r="D182" s="23" t="s">
        <v>114</v>
      </c>
      <c r="E182" s="29">
        <v>68.781999999999996</v>
      </c>
    </row>
    <row r="183" spans="1:5" x14ac:dyDescent="0.25">
      <c r="A183" s="23" t="s">
        <v>569</v>
      </c>
      <c r="B183" s="23" t="s">
        <v>711</v>
      </c>
      <c r="C183" s="23" t="s">
        <v>45</v>
      </c>
      <c r="D183" s="23" t="s">
        <v>115</v>
      </c>
      <c r="E183" s="29">
        <v>35.076999999999998</v>
      </c>
    </row>
    <row r="184" spans="1:5" x14ac:dyDescent="0.25">
      <c r="A184" s="23" t="s">
        <v>712</v>
      </c>
      <c r="B184" s="23" t="s">
        <v>285</v>
      </c>
      <c r="C184" s="23" t="s">
        <v>45</v>
      </c>
      <c r="D184" s="23" t="s">
        <v>444</v>
      </c>
      <c r="E184" s="29">
        <v>45.57</v>
      </c>
    </row>
    <row r="185" spans="1:5" x14ac:dyDescent="0.25">
      <c r="A185" s="23" t="s">
        <v>712</v>
      </c>
      <c r="B185" s="23" t="s">
        <v>286</v>
      </c>
      <c r="C185" s="23" t="s">
        <v>45</v>
      </c>
      <c r="D185" s="23" t="s">
        <v>444</v>
      </c>
      <c r="E185" s="29">
        <v>45.57</v>
      </c>
    </row>
    <row r="186" spans="1:5" x14ac:dyDescent="0.25">
      <c r="A186" s="23" t="s">
        <v>713</v>
      </c>
      <c r="B186" s="23" t="s">
        <v>320</v>
      </c>
      <c r="C186" s="23" t="s">
        <v>45</v>
      </c>
      <c r="D186" s="23" t="s">
        <v>461</v>
      </c>
      <c r="E186" s="29">
        <v>44.49</v>
      </c>
    </row>
    <row r="187" spans="1:5" x14ac:dyDescent="0.25">
      <c r="A187" s="23" t="s">
        <v>714</v>
      </c>
      <c r="B187" s="23" t="s">
        <v>715</v>
      </c>
      <c r="C187" s="23" t="s">
        <v>45</v>
      </c>
      <c r="D187" s="23" t="s">
        <v>716</v>
      </c>
      <c r="E187" s="29">
        <v>78.13</v>
      </c>
    </row>
    <row r="188" spans="1:5" x14ac:dyDescent="0.25">
      <c r="A188" s="23" t="s">
        <v>717</v>
      </c>
      <c r="B188" s="23" t="s">
        <v>295</v>
      </c>
      <c r="C188" s="23" t="s">
        <v>45</v>
      </c>
      <c r="D188" s="23" t="s">
        <v>467</v>
      </c>
      <c r="E188" s="29">
        <v>32.99</v>
      </c>
    </row>
    <row r="189" spans="1:5" x14ac:dyDescent="0.25">
      <c r="A189" s="23" t="s">
        <v>667</v>
      </c>
      <c r="B189" s="23" t="s">
        <v>136</v>
      </c>
      <c r="C189" s="23" t="s">
        <v>45</v>
      </c>
      <c r="D189" s="23" t="s">
        <v>718</v>
      </c>
      <c r="E189" s="29">
        <v>8.7799999999999994</v>
      </c>
    </row>
    <row r="190" spans="1:5" x14ac:dyDescent="0.25">
      <c r="A190" s="23" t="s">
        <v>719</v>
      </c>
      <c r="B190" s="23" t="s">
        <v>183</v>
      </c>
      <c r="C190" s="23" t="s">
        <v>45</v>
      </c>
      <c r="D190" s="23" t="s">
        <v>476</v>
      </c>
      <c r="E190" s="29">
        <v>40.39</v>
      </c>
    </row>
    <row r="191" spans="1:5" x14ac:dyDescent="0.25">
      <c r="A191" s="23" t="s">
        <v>719</v>
      </c>
      <c r="B191" s="23" t="s">
        <v>183</v>
      </c>
      <c r="C191" s="23" t="s">
        <v>45</v>
      </c>
      <c r="D191" s="23" t="s">
        <v>311</v>
      </c>
      <c r="E191" s="29">
        <v>40.39</v>
      </c>
    </row>
    <row r="192" spans="1:5" x14ac:dyDescent="0.25">
      <c r="A192" s="23" t="s">
        <v>720</v>
      </c>
      <c r="B192" s="23" t="s">
        <v>180</v>
      </c>
      <c r="C192" s="23" t="s">
        <v>45</v>
      </c>
      <c r="D192" s="23" t="s">
        <v>476</v>
      </c>
      <c r="E192" s="29">
        <v>40.39</v>
      </c>
    </row>
    <row r="193" spans="1:5" x14ac:dyDescent="0.25">
      <c r="A193" s="23" t="s">
        <v>720</v>
      </c>
      <c r="B193" s="23" t="s">
        <v>180</v>
      </c>
      <c r="C193" s="23" t="s">
        <v>45</v>
      </c>
      <c r="D193" s="23" t="s">
        <v>311</v>
      </c>
      <c r="E193" s="29">
        <v>44.01</v>
      </c>
    </row>
    <row r="194" spans="1:5" x14ac:dyDescent="0.25">
      <c r="A194" s="23" t="s">
        <v>721</v>
      </c>
      <c r="B194" s="23" t="s">
        <v>205</v>
      </c>
      <c r="C194" s="23" t="s">
        <v>45</v>
      </c>
      <c r="D194" s="23" t="s">
        <v>476</v>
      </c>
      <c r="E194" s="29">
        <v>40.39</v>
      </c>
    </row>
    <row r="195" spans="1:5" x14ac:dyDescent="0.25">
      <c r="A195" s="23" t="s">
        <v>721</v>
      </c>
      <c r="B195" s="23" t="s">
        <v>205</v>
      </c>
      <c r="C195" s="23" t="s">
        <v>45</v>
      </c>
      <c r="D195" s="23" t="s">
        <v>311</v>
      </c>
      <c r="E195" s="29">
        <v>38.9</v>
      </c>
    </row>
    <row r="196" spans="1:5" x14ac:dyDescent="0.25">
      <c r="A196" s="23" t="s">
        <v>722</v>
      </c>
      <c r="B196" s="23" t="s">
        <v>182</v>
      </c>
      <c r="C196" s="23" t="s">
        <v>45</v>
      </c>
      <c r="D196" s="23" t="s">
        <v>476</v>
      </c>
      <c r="E196" s="29">
        <v>40.39</v>
      </c>
    </row>
    <row r="197" spans="1:5" x14ac:dyDescent="0.25">
      <c r="A197" s="23" t="s">
        <v>722</v>
      </c>
      <c r="B197" s="23" t="s">
        <v>182</v>
      </c>
      <c r="C197" s="23" t="s">
        <v>45</v>
      </c>
      <c r="D197" s="23" t="s">
        <v>311</v>
      </c>
      <c r="E197" s="29">
        <v>42.52</v>
      </c>
    </row>
    <row r="198" spans="1:5" x14ac:dyDescent="0.25">
      <c r="A198" s="23" t="s">
        <v>723</v>
      </c>
      <c r="B198" s="23" t="s">
        <v>181</v>
      </c>
      <c r="C198" s="23" t="s">
        <v>45</v>
      </c>
      <c r="D198" s="23" t="s">
        <v>476</v>
      </c>
      <c r="E198" s="29">
        <v>40.39</v>
      </c>
    </row>
    <row r="199" spans="1:5" x14ac:dyDescent="0.25">
      <c r="A199" s="23" t="s">
        <v>723</v>
      </c>
      <c r="B199" s="23" t="s">
        <v>181</v>
      </c>
      <c r="C199" s="23" t="s">
        <v>45</v>
      </c>
      <c r="D199" s="23" t="s">
        <v>311</v>
      </c>
      <c r="E199" s="29">
        <v>40.39</v>
      </c>
    </row>
    <row r="200" spans="1:5" x14ac:dyDescent="0.25">
      <c r="A200" s="23" t="s">
        <v>724</v>
      </c>
      <c r="B200" s="23" t="s">
        <v>179</v>
      </c>
      <c r="C200" s="23" t="s">
        <v>45</v>
      </c>
      <c r="D200" s="23" t="s">
        <v>506</v>
      </c>
      <c r="E200" s="29">
        <v>36.56</v>
      </c>
    </row>
    <row r="201" spans="1:5" x14ac:dyDescent="0.25">
      <c r="A201" s="23" t="s">
        <v>724</v>
      </c>
      <c r="B201" s="23" t="s">
        <v>179</v>
      </c>
      <c r="C201" s="23" t="s">
        <v>45</v>
      </c>
      <c r="D201" s="23" t="s">
        <v>501</v>
      </c>
      <c r="E201" s="29">
        <v>35.71</v>
      </c>
    </row>
    <row r="202" spans="1:5" x14ac:dyDescent="0.25">
      <c r="A202" s="23" t="s">
        <v>724</v>
      </c>
      <c r="B202" s="23" t="s">
        <v>179</v>
      </c>
      <c r="C202" s="23" t="s">
        <v>45</v>
      </c>
      <c r="D202" s="23" t="s">
        <v>725</v>
      </c>
      <c r="E202" s="29">
        <v>35.502000000000002</v>
      </c>
    </row>
    <row r="203" spans="1:5" x14ac:dyDescent="0.25">
      <c r="A203" s="23" t="s">
        <v>570</v>
      </c>
      <c r="B203" s="23" t="s">
        <v>186</v>
      </c>
      <c r="C203" s="23" t="s">
        <v>45</v>
      </c>
      <c r="D203" s="23" t="s">
        <v>454</v>
      </c>
      <c r="E203" s="29">
        <v>17.006</v>
      </c>
    </row>
    <row r="204" spans="1:5" x14ac:dyDescent="0.25">
      <c r="A204" s="23" t="s">
        <v>570</v>
      </c>
      <c r="B204" s="23" t="s">
        <v>186</v>
      </c>
      <c r="C204" s="23" t="s">
        <v>45</v>
      </c>
      <c r="D204" s="23" t="s">
        <v>571</v>
      </c>
      <c r="E204" s="29">
        <v>14.99</v>
      </c>
    </row>
    <row r="205" spans="1:5" x14ac:dyDescent="0.25">
      <c r="A205" s="23" t="s">
        <v>570</v>
      </c>
      <c r="B205" s="23" t="s">
        <v>186</v>
      </c>
      <c r="C205" s="23" t="s">
        <v>45</v>
      </c>
      <c r="D205" s="23" t="s">
        <v>465</v>
      </c>
      <c r="E205" s="29">
        <v>12.65</v>
      </c>
    </row>
    <row r="206" spans="1:5" x14ac:dyDescent="0.25">
      <c r="A206" s="23" t="s">
        <v>570</v>
      </c>
      <c r="B206" s="23" t="s">
        <v>186</v>
      </c>
      <c r="C206" s="23" t="s">
        <v>45</v>
      </c>
      <c r="D206" s="23" t="s">
        <v>726</v>
      </c>
      <c r="E206" s="29">
        <v>12.65</v>
      </c>
    </row>
    <row r="207" spans="1:5" x14ac:dyDescent="0.25">
      <c r="A207" s="23" t="s">
        <v>574</v>
      </c>
      <c r="B207" s="23" t="s">
        <v>130</v>
      </c>
      <c r="C207" s="23" t="s">
        <v>45</v>
      </c>
      <c r="D207" s="23" t="s">
        <v>511</v>
      </c>
      <c r="E207" s="29">
        <v>29.119</v>
      </c>
    </row>
    <row r="208" spans="1:5" x14ac:dyDescent="0.25">
      <c r="A208" s="23" t="s">
        <v>574</v>
      </c>
      <c r="B208" s="23" t="s">
        <v>130</v>
      </c>
      <c r="C208" s="23" t="s">
        <v>45</v>
      </c>
      <c r="D208" s="23" t="s">
        <v>510</v>
      </c>
      <c r="E208" s="29">
        <v>29.119</v>
      </c>
    </row>
    <row r="209" spans="1:5" x14ac:dyDescent="0.25">
      <c r="A209" s="23" t="s">
        <v>727</v>
      </c>
      <c r="B209" s="23" t="s">
        <v>193</v>
      </c>
      <c r="C209" s="23" t="s">
        <v>45</v>
      </c>
      <c r="D209" s="23" t="s">
        <v>298</v>
      </c>
      <c r="E209" s="29">
        <v>5.58</v>
      </c>
    </row>
    <row r="210" spans="1:5" x14ac:dyDescent="0.25">
      <c r="A210" s="23" t="s">
        <v>727</v>
      </c>
      <c r="B210" s="23" t="s">
        <v>193</v>
      </c>
      <c r="C210" s="23" t="s">
        <v>45</v>
      </c>
      <c r="D210" s="23" t="s">
        <v>728</v>
      </c>
      <c r="E210" s="29">
        <v>5.6870000000000003</v>
      </c>
    </row>
    <row r="211" spans="1:5" x14ac:dyDescent="0.25">
      <c r="A211" s="23" t="s">
        <v>729</v>
      </c>
      <c r="B211" s="23" t="s">
        <v>125</v>
      </c>
      <c r="C211" s="23" t="s">
        <v>45</v>
      </c>
      <c r="D211" s="23" t="s">
        <v>730</v>
      </c>
      <c r="E211" s="29">
        <v>38.902999999999999</v>
      </c>
    </row>
    <row r="212" spans="1:5" x14ac:dyDescent="0.25">
      <c r="A212" s="23" t="s">
        <v>729</v>
      </c>
      <c r="B212" s="23" t="s">
        <v>125</v>
      </c>
      <c r="C212" s="23" t="s">
        <v>45</v>
      </c>
      <c r="D212" s="23" t="s">
        <v>731</v>
      </c>
      <c r="E212" s="29">
        <v>34.01</v>
      </c>
    </row>
    <row r="213" spans="1:5" x14ac:dyDescent="0.25">
      <c r="A213" s="23" t="s">
        <v>729</v>
      </c>
      <c r="B213" s="23" t="s">
        <v>125</v>
      </c>
      <c r="C213" s="23" t="s">
        <v>45</v>
      </c>
      <c r="D213" s="23" t="s">
        <v>445</v>
      </c>
      <c r="E213" s="29">
        <v>17.010000000000002</v>
      </c>
    </row>
    <row r="214" spans="1:5" x14ac:dyDescent="0.25">
      <c r="A214" s="23" t="s">
        <v>729</v>
      </c>
      <c r="B214" s="23" t="s">
        <v>125</v>
      </c>
      <c r="C214" s="23" t="s">
        <v>45</v>
      </c>
      <c r="D214" s="23" t="s">
        <v>732</v>
      </c>
      <c r="E214" s="29">
        <v>18.282</v>
      </c>
    </row>
    <row r="215" spans="1:5" x14ac:dyDescent="0.25">
      <c r="A215" s="23" t="s">
        <v>729</v>
      </c>
      <c r="B215" s="23" t="s">
        <v>260</v>
      </c>
      <c r="C215" s="23" t="s">
        <v>45</v>
      </c>
      <c r="D215" s="23" t="s">
        <v>730</v>
      </c>
      <c r="E215" s="29">
        <v>38.902999999999999</v>
      </c>
    </row>
    <row r="216" spans="1:5" x14ac:dyDescent="0.25">
      <c r="A216" s="23" t="s">
        <v>729</v>
      </c>
      <c r="B216" s="23" t="s">
        <v>260</v>
      </c>
      <c r="C216" s="23" t="s">
        <v>45</v>
      </c>
      <c r="D216" s="23" t="s">
        <v>731</v>
      </c>
      <c r="E216" s="29">
        <v>34.01</v>
      </c>
    </row>
    <row r="217" spans="1:5" x14ac:dyDescent="0.25">
      <c r="A217" s="23" t="s">
        <v>729</v>
      </c>
      <c r="B217" s="23" t="s">
        <v>260</v>
      </c>
      <c r="C217" s="23" t="s">
        <v>45</v>
      </c>
      <c r="D217" s="23" t="s">
        <v>445</v>
      </c>
      <c r="E217" s="29">
        <v>19.132999999999999</v>
      </c>
    </row>
    <row r="218" spans="1:5" x14ac:dyDescent="0.25">
      <c r="A218" s="23" t="s">
        <v>729</v>
      </c>
      <c r="B218" s="23" t="s">
        <v>260</v>
      </c>
      <c r="C218" s="23" t="s">
        <v>45</v>
      </c>
      <c r="D218" s="23" t="s">
        <v>732</v>
      </c>
      <c r="E218" s="29">
        <v>19.132999999999999</v>
      </c>
    </row>
    <row r="219" spans="1:5" x14ac:dyDescent="0.25">
      <c r="A219" s="23" t="s">
        <v>733</v>
      </c>
      <c r="B219" s="23" t="s">
        <v>189</v>
      </c>
      <c r="C219" s="23" t="s">
        <v>45</v>
      </c>
      <c r="D219" s="23" t="s">
        <v>448</v>
      </c>
      <c r="E219" s="29">
        <v>12.44</v>
      </c>
    </row>
    <row r="220" spans="1:5" x14ac:dyDescent="0.25">
      <c r="A220" s="23" t="s">
        <v>734</v>
      </c>
      <c r="B220" s="23" t="s">
        <v>245</v>
      </c>
      <c r="C220" s="23" t="s">
        <v>45</v>
      </c>
      <c r="D220" s="23" t="s">
        <v>735</v>
      </c>
      <c r="E220" s="29">
        <v>12.468</v>
      </c>
    </row>
    <row r="221" spans="1:5" x14ac:dyDescent="0.25">
      <c r="A221" s="23" t="s">
        <v>734</v>
      </c>
      <c r="B221" s="23" t="s">
        <v>245</v>
      </c>
      <c r="C221" s="23" t="s">
        <v>45</v>
      </c>
      <c r="D221" s="23" t="s">
        <v>297</v>
      </c>
      <c r="E221" s="29">
        <v>12.22</v>
      </c>
    </row>
    <row r="222" spans="1:5" x14ac:dyDescent="0.25">
      <c r="A222" s="23" t="s">
        <v>736</v>
      </c>
      <c r="B222" s="23" t="s">
        <v>197</v>
      </c>
      <c r="C222" s="23" t="s">
        <v>45</v>
      </c>
      <c r="D222" s="23" t="s">
        <v>737</v>
      </c>
      <c r="E222" s="29">
        <v>10.842000000000001</v>
      </c>
    </row>
    <row r="223" spans="1:5" x14ac:dyDescent="0.25">
      <c r="A223" s="23" t="s">
        <v>736</v>
      </c>
      <c r="B223" s="23" t="s">
        <v>197</v>
      </c>
      <c r="C223" s="23" t="s">
        <v>45</v>
      </c>
      <c r="D223" s="23" t="s">
        <v>460</v>
      </c>
      <c r="E223" s="29">
        <v>12.44</v>
      </c>
    </row>
    <row r="224" spans="1:5" x14ac:dyDescent="0.25">
      <c r="A224" s="23" t="s">
        <v>738</v>
      </c>
      <c r="B224" s="23" t="s">
        <v>191</v>
      </c>
      <c r="C224" s="23" t="s">
        <v>45</v>
      </c>
      <c r="D224" s="23" t="s">
        <v>491</v>
      </c>
      <c r="E224" s="29">
        <v>38.270000000000003</v>
      </c>
    </row>
    <row r="225" spans="1:5" x14ac:dyDescent="0.25">
      <c r="A225" s="23" t="s">
        <v>738</v>
      </c>
      <c r="B225" s="23" t="s">
        <v>191</v>
      </c>
      <c r="C225" s="23" t="s">
        <v>45</v>
      </c>
      <c r="D225" s="23" t="s">
        <v>739</v>
      </c>
      <c r="E225" s="29">
        <v>35.42</v>
      </c>
    </row>
    <row r="226" spans="1:5" x14ac:dyDescent="0.25">
      <c r="A226" s="23" t="s">
        <v>738</v>
      </c>
      <c r="B226" s="23" t="s">
        <v>191</v>
      </c>
      <c r="C226" s="23" t="s">
        <v>45</v>
      </c>
      <c r="D226" s="23" t="s">
        <v>513</v>
      </c>
      <c r="E226" s="29">
        <v>18.600999999999999</v>
      </c>
    </row>
    <row r="227" spans="1:5" x14ac:dyDescent="0.25">
      <c r="A227" s="23" t="s">
        <v>572</v>
      </c>
      <c r="B227" s="23" t="s">
        <v>240</v>
      </c>
      <c r="C227" s="23" t="s">
        <v>45</v>
      </c>
      <c r="D227" s="23" t="s">
        <v>458</v>
      </c>
      <c r="E227" s="29">
        <v>11.542999999999999</v>
      </c>
    </row>
    <row r="228" spans="1:5" x14ac:dyDescent="0.25">
      <c r="A228" s="23" t="s">
        <v>572</v>
      </c>
      <c r="B228" s="23" t="s">
        <v>240</v>
      </c>
      <c r="C228" s="23" t="s">
        <v>45</v>
      </c>
      <c r="D228" s="23" t="s">
        <v>457</v>
      </c>
      <c r="E228" s="29">
        <v>12.755000000000001</v>
      </c>
    </row>
    <row r="229" spans="1:5" x14ac:dyDescent="0.25">
      <c r="A229" s="23" t="s">
        <v>576</v>
      </c>
      <c r="B229" s="23" t="s">
        <v>269</v>
      </c>
      <c r="C229" s="23" t="s">
        <v>45</v>
      </c>
      <c r="D229" s="23" t="s">
        <v>458</v>
      </c>
      <c r="E229" s="29">
        <v>11.542999999999999</v>
      </c>
    </row>
    <row r="230" spans="1:5" x14ac:dyDescent="0.25">
      <c r="A230" s="23" t="s">
        <v>577</v>
      </c>
      <c r="B230" s="23" t="s">
        <v>270</v>
      </c>
      <c r="C230" s="23" t="s">
        <v>45</v>
      </c>
      <c r="D230" s="23" t="s">
        <v>458</v>
      </c>
      <c r="E230" s="29">
        <v>11.542999999999999</v>
      </c>
    </row>
    <row r="231" spans="1:5" x14ac:dyDescent="0.25">
      <c r="A231" s="23" t="s">
        <v>740</v>
      </c>
      <c r="B231" s="23" t="s">
        <v>271</v>
      </c>
      <c r="C231" s="23" t="s">
        <v>45</v>
      </c>
      <c r="D231" s="23" t="s">
        <v>458</v>
      </c>
      <c r="E231" s="29">
        <v>11.542999999999999</v>
      </c>
    </row>
    <row r="232" spans="1:5" x14ac:dyDescent="0.25">
      <c r="A232" s="23" t="s">
        <v>580</v>
      </c>
      <c r="B232" s="23" t="s">
        <v>741</v>
      </c>
      <c r="C232" s="23" t="s">
        <v>45</v>
      </c>
      <c r="D232" s="23" t="s">
        <v>458</v>
      </c>
      <c r="E232" s="29">
        <v>11.542999999999999</v>
      </c>
    </row>
    <row r="233" spans="1:5" x14ac:dyDescent="0.25">
      <c r="A233" s="23" t="s">
        <v>581</v>
      </c>
      <c r="B233" s="23" t="s">
        <v>272</v>
      </c>
      <c r="C233" s="23" t="s">
        <v>45</v>
      </c>
      <c r="D233" s="23" t="s">
        <v>458</v>
      </c>
      <c r="E233" s="29">
        <v>11.542999999999999</v>
      </c>
    </row>
    <row r="234" spans="1:5" x14ac:dyDescent="0.25">
      <c r="A234" s="23" t="s">
        <v>583</v>
      </c>
      <c r="B234" s="23" t="s">
        <v>742</v>
      </c>
      <c r="C234" s="23" t="s">
        <v>45</v>
      </c>
      <c r="D234" s="23" t="s">
        <v>458</v>
      </c>
      <c r="E234" s="29">
        <v>11.542999999999999</v>
      </c>
    </row>
    <row r="235" spans="1:5" x14ac:dyDescent="0.25">
      <c r="A235" s="23" t="s">
        <v>584</v>
      </c>
      <c r="B235" s="23" t="s">
        <v>273</v>
      </c>
      <c r="C235" s="23" t="s">
        <v>45</v>
      </c>
      <c r="D235" s="23" t="s">
        <v>458</v>
      </c>
      <c r="E235" s="29">
        <v>11.542999999999999</v>
      </c>
    </row>
    <row r="236" spans="1:5" x14ac:dyDescent="0.25">
      <c r="A236" s="23" t="s">
        <v>743</v>
      </c>
      <c r="B236" s="23" t="s">
        <v>744</v>
      </c>
      <c r="C236" s="23" t="s">
        <v>45</v>
      </c>
      <c r="D236" s="23" t="s">
        <v>458</v>
      </c>
      <c r="E236" s="29">
        <v>11.542999999999999</v>
      </c>
    </row>
    <row r="237" spans="1:5" x14ac:dyDescent="0.25">
      <c r="A237" s="23" t="s">
        <v>587</v>
      </c>
      <c r="B237" s="23" t="s">
        <v>169</v>
      </c>
      <c r="C237" s="23" t="s">
        <v>45</v>
      </c>
      <c r="D237" s="23" t="s">
        <v>528</v>
      </c>
      <c r="E237" s="29">
        <v>33.262</v>
      </c>
    </row>
    <row r="238" spans="1:5" x14ac:dyDescent="0.25">
      <c r="A238" s="23" t="s">
        <v>745</v>
      </c>
      <c r="B238" s="23" t="s">
        <v>194</v>
      </c>
      <c r="C238" s="23" t="s">
        <v>45</v>
      </c>
      <c r="D238" s="23" t="s">
        <v>456</v>
      </c>
      <c r="E238" s="29">
        <v>5.95</v>
      </c>
    </row>
    <row r="239" spans="1:5" x14ac:dyDescent="0.25">
      <c r="A239" s="23" t="s">
        <v>745</v>
      </c>
      <c r="B239" s="23" t="s">
        <v>194</v>
      </c>
      <c r="C239" s="23" t="s">
        <v>45</v>
      </c>
      <c r="D239" s="23" t="s">
        <v>746</v>
      </c>
      <c r="E239" s="29">
        <v>5.95</v>
      </c>
    </row>
    <row r="240" spans="1:5" x14ac:dyDescent="0.25">
      <c r="A240" s="23" t="s">
        <v>747</v>
      </c>
      <c r="B240" s="23" t="s">
        <v>178</v>
      </c>
      <c r="C240" s="23" t="s">
        <v>45</v>
      </c>
      <c r="D240" s="23" t="s">
        <v>748</v>
      </c>
      <c r="E240" s="29">
        <v>38.69</v>
      </c>
    </row>
    <row r="241" spans="1:5" x14ac:dyDescent="0.25">
      <c r="A241" s="23" t="s">
        <v>747</v>
      </c>
      <c r="B241" s="23" t="s">
        <v>178</v>
      </c>
      <c r="C241" s="23" t="s">
        <v>45</v>
      </c>
      <c r="D241" s="23" t="s">
        <v>468</v>
      </c>
      <c r="E241" s="29">
        <v>17.645</v>
      </c>
    </row>
    <row r="242" spans="1:5" x14ac:dyDescent="0.25">
      <c r="A242" s="23" t="s">
        <v>747</v>
      </c>
      <c r="B242" s="23" t="s">
        <v>259</v>
      </c>
      <c r="C242" s="23" t="s">
        <v>45</v>
      </c>
      <c r="D242" s="23" t="s">
        <v>748</v>
      </c>
      <c r="E242" s="29">
        <v>38.69</v>
      </c>
    </row>
    <row r="243" spans="1:5" x14ac:dyDescent="0.25">
      <c r="A243" s="23" t="s">
        <v>747</v>
      </c>
      <c r="B243" s="23" t="s">
        <v>259</v>
      </c>
      <c r="C243" s="23" t="s">
        <v>45</v>
      </c>
      <c r="D243" s="23" t="s">
        <v>468</v>
      </c>
      <c r="E243" s="29">
        <v>18.282</v>
      </c>
    </row>
    <row r="244" spans="1:5" x14ac:dyDescent="0.25">
      <c r="A244" s="23" t="s">
        <v>588</v>
      </c>
      <c r="B244" s="23" t="s">
        <v>134</v>
      </c>
      <c r="C244" s="23" t="s">
        <v>45</v>
      </c>
      <c r="D244" s="23" t="s">
        <v>590</v>
      </c>
      <c r="E244" s="29">
        <v>205.58500000000001</v>
      </c>
    </row>
    <row r="245" spans="1:5" x14ac:dyDescent="0.25">
      <c r="A245" s="23" t="s">
        <v>591</v>
      </c>
      <c r="B245" s="23" t="s">
        <v>749</v>
      </c>
      <c r="C245" s="23" t="s">
        <v>45</v>
      </c>
      <c r="D245" s="23" t="s">
        <v>593</v>
      </c>
      <c r="E245" s="29">
        <v>105.05</v>
      </c>
    </row>
    <row r="246" spans="1:5" x14ac:dyDescent="0.25">
      <c r="A246" s="23" t="s">
        <v>591</v>
      </c>
      <c r="B246" s="23" t="s">
        <v>749</v>
      </c>
      <c r="C246" s="23" t="s">
        <v>45</v>
      </c>
      <c r="D246" s="23" t="s">
        <v>594</v>
      </c>
      <c r="E246" s="29">
        <v>310.16000000000003</v>
      </c>
    </row>
    <row r="247" spans="1:5" x14ac:dyDescent="0.25">
      <c r="A247" s="23" t="s">
        <v>591</v>
      </c>
      <c r="B247" s="23" t="s">
        <v>750</v>
      </c>
      <c r="C247" s="23" t="s">
        <v>45</v>
      </c>
      <c r="D247" s="23" t="s">
        <v>593</v>
      </c>
      <c r="E247" s="29">
        <v>105.05</v>
      </c>
    </row>
    <row r="248" spans="1:5" x14ac:dyDescent="0.25">
      <c r="A248" s="23" t="s">
        <v>591</v>
      </c>
      <c r="B248" s="23" t="s">
        <v>750</v>
      </c>
      <c r="C248" s="23" t="s">
        <v>45</v>
      </c>
      <c r="D248" s="23" t="s">
        <v>594</v>
      </c>
      <c r="E248" s="29">
        <v>310.16000000000003</v>
      </c>
    </row>
    <row r="249" spans="1:5" x14ac:dyDescent="0.25">
      <c r="A249" s="23" t="s">
        <v>751</v>
      </c>
      <c r="B249" s="23" t="s">
        <v>159</v>
      </c>
      <c r="C249" s="23" t="s">
        <v>45</v>
      </c>
      <c r="D249" s="23" t="s">
        <v>508</v>
      </c>
      <c r="E249" s="29">
        <v>89.843999999999994</v>
      </c>
    </row>
    <row r="250" spans="1:5" x14ac:dyDescent="0.25">
      <c r="A250" s="23" t="s">
        <v>596</v>
      </c>
      <c r="B250" s="23" t="s">
        <v>156</v>
      </c>
      <c r="C250" s="23" t="s">
        <v>45</v>
      </c>
      <c r="D250" s="23" t="s">
        <v>598</v>
      </c>
      <c r="E250" s="29">
        <v>64.63</v>
      </c>
    </row>
    <row r="251" spans="1:5" x14ac:dyDescent="0.25">
      <c r="A251" s="23" t="s">
        <v>596</v>
      </c>
      <c r="B251" s="23" t="s">
        <v>155</v>
      </c>
      <c r="C251" s="23" t="s">
        <v>45</v>
      </c>
      <c r="D251" s="23" t="s">
        <v>598</v>
      </c>
      <c r="E251" s="29">
        <v>64.63</v>
      </c>
    </row>
    <row r="252" spans="1:5" x14ac:dyDescent="0.25">
      <c r="A252" s="23" t="s">
        <v>752</v>
      </c>
      <c r="B252" s="23" t="s">
        <v>164</v>
      </c>
      <c r="C252" s="23" t="s">
        <v>45</v>
      </c>
      <c r="D252" s="23" t="s">
        <v>753</v>
      </c>
      <c r="E252" s="29">
        <v>55.398000000000003</v>
      </c>
    </row>
    <row r="253" spans="1:5" x14ac:dyDescent="0.25">
      <c r="A253" s="23" t="s">
        <v>754</v>
      </c>
      <c r="B253" s="23" t="s">
        <v>56</v>
      </c>
      <c r="C253" s="23" t="s">
        <v>45</v>
      </c>
      <c r="D253" s="23" t="s">
        <v>16</v>
      </c>
      <c r="E253" s="29">
        <v>116.477</v>
      </c>
    </row>
    <row r="254" spans="1:5" x14ac:dyDescent="0.25">
      <c r="A254" s="23" t="s">
        <v>754</v>
      </c>
      <c r="B254" s="23" t="s">
        <v>7</v>
      </c>
      <c r="C254" s="23" t="s">
        <v>45</v>
      </c>
      <c r="D254" s="23" t="s">
        <v>16</v>
      </c>
      <c r="E254" s="29">
        <v>116.477</v>
      </c>
    </row>
    <row r="255" spans="1:5" x14ac:dyDescent="0.25">
      <c r="A255" s="23" t="s">
        <v>755</v>
      </c>
      <c r="B255" s="23" t="s">
        <v>93</v>
      </c>
      <c r="C255" s="23" t="s">
        <v>45</v>
      </c>
      <c r="D255" s="23" t="s">
        <v>13</v>
      </c>
      <c r="E255" s="29">
        <v>91.855999999999995</v>
      </c>
    </row>
    <row r="256" spans="1:5" x14ac:dyDescent="0.25">
      <c r="A256" s="23" t="s">
        <v>599</v>
      </c>
      <c r="B256" s="23" t="s">
        <v>153</v>
      </c>
      <c r="C256" s="23" t="s">
        <v>45</v>
      </c>
      <c r="D256" s="23" t="s">
        <v>526</v>
      </c>
      <c r="E256" s="29">
        <v>37.161000000000001</v>
      </c>
    </row>
    <row r="257" spans="1:5" x14ac:dyDescent="0.25">
      <c r="A257" s="23" t="s">
        <v>698</v>
      </c>
      <c r="B257" s="23" t="s">
        <v>157</v>
      </c>
      <c r="C257" s="23" t="s">
        <v>45</v>
      </c>
      <c r="D257" s="23" t="s">
        <v>515</v>
      </c>
      <c r="E257" s="29">
        <v>32.731000000000002</v>
      </c>
    </row>
    <row r="258" spans="1:5" x14ac:dyDescent="0.25">
      <c r="A258" s="23" t="s">
        <v>600</v>
      </c>
      <c r="B258" s="23" t="s">
        <v>184</v>
      </c>
      <c r="C258" s="23" t="s">
        <v>45</v>
      </c>
      <c r="D258" s="23" t="s">
        <v>449</v>
      </c>
      <c r="E258" s="29">
        <v>44.326000000000001</v>
      </c>
    </row>
    <row r="259" spans="1:5" x14ac:dyDescent="0.25">
      <c r="A259" s="23" t="s">
        <v>756</v>
      </c>
      <c r="B259" s="23" t="s">
        <v>352</v>
      </c>
      <c r="C259" s="23" t="s">
        <v>45</v>
      </c>
      <c r="D259" s="23" t="s">
        <v>757</v>
      </c>
      <c r="E259" s="29">
        <v>36.139000000000003</v>
      </c>
    </row>
    <row r="260" spans="1:5" x14ac:dyDescent="0.25">
      <c r="A260" s="23" t="s">
        <v>756</v>
      </c>
      <c r="B260" s="23" t="s">
        <v>361</v>
      </c>
      <c r="C260" s="23" t="s">
        <v>45</v>
      </c>
      <c r="D260" s="23" t="s">
        <v>757</v>
      </c>
      <c r="E260" s="29">
        <v>36.139000000000003</v>
      </c>
    </row>
    <row r="261" spans="1:5" x14ac:dyDescent="0.25">
      <c r="A261" s="23" t="s">
        <v>604</v>
      </c>
      <c r="B261" s="23" t="s">
        <v>190</v>
      </c>
      <c r="C261" s="23" t="s">
        <v>45</v>
      </c>
      <c r="D261" s="23" t="s">
        <v>441</v>
      </c>
      <c r="E261" s="29">
        <v>72.278999999999996</v>
      </c>
    </row>
    <row r="262" spans="1:5" x14ac:dyDescent="0.25">
      <c r="A262" s="23" t="s">
        <v>604</v>
      </c>
      <c r="B262" s="23" t="s">
        <v>190</v>
      </c>
      <c r="C262" s="23" t="s">
        <v>45</v>
      </c>
      <c r="D262" s="23" t="s">
        <v>452</v>
      </c>
      <c r="E262" s="29">
        <v>68.027000000000001</v>
      </c>
    </row>
    <row r="263" spans="1:5" x14ac:dyDescent="0.25">
      <c r="A263" s="23" t="s">
        <v>604</v>
      </c>
      <c r="B263" s="23" t="s">
        <v>190</v>
      </c>
      <c r="C263" s="23" t="s">
        <v>45</v>
      </c>
      <c r="D263" s="23" t="s">
        <v>512</v>
      </c>
      <c r="E263" s="29">
        <v>66.667000000000002</v>
      </c>
    </row>
    <row r="264" spans="1:5" x14ac:dyDescent="0.25">
      <c r="A264" s="23" t="s">
        <v>604</v>
      </c>
      <c r="B264" s="23" t="s">
        <v>192</v>
      </c>
      <c r="C264" s="23" t="s">
        <v>45</v>
      </c>
      <c r="D264" s="23" t="s">
        <v>441</v>
      </c>
      <c r="E264" s="29">
        <v>72.278999999999996</v>
      </c>
    </row>
    <row r="265" spans="1:5" x14ac:dyDescent="0.25">
      <c r="A265" s="23" t="s">
        <v>604</v>
      </c>
      <c r="B265" s="23" t="s">
        <v>192</v>
      </c>
      <c r="C265" s="23" t="s">
        <v>45</v>
      </c>
      <c r="D265" s="23" t="s">
        <v>452</v>
      </c>
      <c r="E265" s="29">
        <v>68.027000000000001</v>
      </c>
    </row>
    <row r="266" spans="1:5" x14ac:dyDescent="0.25">
      <c r="A266" s="23" t="s">
        <v>604</v>
      </c>
      <c r="B266" s="23" t="s">
        <v>192</v>
      </c>
      <c r="C266" s="23" t="s">
        <v>45</v>
      </c>
      <c r="D266" s="23" t="s">
        <v>512</v>
      </c>
      <c r="E266" s="29">
        <v>66.667000000000002</v>
      </c>
    </row>
    <row r="267" spans="1:5" x14ac:dyDescent="0.25">
      <c r="A267" s="23" t="s">
        <v>604</v>
      </c>
      <c r="B267" s="23" t="s">
        <v>325</v>
      </c>
      <c r="C267" s="23" t="s">
        <v>45</v>
      </c>
      <c r="D267" s="23" t="s">
        <v>441</v>
      </c>
      <c r="E267" s="29">
        <v>72.278999999999996</v>
      </c>
    </row>
    <row r="268" spans="1:5" x14ac:dyDescent="0.25">
      <c r="A268" s="23" t="s">
        <v>604</v>
      </c>
      <c r="B268" s="23" t="s">
        <v>326</v>
      </c>
      <c r="C268" s="23" t="s">
        <v>45</v>
      </c>
      <c r="D268" s="23" t="s">
        <v>441</v>
      </c>
      <c r="E268" s="29">
        <v>72.278999999999996</v>
      </c>
    </row>
    <row r="269" spans="1:5" x14ac:dyDescent="0.25">
      <c r="A269" s="23" t="s">
        <v>758</v>
      </c>
      <c r="B269" s="23" t="s">
        <v>237</v>
      </c>
      <c r="C269" s="23" t="s">
        <v>45</v>
      </c>
      <c r="D269" s="23" t="s">
        <v>759</v>
      </c>
      <c r="E269" s="29">
        <v>239.583</v>
      </c>
    </row>
    <row r="270" spans="1:5" x14ac:dyDescent="0.25">
      <c r="A270" s="23" t="s">
        <v>760</v>
      </c>
      <c r="B270" s="23" t="s">
        <v>124</v>
      </c>
      <c r="C270" s="23" t="s">
        <v>45</v>
      </c>
      <c r="D270" s="23" t="s">
        <v>470</v>
      </c>
      <c r="E270" s="29">
        <v>108.07299999999999</v>
      </c>
    </row>
    <row r="271" spans="1:5" x14ac:dyDescent="0.25">
      <c r="A271" s="23" t="s">
        <v>760</v>
      </c>
      <c r="B271" s="23" t="s">
        <v>761</v>
      </c>
      <c r="C271" s="23" t="s">
        <v>45</v>
      </c>
      <c r="D271" s="23" t="s">
        <v>470</v>
      </c>
      <c r="E271" s="29">
        <v>121.53</v>
      </c>
    </row>
    <row r="272" spans="1:5" x14ac:dyDescent="0.25">
      <c r="A272" s="23" t="s">
        <v>762</v>
      </c>
      <c r="B272" s="23" t="s">
        <v>139</v>
      </c>
      <c r="C272" s="23" t="s">
        <v>45</v>
      </c>
      <c r="D272" s="23" t="s">
        <v>471</v>
      </c>
      <c r="E272" s="29">
        <v>110.24299999999999</v>
      </c>
    </row>
    <row r="273" spans="1:5" x14ac:dyDescent="0.25">
      <c r="A273" s="23" t="s">
        <v>762</v>
      </c>
      <c r="B273" s="23" t="s">
        <v>763</v>
      </c>
      <c r="C273" s="23" t="s">
        <v>45</v>
      </c>
      <c r="D273" s="23" t="s">
        <v>471</v>
      </c>
      <c r="E273" s="29">
        <v>121.53</v>
      </c>
    </row>
    <row r="274" spans="1:5" x14ac:dyDescent="0.25">
      <c r="A274" s="23" t="s">
        <v>762</v>
      </c>
      <c r="B274" s="23" t="s">
        <v>764</v>
      </c>
      <c r="C274" s="23" t="s">
        <v>45</v>
      </c>
      <c r="D274" s="23" t="s">
        <v>471</v>
      </c>
      <c r="E274" s="29">
        <v>121.53</v>
      </c>
    </row>
    <row r="275" spans="1:5" x14ac:dyDescent="0.25">
      <c r="A275" s="23" t="s">
        <v>765</v>
      </c>
      <c r="B275" s="23" t="s">
        <v>268</v>
      </c>
      <c r="C275" s="23" t="s">
        <v>45</v>
      </c>
      <c r="D275" s="23" t="s">
        <v>519</v>
      </c>
      <c r="E275" s="29">
        <v>77.257000000000005</v>
      </c>
    </row>
    <row r="276" spans="1:5" x14ac:dyDescent="0.25">
      <c r="A276" s="23" t="s">
        <v>766</v>
      </c>
      <c r="B276" s="23" t="s">
        <v>767</v>
      </c>
      <c r="C276" s="23" t="s">
        <v>45</v>
      </c>
      <c r="D276" s="23" t="s">
        <v>519</v>
      </c>
      <c r="E276" s="29">
        <v>77.257000000000005</v>
      </c>
    </row>
    <row r="277" spans="1:5" x14ac:dyDescent="0.25">
      <c r="A277" s="23" t="s">
        <v>768</v>
      </c>
      <c r="B277" s="23" t="s">
        <v>314</v>
      </c>
      <c r="C277" s="23" t="s">
        <v>45</v>
      </c>
      <c r="D277" s="23" t="s">
        <v>519</v>
      </c>
      <c r="E277" s="29">
        <v>77.257000000000005</v>
      </c>
    </row>
    <row r="278" spans="1:5" x14ac:dyDescent="0.25">
      <c r="A278" s="23" t="s">
        <v>769</v>
      </c>
      <c r="B278" s="23" t="s">
        <v>770</v>
      </c>
      <c r="C278" s="23" t="s">
        <v>45</v>
      </c>
      <c r="D278" s="23" t="s">
        <v>519</v>
      </c>
      <c r="E278" s="29">
        <v>77.257000000000005</v>
      </c>
    </row>
    <row r="279" spans="1:5" x14ac:dyDescent="0.25">
      <c r="A279" s="23" t="s">
        <v>771</v>
      </c>
      <c r="B279" s="23" t="s">
        <v>772</v>
      </c>
      <c r="C279" s="23" t="s">
        <v>45</v>
      </c>
      <c r="D279" s="23" t="s">
        <v>519</v>
      </c>
      <c r="E279" s="29">
        <v>77.257000000000005</v>
      </c>
    </row>
    <row r="280" spans="1:5" x14ac:dyDescent="0.25">
      <c r="A280" s="23" t="s">
        <v>773</v>
      </c>
      <c r="B280" s="23" t="s">
        <v>287</v>
      </c>
      <c r="C280" s="23" t="s">
        <v>45</v>
      </c>
      <c r="D280" s="23" t="s">
        <v>774</v>
      </c>
      <c r="E280" s="29">
        <v>89.98</v>
      </c>
    </row>
    <row r="281" spans="1:5" x14ac:dyDescent="0.25">
      <c r="A281" s="23" t="s">
        <v>775</v>
      </c>
      <c r="B281" s="23" t="s">
        <v>776</v>
      </c>
      <c r="C281" s="23" t="s">
        <v>45</v>
      </c>
      <c r="D281" s="23" t="s">
        <v>774</v>
      </c>
      <c r="E281" s="29">
        <v>89.98</v>
      </c>
    </row>
    <row r="282" spans="1:5" x14ac:dyDescent="0.25">
      <c r="A282" s="23" t="s">
        <v>777</v>
      </c>
      <c r="B282" s="23" t="s">
        <v>288</v>
      </c>
      <c r="C282" s="23" t="s">
        <v>45</v>
      </c>
      <c r="D282" s="23" t="s">
        <v>774</v>
      </c>
      <c r="E282" s="29">
        <v>89.98</v>
      </c>
    </row>
    <row r="283" spans="1:5" x14ac:dyDescent="0.25">
      <c r="A283" s="23" t="s">
        <v>778</v>
      </c>
      <c r="B283" s="23" t="s">
        <v>289</v>
      </c>
      <c r="C283" s="23" t="s">
        <v>45</v>
      </c>
      <c r="D283" s="23" t="s">
        <v>774</v>
      </c>
      <c r="E283" s="29">
        <v>89.98</v>
      </c>
    </row>
    <row r="284" spans="1:5" x14ac:dyDescent="0.25">
      <c r="A284" s="23" t="s">
        <v>779</v>
      </c>
      <c r="B284" s="23" t="s">
        <v>780</v>
      </c>
      <c r="C284" s="23" t="s">
        <v>45</v>
      </c>
      <c r="D284" s="23" t="s">
        <v>774</v>
      </c>
      <c r="E284" s="29">
        <v>89.98</v>
      </c>
    </row>
    <row r="285" spans="1:5" x14ac:dyDescent="0.25">
      <c r="A285" s="23" t="s">
        <v>608</v>
      </c>
      <c r="B285" s="23" t="s">
        <v>781</v>
      </c>
      <c r="C285" s="23" t="s">
        <v>45</v>
      </c>
      <c r="D285" s="23" t="s">
        <v>607</v>
      </c>
      <c r="E285" s="29">
        <v>24.96</v>
      </c>
    </row>
    <row r="286" spans="1:5" x14ac:dyDescent="0.25">
      <c r="A286" s="23" t="s">
        <v>782</v>
      </c>
      <c r="B286" s="23" t="s">
        <v>247</v>
      </c>
      <c r="C286" s="23" t="s">
        <v>45</v>
      </c>
      <c r="D286" s="23" t="s">
        <v>469</v>
      </c>
      <c r="E286" s="29">
        <v>69.44</v>
      </c>
    </row>
    <row r="287" spans="1:5" x14ac:dyDescent="0.25">
      <c r="A287" s="23" t="s">
        <v>783</v>
      </c>
      <c r="B287" s="23" t="s">
        <v>261</v>
      </c>
      <c r="C287" s="23" t="s">
        <v>45</v>
      </c>
      <c r="D287" s="23" t="s">
        <v>469</v>
      </c>
      <c r="E287" s="29">
        <v>69.44</v>
      </c>
    </row>
    <row r="288" spans="1:5" x14ac:dyDescent="0.25">
      <c r="A288" s="23" t="s">
        <v>784</v>
      </c>
      <c r="B288" s="23" t="s">
        <v>315</v>
      </c>
      <c r="C288" s="23" t="s">
        <v>45</v>
      </c>
      <c r="D288" s="23" t="s">
        <v>469</v>
      </c>
      <c r="E288" s="29">
        <v>69.44</v>
      </c>
    </row>
    <row r="289" spans="1:5" x14ac:dyDescent="0.25">
      <c r="A289" s="23" t="s">
        <v>785</v>
      </c>
      <c r="B289" s="23" t="s">
        <v>275</v>
      </c>
      <c r="C289" s="23" t="s">
        <v>45</v>
      </c>
      <c r="D289" s="23" t="s">
        <v>469</v>
      </c>
      <c r="E289" s="29">
        <v>69.44</v>
      </c>
    </row>
    <row r="290" spans="1:5" x14ac:dyDescent="0.25">
      <c r="A290" s="23" t="s">
        <v>786</v>
      </c>
      <c r="B290" s="23" t="s">
        <v>787</v>
      </c>
      <c r="C290" s="23" t="s">
        <v>45</v>
      </c>
      <c r="D290" s="23" t="s">
        <v>469</v>
      </c>
      <c r="E290" s="29">
        <v>69.44</v>
      </c>
    </row>
    <row r="291" spans="1:5" x14ac:dyDescent="0.25">
      <c r="A291" s="23" t="s">
        <v>788</v>
      </c>
      <c r="B291" s="23" t="s">
        <v>262</v>
      </c>
      <c r="C291" s="23" t="s">
        <v>45</v>
      </c>
      <c r="D291" s="23" t="s">
        <v>516</v>
      </c>
      <c r="E291" s="29">
        <v>23.87</v>
      </c>
    </row>
    <row r="292" spans="1:5" x14ac:dyDescent="0.25">
      <c r="A292" s="23" t="s">
        <v>789</v>
      </c>
      <c r="B292" s="23" t="s">
        <v>263</v>
      </c>
      <c r="C292" s="23" t="s">
        <v>45</v>
      </c>
      <c r="D292" s="23" t="s">
        <v>539</v>
      </c>
      <c r="E292" s="29">
        <v>17.36</v>
      </c>
    </row>
    <row r="293" spans="1:5" x14ac:dyDescent="0.25">
      <c r="A293" s="23" t="s">
        <v>790</v>
      </c>
      <c r="B293" s="23" t="s">
        <v>276</v>
      </c>
      <c r="C293" s="23" t="s">
        <v>45</v>
      </c>
      <c r="D293" s="23" t="s">
        <v>791</v>
      </c>
      <c r="E293" s="29">
        <v>52.08</v>
      </c>
    </row>
    <row r="294" spans="1:5" x14ac:dyDescent="0.25">
      <c r="A294" s="23" t="s">
        <v>792</v>
      </c>
      <c r="B294" s="23" t="s">
        <v>264</v>
      </c>
      <c r="C294" s="23" t="s">
        <v>45</v>
      </c>
      <c r="D294" s="23" t="s">
        <v>791</v>
      </c>
      <c r="E294" s="29">
        <v>52.08</v>
      </c>
    </row>
    <row r="295" spans="1:5" x14ac:dyDescent="0.25">
      <c r="A295" s="23" t="s">
        <v>793</v>
      </c>
      <c r="B295" s="23" t="s">
        <v>794</v>
      </c>
      <c r="C295" s="23" t="s">
        <v>45</v>
      </c>
      <c r="D295" s="23" t="s">
        <v>791</v>
      </c>
      <c r="E295" s="29">
        <v>52.08</v>
      </c>
    </row>
    <row r="296" spans="1:5" x14ac:dyDescent="0.25">
      <c r="A296" s="23" t="s">
        <v>795</v>
      </c>
      <c r="B296" s="23" t="s">
        <v>796</v>
      </c>
      <c r="C296" s="23" t="s">
        <v>45</v>
      </c>
      <c r="D296" s="23" t="s">
        <v>791</v>
      </c>
      <c r="E296" s="29">
        <v>52.08</v>
      </c>
    </row>
    <row r="297" spans="1:5" x14ac:dyDescent="0.25">
      <c r="A297" s="23" t="s">
        <v>797</v>
      </c>
      <c r="B297" s="23" t="s">
        <v>798</v>
      </c>
      <c r="C297" s="23" t="s">
        <v>45</v>
      </c>
      <c r="D297" s="23" t="s">
        <v>791</v>
      </c>
      <c r="E297" s="29">
        <v>52.08</v>
      </c>
    </row>
    <row r="298" spans="1:5" x14ac:dyDescent="0.25">
      <c r="A298" s="23" t="s">
        <v>799</v>
      </c>
      <c r="B298" s="23" t="s">
        <v>199</v>
      </c>
      <c r="C298" s="23" t="s">
        <v>45</v>
      </c>
      <c r="D298" s="23" t="s">
        <v>496</v>
      </c>
      <c r="E298" s="29">
        <v>47.74</v>
      </c>
    </row>
    <row r="299" spans="1:5" x14ac:dyDescent="0.25">
      <c r="A299" s="23" t="s">
        <v>800</v>
      </c>
      <c r="B299" s="23" t="s">
        <v>277</v>
      </c>
      <c r="C299" s="23" t="s">
        <v>45</v>
      </c>
      <c r="D299" s="23" t="s">
        <v>481</v>
      </c>
      <c r="E299" s="29">
        <v>78.125</v>
      </c>
    </row>
    <row r="300" spans="1:5" x14ac:dyDescent="0.25">
      <c r="A300" s="23" t="s">
        <v>801</v>
      </c>
      <c r="B300" s="23" t="s">
        <v>802</v>
      </c>
      <c r="C300" s="23" t="s">
        <v>45</v>
      </c>
      <c r="D300" s="23" t="s">
        <v>481</v>
      </c>
      <c r="E300" s="29">
        <v>78.125</v>
      </c>
    </row>
    <row r="301" spans="1:5" x14ac:dyDescent="0.25">
      <c r="A301" s="23" t="s">
        <v>803</v>
      </c>
      <c r="B301" s="23" t="s">
        <v>195</v>
      </c>
      <c r="C301" s="23" t="s">
        <v>45</v>
      </c>
      <c r="D301" s="23" t="s">
        <v>481</v>
      </c>
      <c r="E301" s="29">
        <v>78.125</v>
      </c>
    </row>
    <row r="302" spans="1:5" x14ac:dyDescent="0.25">
      <c r="A302" s="23" t="s">
        <v>804</v>
      </c>
      <c r="B302" s="23" t="s">
        <v>805</v>
      </c>
      <c r="C302" s="23" t="s">
        <v>45</v>
      </c>
      <c r="D302" s="23" t="s">
        <v>481</v>
      </c>
      <c r="E302" s="29">
        <v>78.125</v>
      </c>
    </row>
    <row r="303" spans="1:5" x14ac:dyDescent="0.25">
      <c r="A303" s="23" t="s">
        <v>806</v>
      </c>
      <c r="B303" s="23" t="s">
        <v>807</v>
      </c>
      <c r="C303" s="23" t="s">
        <v>45</v>
      </c>
      <c r="D303" s="23" t="s">
        <v>481</v>
      </c>
      <c r="E303" s="29">
        <v>78.125</v>
      </c>
    </row>
    <row r="304" spans="1:5" x14ac:dyDescent="0.25">
      <c r="A304" s="23" t="s">
        <v>808</v>
      </c>
      <c r="B304" s="23" t="s">
        <v>243</v>
      </c>
      <c r="C304" s="23" t="s">
        <v>45</v>
      </c>
      <c r="D304" s="23" t="s">
        <v>536</v>
      </c>
      <c r="E304" s="29">
        <v>60.764000000000003</v>
      </c>
    </row>
    <row r="305" spans="1:5" x14ac:dyDescent="0.25">
      <c r="A305" s="23" t="s">
        <v>809</v>
      </c>
      <c r="B305" s="23" t="s">
        <v>253</v>
      </c>
      <c r="C305" s="23" t="s">
        <v>45</v>
      </c>
      <c r="D305" s="23" t="s">
        <v>484</v>
      </c>
      <c r="E305" s="29">
        <v>95.486000000000004</v>
      </c>
    </row>
    <row r="306" spans="1:5" x14ac:dyDescent="0.25">
      <c r="A306" s="23" t="s">
        <v>810</v>
      </c>
      <c r="B306" s="23" t="s">
        <v>811</v>
      </c>
      <c r="C306" s="23" t="s">
        <v>45</v>
      </c>
      <c r="D306" s="23" t="s">
        <v>484</v>
      </c>
      <c r="E306" s="29">
        <v>95.486000000000004</v>
      </c>
    </row>
    <row r="307" spans="1:5" x14ac:dyDescent="0.25">
      <c r="A307" s="23" t="s">
        <v>812</v>
      </c>
      <c r="B307" s="23" t="s">
        <v>813</v>
      </c>
      <c r="C307" s="23" t="s">
        <v>45</v>
      </c>
      <c r="D307" s="23" t="s">
        <v>484</v>
      </c>
      <c r="E307" s="29">
        <v>95.486000000000004</v>
      </c>
    </row>
    <row r="308" spans="1:5" x14ac:dyDescent="0.25">
      <c r="A308" s="23" t="s">
        <v>814</v>
      </c>
      <c r="B308" s="23" t="s">
        <v>815</v>
      </c>
      <c r="C308" s="23" t="s">
        <v>45</v>
      </c>
      <c r="D308" s="23" t="s">
        <v>484</v>
      </c>
      <c r="E308" s="29">
        <v>95.486000000000004</v>
      </c>
    </row>
    <row r="309" spans="1:5" x14ac:dyDescent="0.25">
      <c r="A309" s="23" t="s">
        <v>816</v>
      </c>
      <c r="B309" s="23" t="s">
        <v>817</v>
      </c>
      <c r="C309" s="23" t="s">
        <v>45</v>
      </c>
      <c r="D309" s="23" t="s">
        <v>484</v>
      </c>
      <c r="E309" s="29">
        <v>95.486000000000004</v>
      </c>
    </row>
    <row r="310" spans="1:5" x14ac:dyDescent="0.25">
      <c r="A310" s="23" t="s">
        <v>818</v>
      </c>
      <c r="B310" s="23" t="s">
        <v>254</v>
      </c>
      <c r="C310" s="23" t="s">
        <v>45</v>
      </c>
      <c r="D310" s="23" t="s">
        <v>538</v>
      </c>
      <c r="E310" s="29">
        <v>138.88900000000001</v>
      </c>
    </row>
    <row r="311" spans="1:5" x14ac:dyDescent="0.25">
      <c r="A311" s="23" t="s">
        <v>819</v>
      </c>
      <c r="B311" s="23" t="s">
        <v>267</v>
      </c>
      <c r="C311" s="23" t="s">
        <v>45</v>
      </c>
      <c r="D311" s="23" t="s">
        <v>509</v>
      </c>
      <c r="E311" s="29">
        <v>19.530999999999999</v>
      </c>
    </row>
    <row r="312" spans="1:5" x14ac:dyDescent="0.25">
      <c r="A312" s="23" t="s">
        <v>820</v>
      </c>
      <c r="B312" s="23" t="s">
        <v>242</v>
      </c>
      <c r="C312" s="23" t="s">
        <v>45</v>
      </c>
      <c r="D312" s="23" t="s">
        <v>821</v>
      </c>
      <c r="E312" s="29">
        <v>69.44</v>
      </c>
    </row>
    <row r="313" spans="1:5" x14ac:dyDescent="0.25">
      <c r="A313" s="23" t="s">
        <v>823</v>
      </c>
      <c r="B313" s="23" t="s">
        <v>244</v>
      </c>
      <c r="C313" s="23" t="s">
        <v>45</v>
      </c>
      <c r="D313" s="23" t="s">
        <v>824</v>
      </c>
      <c r="E313" s="29">
        <v>69.44</v>
      </c>
    </row>
    <row r="314" spans="1:5" x14ac:dyDescent="0.25">
      <c r="A314" s="23" t="s">
        <v>617</v>
      </c>
      <c r="B314" s="23" t="s">
        <v>241</v>
      </c>
      <c r="C314" s="23" t="s">
        <v>45</v>
      </c>
      <c r="D314" s="23" t="s">
        <v>500</v>
      </c>
      <c r="E314" s="29">
        <v>104.17</v>
      </c>
    </row>
    <row r="315" spans="1:5" x14ac:dyDescent="0.25">
      <c r="A315" s="23" t="s">
        <v>825</v>
      </c>
      <c r="B315" s="23" t="s">
        <v>246</v>
      </c>
      <c r="C315" s="23" t="s">
        <v>45</v>
      </c>
      <c r="D315" s="23" t="s">
        <v>517</v>
      </c>
      <c r="E315" s="29">
        <v>49.91</v>
      </c>
    </row>
    <row r="316" spans="1:5" x14ac:dyDescent="0.25">
      <c r="A316" s="23" t="s">
        <v>826</v>
      </c>
      <c r="B316" s="23" t="s">
        <v>251</v>
      </c>
      <c r="C316" s="23" t="s">
        <v>45</v>
      </c>
      <c r="D316" s="23" t="s">
        <v>827</v>
      </c>
      <c r="E316" s="29">
        <v>60.76</v>
      </c>
    </row>
    <row r="317" spans="1:5" x14ac:dyDescent="0.25">
      <c r="A317" s="23" t="s">
        <v>828</v>
      </c>
      <c r="B317" s="23" t="s">
        <v>265</v>
      </c>
      <c r="C317" s="23" t="s">
        <v>45</v>
      </c>
      <c r="D317" s="23" t="s">
        <v>829</v>
      </c>
      <c r="E317" s="29">
        <v>52.08</v>
      </c>
    </row>
    <row r="318" spans="1:5" x14ac:dyDescent="0.25">
      <c r="A318" s="23" t="s">
        <v>830</v>
      </c>
      <c r="B318" s="23" t="s">
        <v>266</v>
      </c>
      <c r="C318" s="23" t="s">
        <v>45</v>
      </c>
      <c r="D318" s="23" t="s">
        <v>831</v>
      </c>
      <c r="E318" s="29">
        <v>52.08</v>
      </c>
    </row>
    <row r="319" spans="1:5" x14ac:dyDescent="0.25">
      <c r="A319" s="23" t="s">
        <v>832</v>
      </c>
      <c r="B319" s="23" t="s">
        <v>140</v>
      </c>
      <c r="C319" s="23" t="s">
        <v>45</v>
      </c>
      <c r="D319" s="23" t="s">
        <v>497</v>
      </c>
      <c r="E319" s="29">
        <v>23.384</v>
      </c>
    </row>
    <row r="320" spans="1:5" x14ac:dyDescent="0.25">
      <c r="A320" s="23" t="s">
        <v>833</v>
      </c>
      <c r="B320" s="23" t="s">
        <v>126</v>
      </c>
      <c r="C320" s="23" t="s">
        <v>45</v>
      </c>
      <c r="D320" s="23" t="s">
        <v>450</v>
      </c>
      <c r="E320" s="29">
        <v>21.259</v>
      </c>
    </row>
    <row r="321" spans="1:5" x14ac:dyDescent="0.25">
      <c r="A321" s="23" t="s">
        <v>834</v>
      </c>
      <c r="B321" s="23" t="s">
        <v>835</v>
      </c>
      <c r="C321" s="23" t="s">
        <v>45</v>
      </c>
      <c r="D321" s="23" t="s">
        <v>836</v>
      </c>
      <c r="E321" s="29">
        <v>77.381</v>
      </c>
    </row>
    <row r="322" spans="1:5" x14ac:dyDescent="0.25">
      <c r="A322" s="23" t="s">
        <v>837</v>
      </c>
      <c r="B322" s="23" t="s">
        <v>838</v>
      </c>
      <c r="C322" s="23" t="s">
        <v>45</v>
      </c>
      <c r="D322" s="23" t="s">
        <v>836</v>
      </c>
      <c r="E322" s="29">
        <v>77.381</v>
      </c>
    </row>
    <row r="323" spans="1:5" x14ac:dyDescent="0.25">
      <c r="A323" s="23" t="s">
        <v>839</v>
      </c>
      <c r="B323" s="23" t="s">
        <v>840</v>
      </c>
      <c r="C323" s="23" t="s">
        <v>45</v>
      </c>
      <c r="D323" s="23" t="s">
        <v>836</v>
      </c>
      <c r="E323" s="29">
        <v>77.381</v>
      </c>
    </row>
    <row r="324" spans="1:5" x14ac:dyDescent="0.25">
      <c r="A324" s="23" t="s">
        <v>839</v>
      </c>
      <c r="B324" s="23" t="s">
        <v>841</v>
      </c>
      <c r="C324" s="23" t="s">
        <v>45</v>
      </c>
      <c r="D324" s="23" t="s">
        <v>836</v>
      </c>
      <c r="E324" s="29">
        <v>77.381</v>
      </c>
    </row>
    <row r="325" spans="1:5" x14ac:dyDescent="0.25">
      <c r="A325" s="23" t="s">
        <v>842</v>
      </c>
      <c r="B325" s="23" t="s">
        <v>170</v>
      </c>
      <c r="C325" s="23" t="s">
        <v>45</v>
      </c>
      <c r="D325" s="23" t="s">
        <v>836</v>
      </c>
      <c r="E325" s="29">
        <v>77.381</v>
      </c>
    </row>
    <row r="326" spans="1:5" x14ac:dyDescent="0.25">
      <c r="A326" s="23" t="s">
        <v>842</v>
      </c>
      <c r="B326" s="23" t="s">
        <v>843</v>
      </c>
      <c r="C326" s="23" t="s">
        <v>45</v>
      </c>
      <c r="D326" s="23" t="s">
        <v>836</v>
      </c>
      <c r="E326" s="29">
        <v>77.381</v>
      </c>
    </row>
    <row r="327" spans="1:5" x14ac:dyDescent="0.25">
      <c r="A327" s="23" t="s">
        <v>844</v>
      </c>
      <c r="B327" s="23" t="s">
        <v>162</v>
      </c>
      <c r="C327" s="23" t="s">
        <v>45</v>
      </c>
      <c r="D327" s="23" t="s">
        <v>489</v>
      </c>
      <c r="E327" s="29">
        <v>42.317999999999998</v>
      </c>
    </row>
    <row r="328" spans="1:5" x14ac:dyDescent="0.25">
      <c r="A328" s="23" t="s">
        <v>844</v>
      </c>
      <c r="B328" s="23" t="s">
        <v>845</v>
      </c>
      <c r="C328" s="23" t="s">
        <v>45</v>
      </c>
      <c r="D328" s="23" t="s">
        <v>489</v>
      </c>
      <c r="E328" s="29">
        <v>42.317999999999998</v>
      </c>
    </row>
    <row r="329" spans="1:5" x14ac:dyDescent="0.25">
      <c r="A329" s="23" t="s">
        <v>844</v>
      </c>
      <c r="B329" s="23" t="s">
        <v>846</v>
      </c>
      <c r="C329" s="23" t="s">
        <v>45</v>
      </c>
      <c r="D329" s="23" t="s">
        <v>489</v>
      </c>
      <c r="E329" s="29">
        <v>42.317999999999998</v>
      </c>
    </row>
    <row r="330" spans="1:5" x14ac:dyDescent="0.25">
      <c r="A330" s="23" t="s">
        <v>844</v>
      </c>
      <c r="B330" s="23" t="s">
        <v>847</v>
      </c>
      <c r="C330" s="23" t="s">
        <v>45</v>
      </c>
      <c r="D330" s="23" t="s">
        <v>489</v>
      </c>
      <c r="E330" s="29">
        <v>42.317999999999998</v>
      </c>
    </row>
    <row r="331" spans="1:5" x14ac:dyDescent="0.25">
      <c r="A331" s="23" t="s">
        <v>844</v>
      </c>
      <c r="B331" s="23" t="s">
        <v>848</v>
      </c>
      <c r="C331" s="23" t="s">
        <v>45</v>
      </c>
      <c r="D331" s="23" t="s">
        <v>489</v>
      </c>
      <c r="E331" s="29">
        <v>42.317999999999998</v>
      </c>
    </row>
    <row r="332" spans="1:5" x14ac:dyDescent="0.25">
      <c r="A332" s="23" t="s">
        <v>844</v>
      </c>
      <c r="B332" s="23" t="s">
        <v>171</v>
      </c>
      <c r="C332" s="23" t="s">
        <v>45</v>
      </c>
      <c r="D332" s="23" t="s">
        <v>489</v>
      </c>
      <c r="E332" s="29">
        <v>42.317999999999998</v>
      </c>
    </row>
    <row r="333" spans="1:5" x14ac:dyDescent="0.25">
      <c r="A333" s="23" t="s">
        <v>849</v>
      </c>
      <c r="B333" s="23" t="s">
        <v>131</v>
      </c>
      <c r="C333" s="23" t="s">
        <v>45</v>
      </c>
      <c r="D333" s="23" t="s">
        <v>486</v>
      </c>
      <c r="E333" s="29">
        <v>20.302</v>
      </c>
    </row>
    <row r="334" spans="1:5" x14ac:dyDescent="0.25">
      <c r="A334" s="23" t="s">
        <v>850</v>
      </c>
      <c r="B334" s="23" t="s">
        <v>154</v>
      </c>
      <c r="C334" s="23" t="s">
        <v>45</v>
      </c>
      <c r="D334" s="23" t="s">
        <v>475</v>
      </c>
      <c r="E334" s="29">
        <v>35.511000000000003</v>
      </c>
    </row>
    <row r="335" spans="1:5" x14ac:dyDescent="0.25">
      <c r="A335" s="23" t="s">
        <v>554</v>
      </c>
      <c r="B335" s="23" t="s">
        <v>94</v>
      </c>
      <c r="C335" s="23" t="s">
        <v>45</v>
      </c>
      <c r="D335" s="23" t="s">
        <v>67</v>
      </c>
      <c r="E335" s="29">
        <v>34.485999999999997</v>
      </c>
    </row>
    <row r="336" spans="1:5" x14ac:dyDescent="0.25">
      <c r="A336" s="23" t="s">
        <v>851</v>
      </c>
      <c r="B336" s="23" t="s">
        <v>319</v>
      </c>
      <c r="C336" s="23" t="s">
        <v>45</v>
      </c>
      <c r="D336" s="23" t="s">
        <v>507</v>
      </c>
      <c r="E336" s="29">
        <v>47.743000000000002</v>
      </c>
    </row>
    <row r="337" spans="1:5" x14ac:dyDescent="0.25">
      <c r="A337" s="23" t="s">
        <v>852</v>
      </c>
      <c r="B337" s="23" t="s">
        <v>853</v>
      </c>
      <c r="C337" s="23" t="s">
        <v>45</v>
      </c>
      <c r="D337" s="23" t="s">
        <v>507</v>
      </c>
      <c r="E337" s="29">
        <v>47.743000000000002</v>
      </c>
    </row>
    <row r="338" spans="1:5" x14ac:dyDescent="0.25">
      <c r="A338" s="23" t="s">
        <v>854</v>
      </c>
      <c r="B338" s="23" t="s">
        <v>855</v>
      </c>
      <c r="C338" s="23" t="s">
        <v>45</v>
      </c>
      <c r="D338" s="23" t="s">
        <v>507</v>
      </c>
      <c r="E338" s="29">
        <v>47.743000000000002</v>
      </c>
    </row>
    <row r="339" spans="1:5" x14ac:dyDescent="0.25">
      <c r="A339" s="23" t="s">
        <v>856</v>
      </c>
      <c r="B339" s="23" t="s">
        <v>857</v>
      </c>
      <c r="C339" s="23" t="s">
        <v>45</v>
      </c>
      <c r="D339" s="23" t="s">
        <v>507</v>
      </c>
      <c r="E339" s="29">
        <v>47.743000000000002</v>
      </c>
    </row>
    <row r="340" spans="1:5" x14ac:dyDescent="0.25">
      <c r="A340" s="23" t="s">
        <v>858</v>
      </c>
      <c r="B340" s="23" t="s">
        <v>859</v>
      </c>
      <c r="C340" s="23" t="s">
        <v>45</v>
      </c>
      <c r="D340" s="23" t="s">
        <v>625</v>
      </c>
      <c r="E340" s="29">
        <v>86.805999999999997</v>
      </c>
    </row>
    <row r="341" spans="1:5" x14ac:dyDescent="0.25">
      <c r="A341" s="23" t="s">
        <v>860</v>
      </c>
      <c r="B341" s="23" t="s">
        <v>256</v>
      </c>
      <c r="C341" s="23" t="s">
        <v>45</v>
      </c>
      <c r="D341" s="23" t="s">
        <v>306</v>
      </c>
      <c r="E341" s="29">
        <v>25.51</v>
      </c>
    </row>
    <row r="342" spans="1:5" x14ac:dyDescent="0.25">
      <c r="A342" s="23" t="s">
        <v>860</v>
      </c>
      <c r="B342" s="23" t="s">
        <v>256</v>
      </c>
      <c r="C342" s="23" t="s">
        <v>45</v>
      </c>
      <c r="D342" s="23" t="s">
        <v>634</v>
      </c>
      <c r="E342" s="29">
        <v>46.77</v>
      </c>
    </row>
    <row r="343" spans="1:5" x14ac:dyDescent="0.25">
      <c r="A343" s="23" t="s">
        <v>860</v>
      </c>
      <c r="B343" s="23" t="s">
        <v>256</v>
      </c>
      <c r="C343" s="23" t="s">
        <v>45</v>
      </c>
      <c r="D343" s="23" t="s">
        <v>301</v>
      </c>
      <c r="E343" s="29">
        <v>46.768999999999998</v>
      </c>
    </row>
    <row r="344" spans="1:5" x14ac:dyDescent="0.25">
      <c r="A344" s="23" t="s">
        <v>861</v>
      </c>
      <c r="B344" s="23" t="s">
        <v>862</v>
      </c>
      <c r="C344" s="23" t="s">
        <v>45</v>
      </c>
      <c r="D344" s="23" t="s">
        <v>636</v>
      </c>
      <c r="E344" s="29">
        <v>289.11599999999999</v>
      </c>
    </row>
    <row r="345" spans="1:5" x14ac:dyDescent="0.25">
      <c r="A345" s="23" t="s">
        <v>861</v>
      </c>
      <c r="B345" s="23" t="s">
        <v>862</v>
      </c>
      <c r="C345" s="23" t="s">
        <v>45</v>
      </c>
      <c r="D345" s="23" t="s">
        <v>503</v>
      </c>
      <c r="E345" s="29">
        <v>63.776000000000003</v>
      </c>
    </row>
    <row r="346" spans="1:5" x14ac:dyDescent="0.25">
      <c r="A346" s="23" t="s">
        <v>863</v>
      </c>
      <c r="B346" s="23" t="s">
        <v>51</v>
      </c>
      <c r="C346" s="23" t="s">
        <v>45</v>
      </c>
      <c r="D346" s="23" t="s">
        <v>39</v>
      </c>
      <c r="E346" s="29">
        <v>89.54</v>
      </c>
    </row>
    <row r="347" spans="1:5" x14ac:dyDescent="0.25">
      <c r="A347" s="23" t="s">
        <v>864</v>
      </c>
      <c r="B347" s="23" t="s">
        <v>121</v>
      </c>
      <c r="C347" s="23" t="s">
        <v>45</v>
      </c>
      <c r="D347" s="23" t="s">
        <v>439</v>
      </c>
      <c r="E347" s="29">
        <v>9.73</v>
      </c>
    </row>
    <row r="348" spans="1:5" x14ac:dyDescent="0.25">
      <c r="A348" s="23" t="s">
        <v>865</v>
      </c>
      <c r="B348" s="23" t="s">
        <v>219</v>
      </c>
      <c r="C348" s="23" t="s">
        <v>45</v>
      </c>
      <c r="D348" s="23" t="s">
        <v>866</v>
      </c>
      <c r="E348" s="29">
        <v>11.692</v>
      </c>
    </row>
    <row r="349" spans="1:5" x14ac:dyDescent="0.25">
      <c r="A349" s="23" t="s">
        <v>867</v>
      </c>
      <c r="B349" s="23" t="s">
        <v>218</v>
      </c>
      <c r="C349" s="23" t="s">
        <v>45</v>
      </c>
      <c r="D349" s="23" t="s">
        <v>868</v>
      </c>
      <c r="E349" s="29">
        <v>11.372999999999999</v>
      </c>
    </row>
    <row r="350" spans="1:5" x14ac:dyDescent="0.25">
      <c r="A350" s="23" t="s">
        <v>869</v>
      </c>
      <c r="B350" s="23" t="s">
        <v>172</v>
      </c>
      <c r="C350" s="23" t="s">
        <v>45</v>
      </c>
      <c r="D350" s="23" t="s">
        <v>870</v>
      </c>
      <c r="E350" s="29">
        <v>160.88999999999999</v>
      </c>
    </row>
    <row r="351" spans="1:5" x14ac:dyDescent="0.25">
      <c r="A351" s="23" t="s">
        <v>869</v>
      </c>
      <c r="B351" s="23" t="s">
        <v>172</v>
      </c>
      <c r="C351" s="23" t="s">
        <v>45</v>
      </c>
      <c r="D351" s="23" t="s">
        <v>870</v>
      </c>
      <c r="E351" s="29">
        <v>160.892</v>
      </c>
    </row>
    <row r="352" spans="1:5" x14ac:dyDescent="0.25">
      <c r="A352" s="23" t="s">
        <v>869</v>
      </c>
      <c r="B352" s="23" t="s">
        <v>172</v>
      </c>
      <c r="C352" s="23" t="s">
        <v>45</v>
      </c>
      <c r="D352" s="23" t="s">
        <v>870</v>
      </c>
      <c r="E352" s="29">
        <v>151.94999999999999</v>
      </c>
    </row>
    <row r="353" spans="1:5" x14ac:dyDescent="0.25">
      <c r="A353" s="23" t="s">
        <v>871</v>
      </c>
      <c r="B353" s="23" t="s">
        <v>173</v>
      </c>
      <c r="C353" s="23" t="s">
        <v>45</v>
      </c>
      <c r="D353" s="23" t="s">
        <v>870</v>
      </c>
      <c r="E353" s="29">
        <v>160.88999999999999</v>
      </c>
    </row>
    <row r="354" spans="1:5" x14ac:dyDescent="0.25">
      <c r="A354" s="23" t="s">
        <v>871</v>
      </c>
      <c r="B354" s="23" t="s">
        <v>173</v>
      </c>
      <c r="C354" s="23" t="s">
        <v>45</v>
      </c>
      <c r="D354" s="23" t="s">
        <v>872</v>
      </c>
      <c r="E354" s="29">
        <v>143.369</v>
      </c>
    </row>
    <row r="355" spans="1:5" x14ac:dyDescent="0.25">
      <c r="A355" s="23" t="s">
        <v>871</v>
      </c>
      <c r="B355" s="23" t="s">
        <v>173</v>
      </c>
      <c r="C355" s="23" t="s">
        <v>45</v>
      </c>
      <c r="D355" s="23" t="s">
        <v>872</v>
      </c>
      <c r="E355" s="29">
        <v>143.37</v>
      </c>
    </row>
    <row r="356" spans="1:5" x14ac:dyDescent="0.25">
      <c r="A356" s="23" t="s">
        <v>873</v>
      </c>
      <c r="B356" s="23" t="s">
        <v>196</v>
      </c>
      <c r="C356" s="23" t="s">
        <v>45</v>
      </c>
      <c r="D356" s="23" t="s">
        <v>874</v>
      </c>
      <c r="E356" s="29">
        <v>143.02000000000001</v>
      </c>
    </row>
    <row r="357" spans="1:5" x14ac:dyDescent="0.25">
      <c r="A357" s="23" t="s">
        <v>873</v>
      </c>
      <c r="B357" s="23" t="s">
        <v>196</v>
      </c>
      <c r="C357" s="23" t="s">
        <v>45</v>
      </c>
      <c r="D357" s="23" t="s">
        <v>874</v>
      </c>
      <c r="E357" s="29">
        <v>143.01499999999999</v>
      </c>
    </row>
    <row r="358" spans="1:5" x14ac:dyDescent="0.25">
      <c r="A358" s="23" t="s">
        <v>875</v>
      </c>
      <c r="B358" s="23" t="s">
        <v>216</v>
      </c>
      <c r="C358" s="23" t="s">
        <v>45</v>
      </c>
      <c r="D358" s="23" t="s">
        <v>531</v>
      </c>
      <c r="E358" s="29">
        <v>138.88900000000001</v>
      </c>
    </row>
    <row r="359" spans="1:5" x14ac:dyDescent="0.25">
      <c r="A359" s="23" t="s">
        <v>876</v>
      </c>
      <c r="B359" s="23" t="s">
        <v>204</v>
      </c>
      <c r="C359" s="23" t="s">
        <v>45</v>
      </c>
      <c r="D359" s="23" t="s">
        <v>531</v>
      </c>
      <c r="E359" s="29">
        <v>138.88900000000001</v>
      </c>
    </row>
    <row r="360" spans="1:5" x14ac:dyDescent="0.25">
      <c r="A360" s="23" t="s">
        <v>877</v>
      </c>
      <c r="B360" s="23" t="s">
        <v>878</v>
      </c>
      <c r="C360" s="23" t="s">
        <v>45</v>
      </c>
      <c r="D360" s="23" t="s">
        <v>531</v>
      </c>
      <c r="E360" s="29">
        <v>138.88900000000001</v>
      </c>
    </row>
    <row r="361" spans="1:5" x14ac:dyDescent="0.25">
      <c r="A361" s="23" t="s">
        <v>879</v>
      </c>
      <c r="B361" s="23" t="s">
        <v>203</v>
      </c>
      <c r="C361" s="23" t="s">
        <v>45</v>
      </c>
      <c r="D361" s="23" t="s">
        <v>880</v>
      </c>
      <c r="E361" s="29">
        <v>138.88900000000001</v>
      </c>
    </row>
    <row r="362" spans="1:5" x14ac:dyDescent="0.25">
      <c r="A362" s="23" t="s">
        <v>881</v>
      </c>
      <c r="B362" s="23" t="s">
        <v>882</v>
      </c>
      <c r="C362" s="23" t="s">
        <v>45</v>
      </c>
      <c r="D362" s="23" t="s">
        <v>883</v>
      </c>
      <c r="E362" s="29">
        <v>15.05</v>
      </c>
    </row>
    <row r="363" spans="1:5" x14ac:dyDescent="0.25">
      <c r="A363" s="23" t="s">
        <v>884</v>
      </c>
      <c r="B363" s="23" t="s">
        <v>885</v>
      </c>
      <c r="C363" s="23" t="s">
        <v>45</v>
      </c>
      <c r="D363" s="23" t="s">
        <v>886</v>
      </c>
      <c r="E363" s="29">
        <v>15.05</v>
      </c>
    </row>
    <row r="364" spans="1:5" x14ac:dyDescent="0.25">
      <c r="A364" s="23" t="s">
        <v>884</v>
      </c>
      <c r="B364" s="23" t="s">
        <v>887</v>
      </c>
      <c r="C364" s="23" t="s">
        <v>45</v>
      </c>
      <c r="D364" s="23" t="s">
        <v>886</v>
      </c>
      <c r="E364" s="29">
        <v>15.05</v>
      </c>
    </row>
    <row r="365" spans="1:5" x14ac:dyDescent="0.25">
      <c r="A365" s="23" t="s">
        <v>616</v>
      </c>
      <c r="B365" s="23" t="s">
        <v>223</v>
      </c>
      <c r="C365" s="23" t="s">
        <v>45</v>
      </c>
      <c r="D365" s="23" t="s">
        <v>483</v>
      </c>
      <c r="E365" s="29">
        <v>24.957000000000001</v>
      </c>
    </row>
    <row r="366" spans="1:5" x14ac:dyDescent="0.25">
      <c r="A366" s="23" t="s">
        <v>616</v>
      </c>
      <c r="B366" s="23" t="s">
        <v>224</v>
      </c>
      <c r="C366" s="23" t="s">
        <v>45</v>
      </c>
      <c r="D366" s="23" t="s">
        <v>483</v>
      </c>
      <c r="E366" s="29">
        <v>24.957000000000001</v>
      </c>
    </row>
    <row r="367" spans="1:5" x14ac:dyDescent="0.25">
      <c r="A367" s="23" t="s">
        <v>888</v>
      </c>
      <c r="B367" s="23" t="s">
        <v>889</v>
      </c>
      <c r="C367" s="23" t="s">
        <v>45</v>
      </c>
      <c r="D367" s="23" t="s">
        <v>890</v>
      </c>
      <c r="E367" s="29">
        <v>79.787000000000006</v>
      </c>
    </row>
    <row r="368" spans="1:5" x14ac:dyDescent="0.25">
      <c r="A368" s="23" t="s">
        <v>891</v>
      </c>
      <c r="B368" s="23" t="s">
        <v>257</v>
      </c>
      <c r="C368" s="23" t="s">
        <v>45</v>
      </c>
      <c r="D368" s="23" t="s">
        <v>892</v>
      </c>
      <c r="E368" s="29">
        <v>9.5660000000000007</v>
      </c>
    </row>
    <row r="369" spans="1:5" x14ac:dyDescent="0.25">
      <c r="A369" s="23" t="s">
        <v>893</v>
      </c>
      <c r="B369" s="23" t="s">
        <v>278</v>
      </c>
      <c r="C369" s="23" t="s">
        <v>45</v>
      </c>
      <c r="D369" s="23" t="s">
        <v>307</v>
      </c>
      <c r="E369" s="29">
        <v>43.402999999999999</v>
      </c>
    </row>
    <row r="370" spans="1:5" x14ac:dyDescent="0.25">
      <c r="A370" s="23" t="s">
        <v>893</v>
      </c>
      <c r="B370" s="23" t="s">
        <v>187</v>
      </c>
      <c r="C370" s="23" t="s">
        <v>45</v>
      </c>
      <c r="D370" s="23" t="s">
        <v>307</v>
      </c>
      <c r="E370" s="29">
        <v>43.402999999999999</v>
      </c>
    </row>
    <row r="371" spans="1:5" x14ac:dyDescent="0.25">
      <c r="A371" s="23" t="s">
        <v>894</v>
      </c>
      <c r="B371" s="23" t="s">
        <v>258</v>
      </c>
      <c r="C371" s="23" t="s">
        <v>45</v>
      </c>
      <c r="D371" s="23" t="s">
        <v>455</v>
      </c>
      <c r="E371" s="29">
        <v>27.210999999999999</v>
      </c>
    </row>
    <row r="372" spans="1:5" x14ac:dyDescent="0.25">
      <c r="A372" s="23" t="s">
        <v>881</v>
      </c>
      <c r="B372" s="23" t="s">
        <v>895</v>
      </c>
      <c r="C372" s="23" t="s">
        <v>45</v>
      </c>
      <c r="D372" s="23" t="s">
        <v>883</v>
      </c>
      <c r="E372" s="29">
        <v>15.05</v>
      </c>
    </row>
    <row r="373" spans="1:5" x14ac:dyDescent="0.25">
      <c r="A373" s="23" t="s">
        <v>884</v>
      </c>
      <c r="B373" s="23" t="s">
        <v>896</v>
      </c>
      <c r="C373" s="23" t="s">
        <v>45</v>
      </c>
      <c r="D373" s="23" t="s">
        <v>886</v>
      </c>
      <c r="E373" s="29">
        <v>15.05</v>
      </c>
    </row>
    <row r="374" spans="1:5" x14ac:dyDescent="0.25">
      <c r="A374" s="23" t="s">
        <v>897</v>
      </c>
      <c r="B374" s="23" t="s">
        <v>141</v>
      </c>
      <c r="C374" s="23" t="s">
        <v>45</v>
      </c>
      <c r="D374" s="23" t="s">
        <v>487</v>
      </c>
      <c r="E374" s="29">
        <v>68.03</v>
      </c>
    </row>
    <row r="375" spans="1:5" x14ac:dyDescent="0.25">
      <c r="A375" s="23" t="s">
        <v>898</v>
      </c>
      <c r="B375" s="23" t="s">
        <v>138</v>
      </c>
      <c r="C375" s="23" t="s">
        <v>45</v>
      </c>
      <c r="D375" s="23" t="s">
        <v>474</v>
      </c>
      <c r="E375" s="29">
        <v>51.02</v>
      </c>
    </row>
    <row r="376" spans="1:5" x14ac:dyDescent="0.25">
      <c r="A376" s="23" t="s">
        <v>899</v>
      </c>
      <c r="B376" s="23" t="s">
        <v>132</v>
      </c>
      <c r="C376" s="23" t="s">
        <v>45</v>
      </c>
      <c r="D376" s="23" t="s">
        <v>488</v>
      </c>
      <c r="E376" s="29">
        <v>59.524000000000001</v>
      </c>
    </row>
    <row r="377" spans="1:5" x14ac:dyDescent="0.25">
      <c r="A377" s="23" t="s">
        <v>900</v>
      </c>
      <c r="B377" s="23" t="s">
        <v>95</v>
      </c>
      <c r="C377" s="23" t="s">
        <v>45</v>
      </c>
      <c r="D377" s="23" t="s">
        <v>96</v>
      </c>
      <c r="E377" s="29">
        <v>30.382000000000001</v>
      </c>
    </row>
    <row r="378" spans="1:5" x14ac:dyDescent="0.25">
      <c r="A378" s="23" t="s">
        <v>900</v>
      </c>
      <c r="B378" s="23" t="s">
        <v>95</v>
      </c>
      <c r="C378" s="23" t="s">
        <v>45</v>
      </c>
      <c r="D378" s="23" t="s">
        <v>96</v>
      </c>
      <c r="E378" s="29">
        <v>30.382000000000001</v>
      </c>
    </row>
    <row r="379" spans="1:5" x14ac:dyDescent="0.25">
      <c r="A379" s="23" t="s">
        <v>901</v>
      </c>
      <c r="B379" s="23" t="s">
        <v>97</v>
      </c>
      <c r="C379" s="23" t="s">
        <v>45</v>
      </c>
      <c r="D379" s="23" t="s">
        <v>96</v>
      </c>
      <c r="E379" s="29">
        <v>30.382000000000001</v>
      </c>
    </row>
    <row r="380" spans="1:5" x14ac:dyDescent="0.25">
      <c r="A380" s="23" t="s">
        <v>901</v>
      </c>
      <c r="B380" s="23" t="s">
        <v>97</v>
      </c>
      <c r="C380" s="23" t="s">
        <v>45</v>
      </c>
      <c r="D380" s="23" t="s">
        <v>96</v>
      </c>
      <c r="E380" s="29">
        <v>30.382000000000001</v>
      </c>
    </row>
    <row r="381" spans="1:5" x14ac:dyDescent="0.25">
      <c r="A381" s="23" t="s">
        <v>902</v>
      </c>
      <c r="B381" s="23" t="s">
        <v>98</v>
      </c>
      <c r="C381" s="23" t="s">
        <v>45</v>
      </c>
      <c r="D381" s="23" t="s">
        <v>96</v>
      </c>
      <c r="E381" s="29">
        <v>30.382000000000001</v>
      </c>
    </row>
    <row r="382" spans="1:5" x14ac:dyDescent="0.25">
      <c r="A382" s="23" t="s">
        <v>902</v>
      </c>
      <c r="B382" s="23" t="s">
        <v>98</v>
      </c>
      <c r="C382" s="23" t="s">
        <v>45</v>
      </c>
      <c r="D382" s="23" t="s">
        <v>96</v>
      </c>
      <c r="E382" s="29">
        <v>30.382000000000001</v>
      </c>
    </row>
    <row r="383" spans="1:5" x14ac:dyDescent="0.25">
      <c r="A383" s="23" t="s">
        <v>903</v>
      </c>
      <c r="B383" s="23" t="s">
        <v>99</v>
      </c>
      <c r="C383" s="23" t="s">
        <v>45</v>
      </c>
      <c r="D383" s="23" t="s">
        <v>96</v>
      </c>
      <c r="E383" s="29">
        <v>30.382000000000001</v>
      </c>
    </row>
    <row r="384" spans="1:5" x14ac:dyDescent="0.25">
      <c r="A384" s="23" t="s">
        <v>903</v>
      </c>
      <c r="B384" s="23" t="s">
        <v>99</v>
      </c>
      <c r="C384" s="23" t="s">
        <v>45</v>
      </c>
      <c r="D384" s="23" t="s">
        <v>96</v>
      </c>
      <c r="E384" s="29">
        <v>30.382000000000001</v>
      </c>
    </row>
    <row r="385" spans="1:5" x14ac:dyDescent="0.25">
      <c r="A385" s="23" t="s">
        <v>904</v>
      </c>
      <c r="B385" s="23" t="s">
        <v>100</v>
      </c>
      <c r="C385" s="23" t="s">
        <v>45</v>
      </c>
      <c r="D385" s="23" t="s">
        <v>96</v>
      </c>
      <c r="E385" s="29">
        <v>30.382000000000001</v>
      </c>
    </row>
    <row r="386" spans="1:5" x14ac:dyDescent="0.25">
      <c r="A386" s="23" t="s">
        <v>904</v>
      </c>
      <c r="B386" s="23" t="s">
        <v>100</v>
      </c>
      <c r="C386" s="23" t="s">
        <v>45</v>
      </c>
      <c r="D386" s="23" t="s">
        <v>96</v>
      </c>
      <c r="E386" s="29">
        <v>30.382000000000001</v>
      </c>
    </row>
    <row r="387" spans="1:5" x14ac:dyDescent="0.25">
      <c r="A387" s="23" t="s">
        <v>905</v>
      </c>
      <c r="B387" s="23" t="s">
        <v>101</v>
      </c>
      <c r="C387" s="23" t="s">
        <v>45</v>
      </c>
      <c r="D387" s="23" t="s">
        <v>96</v>
      </c>
      <c r="E387" s="29">
        <v>30.382000000000001</v>
      </c>
    </row>
    <row r="388" spans="1:5" x14ac:dyDescent="0.25">
      <c r="A388" s="23" t="s">
        <v>905</v>
      </c>
      <c r="B388" s="23" t="s">
        <v>101</v>
      </c>
      <c r="C388" s="23" t="s">
        <v>45</v>
      </c>
      <c r="D388" s="23" t="s">
        <v>96</v>
      </c>
      <c r="E388" s="29">
        <v>30.382000000000001</v>
      </c>
    </row>
    <row r="389" spans="1:5" x14ac:dyDescent="0.25">
      <c r="A389" s="23" t="s">
        <v>906</v>
      </c>
      <c r="B389" s="23" t="s">
        <v>102</v>
      </c>
      <c r="C389" s="23" t="s">
        <v>45</v>
      </c>
      <c r="D389" s="23" t="s">
        <v>96</v>
      </c>
      <c r="E389" s="29">
        <v>30.382000000000001</v>
      </c>
    </row>
    <row r="390" spans="1:5" x14ac:dyDescent="0.25">
      <c r="A390" s="23" t="s">
        <v>906</v>
      </c>
      <c r="B390" s="23" t="s">
        <v>102</v>
      </c>
      <c r="C390" s="23" t="s">
        <v>45</v>
      </c>
      <c r="D390" s="23" t="s">
        <v>96</v>
      </c>
      <c r="E390" s="29">
        <v>30.382000000000001</v>
      </c>
    </row>
    <row r="391" spans="1:5" x14ac:dyDescent="0.25">
      <c r="A391" s="23" t="s">
        <v>907</v>
      </c>
      <c r="B391" s="23" t="s">
        <v>103</v>
      </c>
      <c r="C391" s="23" t="s">
        <v>45</v>
      </c>
      <c r="D391" s="23" t="s">
        <v>104</v>
      </c>
      <c r="E391" s="29">
        <v>34.722000000000001</v>
      </c>
    </row>
    <row r="392" spans="1:5" x14ac:dyDescent="0.25">
      <c r="A392" s="23" t="s">
        <v>908</v>
      </c>
      <c r="B392" s="23" t="s">
        <v>105</v>
      </c>
      <c r="C392" s="23" t="s">
        <v>45</v>
      </c>
      <c r="D392" s="23" t="s">
        <v>104</v>
      </c>
      <c r="E392" s="29">
        <v>34.722000000000001</v>
      </c>
    </row>
    <row r="393" spans="1:5" x14ac:dyDescent="0.25">
      <c r="A393" s="23" t="s">
        <v>909</v>
      </c>
      <c r="B393" s="23" t="s">
        <v>106</v>
      </c>
      <c r="C393" s="23" t="s">
        <v>45</v>
      </c>
      <c r="D393" s="23" t="s">
        <v>104</v>
      </c>
      <c r="E393" s="29">
        <v>34.722000000000001</v>
      </c>
    </row>
    <row r="394" spans="1:5" x14ac:dyDescent="0.25">
      <c r="A394" s="23" t="s">
        <v>910</v>
      </c>
      <c r="B394" s="23" t="s">
        <v>107</v>
      </c>
      <c r="C394" s="23" t="s">
        <v>45</v>
      </c>
      <c r="D394" s="23" t="s">
        <v>104</v>
      </c>
      <c r="E394" s="29">
        <v>34.722000000000001</v>
      </c>
    </row>
    <row r="395" spans="1:5" x14ac:dyDescent="0.25">
      <c r="A395" s="23" t="s">
        <v>911</v>
      </c>
      <c r="B395" s="23" t="s">
        <v>108</v>
      </c>
      <c r="C395" s="23" t="s">
        <v>45</v>
      </c>
      <c r="D395" s="23" t="s">
        <v>104</v>
      </c>
      <c r="E395" s="29">
        <v>34.722000000000001</v>
      </c>
    </row>
    <row r="396" spans="1:5" x14ac:dyDescent="0.25">
      <c r="A396" s="23" t="s">
        <v>912</v>
      </c>
      <c r="B396" s="23" t="s">
        <v>109</v>
      </c>
      <c r="C396" s="23" t="s">
        <v>45</v>
      </c>
      <c r="D396" s="23" t="s">
        <v>104</v>
      </c>
      <c r="E396" s="29">
        <v>34.722000000000001</v>
      </c>
    </row>
    <row r="397" spans="1:5" x14ac:dyDescent="0.25">
      <c r="A397" s="23" t="s">
        <v>913</v>
      </c>
      <c r="B397" s="23" t="s">
        <v>110</v>
      </c>
      <c r="C397" s="23" t="s">
        <v>45</v>
      </c>
      <c r="D397" s="23" t="s">
        <v>104</v>
      </c>
      <c r="E397" s="29">
        <v>34.722000000000001</v>
      </c>
    </row>
    <row r="398" spans="1:5" x14ac:dyDescent="0.25">
      <c r="A398" s="23" t="s">
        <v>914</v>
      </c>
      <c r="B398" s="23" t="s">
        <v>280</v>
      </c>
      <c r="C398" s="23" t="s">
        <v>45</v>
      </c>
      <c r="D398" s="23" t="s">
        <v>535</v>
      </c>
      <c r="E398" s="29">
        <v>54.347999999999999</v>
      </c>
    </row>
    <row r="399" spans="1:5" x14ac:dyDescent="0.25">
      <c r="A399" s="23" t="s">
        <v>915</v>
      </c>
      <c r="B399" s="23" t="s">
        <v>281</v>
      </c>
      <c r="C399" s="23" t="s">
        <v>45</v>
      </c>
      <c r="D399" s="23" t="s">
        <v>535</v>
      </c>
      <c r="E399" s="29">
        <v>54.347999999999999</v>
      </c>
    </row>
    <row r="400" spans="1:5" x14ac:dyDescent="0.25">
      <c r="A400" s="23" t="s">
        <v>915</v>
      </c>
      <c r="B400" s="23" t="s">
        <v>916</v>
      </c>
      <c r="C400" s="23" t="s">
        <v>45</v>
      </c>
      <c r="D400" s="23" t="s">
        <v>535</v>
      </c>
      <c r="E400" s="29">
        <v>54.347999999999999</v>
      </c>
    </row>
    <row r="401" spans="1:5" x14ac:dyDescent="0.25">
      <c r="A401" s="23" t="s">
        <v>917</v>
      </c>
      <c r="B401" s="23" t="s">
        <v>279</v>
      </c>
      <c r="C401" s="23" t="s">
        <v>45</v>
      </c>
      <c r="D401" s="23" t="s">
        <v>502</v>
      </c>
      <c r="E401" s="29">
        <v>29.762</v>
      </c>
    </row>
    <row r="402" spans="1:5" x14ac:dyDescent="0.25">
      <c r="A402" s="23" t="s">
        <v>918</v>
      </c>
      <c r="B402" s="23" t="s">
        <v>283</v>
      </c>
      <c r="C402" s="23" t="s">
        <v>45</v>
      </c>
      <c r="D402" s="23" t="s">
        <v>477</v>
      </c>
      <c r="E402" s="29">
        <v>47.651000000000003</v>
      </c>
    </row>
    <row r="403" spans="1:5" x14ac:dyDescent="0.25">
      <c r="A403" s="23" t="s">
        <v>918</v>
      </c>
      <c r="B403" s="23" t="s">
        <v>284</v>
      </c>
      <c r="C403" s="23" t="s">
        <v>45</v>
      </c>
      <c r="D403" s="23" t="s">
        <v>477</v>
      </c>
      <c r="E403" s="29">
        <v>47.651000000000003</v>
      </c>
    </row>
    <row r="404" spans="1:5" x14ac:dyDescent="0.25">
      <c r="A404" s="23" t="s">
        <v>918</v>
      </c>
      <c r="B404" s="23" t="s">
        <v>919</v>
      </c>
      <c r="C404" s="23" t="s">
        <v>45</v>
      </c>
      <c r="D404" s="23" t="s">
        <v>477</v>
      </c>
      <c r="E404" s="29">
        <v>47.651000000000003</v>
      </c>
    </row>
    <row r="405" spans="1:5" x14ac:dyDescent="0.25">
      <c r="A405" s="23" t="s">
        <v>917</v>
      </c>
      <c r="B405" s="23" t="s">
        <v>282</v>
      </c>
      <c r="C405" s="23" t="s">
        <v>45</v>
      </c>
      <c r="D405" s="23" t="s">
        <v>478</v>
      </c>
      <c r="E405" s="29">
        <v>29.762</v>
      </c>
    </row>
    <row r="406" spans="1:5" x14ac:dyDescent="0.25">
      <c r="A406" s="23" t="s">
        <v>920</v>
      </c>
      <c r="B406" s="23" t="s">
        <v>921</v>
      </c>
      <c r="C406" s="23" t="s">
        <v>45</v>
      </c>
      <c r="D406" s="23" t="s">
        <v>922</v>
      </c>
      <c r="E406" s="29">
        <v>78.125</v>
      </c>
    </row>
    <row r="407" spans="1:5" x14ac:dyDescent="0.25">
      <c r="A407" s="23" t="s">
        <v>923</v>
      </c>
      <c r="B407" s="23" t="s">
        <v>924</v>
      </c>
      <c r="C407" s="23" t="s">
        <v>45</v>
      </c>
      <c r="D407" s="23" t="s">
        <v>922</v>
      </c>
      <c r="E407" s="29">
        <v>78.125</v>
      </c>
    </row>
    <row r="408" spans="1:5" x14ac:dyDescent="0.25">
      <c r="A408" s="23" t="s">
        <v>925</v>
      </c>
      <c r="B408" s="23" t="s">
        <v>926</v>
      </c>
      <c r="C408" s="23" t="s">
        <v>45</v>
      </c>
      <c r="D408" s="23" t="s">
        <v>922</v>
      </c>
      <c r="E408" s="29">
        <v>78.125</v>
      </c>
    </row>
    <row r="409" spans="1:5" x14ac:dyDescent="0.25">
      <c r="A409" s="23" t="s">
        <v>927</v>
      </c>
      <c r="B409" s="23" t="s">
        <v>928</v>
      </c>
      <c r="C409" s="23" t="s">
        <v>45</v>
      </c>
      <c r="D409" s="23" t="s">
        <v>922</v>
      </c>
      <c r="E409" s="29">
        <v>78.125</v>
      </c>
    </row>
    <row r="410" spans="1:5" x14ac:dyDescent="0.25">
      <c r="A410" s="23" t="s">
        <v>929</v>
      </c>
      <c r="B410" s="23" t="s">
        <v>930</v>
      </c>
      <c r="C410" s="23" t="s">
        <v>45</v>
      </c>
      <c r="D410" s="23" t="s">
        <v>922</v>
      </c>
      <c r="E410" s="29">
        <v>78.125</v>
      </c>
    </row>
    <row r="411" spans="1:5" x14ac:dyDescent="0.25">
      <c r="A411" s="23" t="s">
        <v>931</v>
      </c>
      <c r="B411" s="23" t="s">
        <v>932</v>
      </c>
      <c r="C411" s="23" t="s">
        <v>45</v>
      </c>
      <c r="D411" s="23" t="s">
        <v>933</v>
      </c>
      <c r="E411" s="29">
        <v>13.02</v>
      </c>
    </row>
    <row r="412" spans="1:5" x14ac:dyDescent="0.25">
      <c r="A412" s="23" t="s">
        <v>934</v>
      </c>
      <c r="B412" s="23" t="s">
        <v>318</v>
      </c>
      <c r="C412" s="23" t="s">
        <v>45</v>
      </c>
      <c r="D412" s="23" t="s">
        <v>534</v>
      </c>
      <c r="E412" s="29">
        <v>23.872</v>
      </c>
    </row>
    <row r="413" spans="1:5" x14ac:dyDescent="0.25">
      <c r="A413" s="23" t="s">
        <v>935</v>
      </c>
      <c r="B413" s="23" t="s">
        <v>936</v>
      </c>
      <c r="C413" s="23" t="s">
        <v>45</v>
      </c>
      <c r="D413" s="23" t="s">
        <v>534</v>
      </c>
      <c r="E413" s="29">
        <v>23.872</v>
      </c>
    </row>
    <row r="414" spans="1:5" x14ac:dyDescent="0.25">
      <c r="A414" s="23" t="s">
        <v>937</v>
      </c>
      <c r="B414" s="23" t="s">
        <v>533</v>
      </c>
      <c r="C414" s="23" t="s">
        <v>45</v>
      </c>
      <c r="D414" s="23" t="s">
        <v>534</v>
      </c>
      <c r="E414" s="29">
        <v>23.872</v>
      </c>
    </row>
    <row r="415" spans="1:5" x14ac:dyDescent="0.25">
      <c r="A415" s="23" t="s">
        <v>938</v>
      </c>
      <c r="B415" s="23" t="s">
        <v>939</v>
      </c>
      <c r="C415" s="23" t="s">
        <v>45</v>
      </c>
      <c r="D415" s="23" t="s">
        <v>534</v>
      </c>
      <c r="E415" s="29">
        <v>23.872</v>
      </c>
    </row>
    <row r="416" spans="1:5" x14ac:dyDescent="0.25">
      <c r="A416" s="23" t="s">
        <v>940</v>
      </c>
      <c r="B416" s="23" t="s">
        <v>941</v>
      </c>
      <c r="C416" s="23" t="s">
        <v>45</v>
      </c>
      <c r="D416" s="23" t="s">
        <v>534</v>
      </c>
      <c r="E416" s="29">
        <v>23.872</v>
      </c>
    </row>
    <row r="417" spans="1:5" x14ac:dyDescent="0.25">
      <c r="A417" s="23" t="s">
        <v>942</v>
      </c>
      <c r="B417" s="23" t="s">
        <v>316</v>
      </c>
      <c r="C417" s="23" t="s">
        <v>45</v>
      </c>
      <c r="D417" s="23" t="s">
        <v>943</v>
      </c>
      <c r="E417" s="29">
        <v>4.883</v>
      </c>
    </row>
    <row r="418" spans="1:5" x14ac:dyDescent="0.25">
      <c r="A418" s="23" t="s">
        <v>944</v>
      </c>
      <c r="B418" s="23" t="s">
        <v>317</v>
      </c>
      <c r="C418" s="23" t="s">
        <v>45</v>
      </c>
      <c r="D418" s="23" t="s">
        <v>620</v>
      </c>
      <c r="E418" s="29">
        <v>13.02</v>
      </c>
    </row>
    <row r="419" spans="1:5" x14ac:dyDescent="0.25">
      <c r="A419" s="23" t="s">
        <v>945</v>
      </c>
      <c r="B419" s="23" t="s">
        <v>946</v>
      </c>
      <c r="C419" s="23" t="s">
        <v>45</v>
      </c>
      <c r="D419" s="23" t="s">
        <v>620</v>
      </c>
      <c r="E419" s="29">
        <v>13.02</v>
      </c>
    </row>
    <row r="420" spans="1:5" x14ac:dyDescent="0.25">
      <c r="A420" s="23" t="s">
        <v>947</v>
      </c>
      <c r="B420" s="23" t="s">
        <v>948</v>
      </c>
      <c r="C420" s="23" t="s">
        <v>45</v>
      </c>
      <c r="D420" s="23" t="s">
        <v>620</v>
      </c>
      <c r="E420" s="29">
        <v>13.02</v>
      </c>
    </row>
    <row r="421" spans="1:5" x14ac:dyDescent="0.25">
      <c r="A421" s="23" t="s">
        <v>949</v>
      </c>
      <c r="B421" s="23" t="s">
        <v>950</v>
      </c>
      <c r="C421" s="23" t="s">
        <v>45</v>
      </c>
      <c r="D421" s="23" t="s">
        <v>620</v>
      </c>
      <c r="E421" s="29">
        <v>13.02</v>
      </c>
    </row>
    <row r="422" spans="1:5" x14ac:dyDescent="0.25">
      <c r="A422" s="23" t="s">
        <v>951</v>
      </c>
      <c r="B422" s="23" t="s">
        <v>494</v>
      </c>
      <c r="C422" s="23" t="s">
        <v>45</v>
      </c>
      <c r="D422" s="23" t="s">
        <v>495</v>
      </c>
      <c r="E422" s="29">
        <v>9.766</v>
      </c>
    </row>
    <row r="423" spans="1:5" x14ac:dyDescent="0.25">
      <c r="A423" s="23" t="s">
        <v>952</v>
      </c>
      <c r="B423" s="23" t="s">
        <v>472</v>
      </c>
      <c r="C423" s="23" t="s">
        <v>45</v>
      </c>
      <c r="D423" s="23" t="s">
        <v>473</v>
      </c>
      <c r="E423" s="29">
        <v>43.402999999999999</v>
      </c>
    </row>
    <row r="424" spans="1:5" x14ac:dyDescent="0.25">
      <c r="A424" s="23" t="s">
        <v>953</v>
      </c>
      <c r="B424" s="23" t="s">
        <v>954</v>
      </c>
      <c r="C424" s="23" t="s">
        <v>45</v>
      </c>
      <c r="D424" s="23" t="s">
        <v>473</v>
      </c>
      <c r="E424" s="29">
        <v>43.402999999999999</v>
      </c>
    </row>
    <row r="425" spans="1:5" x14ac:dyDescent="0.25">
      <c r="A425" s="23" t="s">
        <v>955</v>
      </c>
      <c r="B425" s="23" t="s">
        <v>956</v>
      </c>
      <c r="C425" s="23" t="s">
        <v>45</v>
      </c>
      <c r="D425" s="23" t="s">
        <v>473</v>
      </c>
      <c r="E425" s="29">
        <v>43.402999999999999</v>
      </c>
    </row>
    <row r="426" spans="1:5" x14ac:dyDescent="0.25">
      <c r="A426" s="23" t="s">
        <v>957</v>
      </c>
      <c r="B426" s="23" t="s">
        <v>520</v>
      </c>
      <c r="C426" s="23" t="s">
        <v>45</v>
      </c>
      <c r="D426" s="23" t="s">
        <v>473</v>
      </c>
      <c r="E426" s="29">
        <v>43.402999999999999</v>
      </c>
    </row>
    <row r="427" spans="1:5" x14ac:dyDescent="0.25">
      <c r="A427" s="23" t="s">
        <v>958</v>
      </c>
      <c r="B427" s="23" t="s">
        <v>959</v>
      </c>
      <c r="C427" s="23" t="s">
        <v>45</v>
      </c>
      <c r="D427" s="23" t="s">
        <v>611</v>
      </c>
      <c r="E427" s="29">
        <v>7.52</v>
      </c>
    </row>
    <row r="428" spans="1:5" x14ac:dyDescent="0.25">
      <c r="A428" s="23" t="s">
        <v>960</v>
      </c>
      <c r="B428" s="23" t="s">
        <v>961</v>
      </c>
      <c r="C428" s="23" t="s">
        <v>45</v>
      </c>
      <c r="D428" s="23" t="s">
        <v>614</v>
      </c>
      <c r="E428" s="29">
        <v>7.52</v>
      </c>
    </row>
    <row r="429" spans="1:5" x14ac:dyDescent="0.25">
      <c r="A429" s="23" t="s">
        <v>962</v>
      </c>
      <c r="B429" s="23" t="s">
        <v>963</v>
      </c>
      <c r="C429" s="23" t="s">
        <v>45</v>
      </c>
      <c r="D429" s="23" t="s">
        <v>964</v>
      </c>
      <c r="E429" s="29">
        <v>486.11</v>
      </c>
    </row>
    <row r="430" spans="1:5" x14ac:dyDescent="0.25">
      <c r="A430" s="23" t="s">
        <v>962</v>
      </c>
      <c r="B430" s="23" t="s">
        <v>965</v>
      </c>
      <c r="C430" s="23" t="s">
        <v>45</v>
      </c>
      <c r="D430" s="23" t="s">
        <v>964</v>
      </c>
      <c r="E430" s="29">
        <v>486.11099999999999</v>
      </c>
    </row>
    <row r="431" spans="1:5" x14ac:dyDescent="0.25">
      <c r="A431" s="23" t="s">
        <v>967</v>
      </c>
      <c r="B431" s="23" t="s">
        <v>523</v>
      </c>
      <c r="C431" s="23" t="s">
        <v>45</v>
      </c>
      <c r="D431" s="23" t="s">
        <v>442</v>
      </c>
      <c r="E431" s="29">
        <v>43.4</v>
      </c>
    </row>
    <row r="432" spans="1:5" x14ac:dyDescent="0.25">
      <c r="A432" s="23" t="s">
        <v>968</v>
      </c>
      <c r="B432" s="23" t="s">
        <v>521</v>
      </c>
      <c r="C432" s="23" t="s">
        <v>45</v>
      </c>
      <c r="D432" s="23" t="s">
        <v>442</v>
      </c>
      <c r="E432" s="29">
        <v>43.4</v>
      </c>
    </row>
    <row r="433" spans="1:5" x14ac:dyDescent="0.25">
      <c r="A433" s="23" t="s">
        <v>969</v>
      </c>
      <c r="B433" s="23" t="s">
        <v>522</v>
      </c>
      <c r="C433" s="23" t="s">
        <v>45</v>
      </c>
      <c r="D433" s="23" t="s">
        <v>442</v>
      </c>
      <c r="E433" s="29">
        <v>43.4</v>
      </c>
    </row>
    <row r="434" spans="1:5" x14ac:dyDescent="0.25">
      <c r="A434" s="23" t="s">
        <v>970</v>
      </c>
      <c r="B434" s="23" t="s">
        <v>480</v>
      </c>
      <c r="C434" s="23" t="s">
        <v>45</v>
      </c>
      <c r="D434" s="23" t="s">
        <v>442</v>
      </c>
      <c r="E434" s="29">
        <v>43.4</v>
      </c>
    </row>
    <row r="435" spans="1:5" x14ac:dyDescent="0.25">
      <c r="A435" s="23" t="s">
        <v>971</v>
      </c>
      <c r="B435" s="23" t="s">
        <v>972</v>
      </c>
      <c r="C435" s="23" t="s">
        <v>45</v>
      </c>
      <c r="D435" s="23" t="s">
        <v>442</v>
      </c>
      <c r="E435" s="29">
        <v>43.4</v>
      </c>
    </row>
    <row r="436" spans="1:5" x14ac:dyDescent="0.25">
      <c r="A436" s="23" t="s">
        <v>973</v>
      </c>
      <c r="B436" s="23" t="s">
        <v>524</v>
      </c>
      <c r="C436" s="23" t="s">
        <v>45</v>
      </c>
      <c r="D436" s="23" t="s">
        <v>525</v>
      </c>
      <c r="E436" s="29">
        <v>17.36</v>
      </c>
    </row>
    <row r="437" spans="1:5" x14ac:dyDescent="0.25">
      <c r="A437" s="23" t="s">
        <v>974</v>
      </c>
      <c r="B437" s="23" t="s">
        <v>462</v>
      </c>
      <c r="C437" s="23" t="s">
        <v>45</v>
      </c>
      <c r="D437" s="23" t="s">
        <v>463</v>
      </c>
      <c r="E437" s="29">
        <v>9.77</v>
      </c>
    </row>
    <row r="438" spans="1:5" x14ac:dyDescent="0.25">
      <c r="A438" s="23" t="s">
        <v>975</v>
      </c>
      <c r="B438" s="23" t="s">
        <v>146</v>
      </c>
      <c r="C438" s="23" t="s">
        <v>45</v>
      </c>
      <c r="D438" s="23" t="s">
        <v>530</v>
      </c>
      <c r="E438" s="29">
        <v>308.68099999999998</v>
      </c>
    </row>
    <row r="439" spans="1:5" x14ac:dyDescent="0.25">
      <c r="A439" s="23" t="s">
        <v>975</v>
      </c>
      <c r="B439" s="23" t="s">
        <v>146</v>
      </c>
      <c r="C439" s="23" t="s">
        <v>45</v>
      </c>
      <c r="D439" s="23" t="s">
        <v>530</v>
      </c>
      <c r="E439" s="29">
        <v>312.5</v>
      </c>
    </row>
    <row r="440" spans="1:5" x14ac:dyDescent="0.25">
      <c r="A440" s="23" t="s">
        <v>958</v>
      </c>
      <c r="B440" s="23" t="s">
        <v>976</v>
      </c>
      <c r="C440" s="23" t="s">
        <v>45</v>
      </c>
      <c r="D440" s="23" t="s">
        <v>611</v>
      </c>
      <c r="E440" s="29">
        <v>7.52</v>
      </c>
    </row>
    <row r="441" spans="1:5" x14ac:dyDescent="0.25">
      <c r="A441" s="23" t="s">
        <v>977</v>
      </c>
      <c r="B441" s="23" t="s">
        <v>198</v>
      </c>
      <c r="C441" s="23" t="s">
        <v>45</v>
      </c>
      <c r="D441" s="23" t="s">
        <v>532</v>
      </c>
      <c r="E441" s="29">
        <v>63.776000000000003</v>
      </c>
    </row>
    <row r="442" spans="1:5" x14ac:dyDescent="0.25">
      <c r="A442" s="23" t="s">
        <v>978</v>
      </c>
      <c r="B442" s="23" t="s">
        <v>232</v>
      </c>
      <c r="C442" s="23" t="s">
        <v>45</v>
      </c>
      <c r="D442" s="23" t="s">
        <v>529</v>
      </c>
      <c r="E442" s="29">
        <v>63.776000000000003</v>
      </c>
    </row>
    <row r="443" spans="1:5" x14ac:dyDescent="0.25">
      <c r="A443" s="23" t="s">
        <v>978</v>
      </c>
      <c r="B443" s="23" t="s">
        <v>233</v>
      </c>
      <c r="C443" s="23" t="s">
        <v>45</v>
      </c>
      <c r="D443" s="23" t="s">
        <v>529</v>
      </c>
      <c r="E443" s="29">
        <v>63.776000000000003</v>
      </c>
    </row>
    <row r="444" spans="1:5" x14ac:dyDescent="0.25">
      <c r="A444" s="23" t="s">
        <v>978</v>
      </c>
      <c r="B444" s="23" t="s">
        <v>235</v>
      </c>
      <c r="C444" s="23" t="s">
        <v>45</v>
      </c>
      <c r="D444" s="23" t="s">
        <v>529</v>
      </c>
      <c r="E444" s="29">
        <v>63.776000000000003</v>
      </c>
    </row>
    <row r="445" spans="1:5" x14ac:dyDescent="0.25">
      <c r="A445" s="23" t="s">
        <v>659</v>
      </c>
      <c r="B445" s="23" t="s">
        <v>127</v>
      </c>
      <c r="C445" s="23" t="s">
        <v>45</v>
      </c>
      <c r="D445" s="23" t="s">
        <v>514</v>
      </c>
      <c r="E445" s="29">
        <v>62.39</v>
      </c>
    </row>
    <row r="446" spans="1:5" x14ac:dyDescent="0.25">
      <c r="A446" s="23" t="s">
        <v>659</v>
      </c>
      <c r="B446" s="23" t="s">
        <v>127</v>
      </c>
      <c r="C446" s="23" t="s">
        <v>45</v>
      </c>
      <c r="D446" s="23" t="s">
        <v>514</v>
      </c>
      <c r="E446" s="29">
        <v>62.39</v>
      </c>
    </row>
    <row r="447" spans="1:5" x14ac:dyDescent="0.25">
      <c r="A447" s="23" t="s">
        <v>966</v>
      </c>
      <c r="B447" s="23" t="s">
        <v>979</v>
      </c>
      <c r="C447" s="23" t="s">
        <v>45</v>
      </c>
      <c r="D447" s="23" t="s">
        <v>514</v>
      </c>
      <c r="E447" s="29">
        <v>62.39</v>
      </c>
    </row>
    <row r="448" spans="1:5" x14ac:dyDescent="0.25">
      <c r="A448" s="23" t="s">
        <v>966</v>
      </c>
      <c r="B448" s="23" t="s">
        <v>979</v>
      </c>
      <c r="C448" s="23" t="s">
        <v>45</v>
      </c>
      <c r="D448" s="23" t="s">
        <v>514</v>
      </c>
      <c r="E448" s="29">
        <v>62.39</v>
      </c>
    </row>
    <row r="449" spans="1:5" x14ac:dyDescent="0.25">
      <c r="A449" s="23" t="s">
        <v>980</v>
      </c>
      <c r="B449" s="23" t="s">
        <v>981</v>
      </c>
      <c r="C449" s="23" t="s">
        <v>45</v>
      </c>
      <c r="D449" s="23" t="s">
        <v>514</v>
      </c>
      <c r="E449" s="29">
        <v>62.39</v>
      </c>
    </row>
    <row r="450" spans="1:5" x14ac:dyDescent="0.25">
      <c r="A450" s="23" t="s">
        <v>980</v>
      </c>
      <c r="B450" s="23" t="s">
        <v>981</v>
      </c>
      <c r="C450" s="23" t="s">
        <v>45</v>
      </c>
      <c r="D450" s="23" t="s">
        <v>514</v>
      </c>
      <c r="E450" s="29">
        <v>62.39</v>
      </c>
    </row>
    <row r="451" spans="1:5" x14ac:dyDescent="0.25">
      <c r="A451" s="23" t="s">
        <v>982</v>
      </c>
      <c r="B451" s="23" t="s">
        <v>983</v>
      </c>
      <c r="C451" s="23" t="s">
        <v>45</v>
      </c>
      <c r="D451" s="23" t="s">
        <v>514</v>
      </c>
      <c r="E451" s="29">
        <v>62.39</v>
      </c>
    </row>
    <row r="452" spans="1:5" x14ac:dyDescent="0.25">
      <c r="A452" s="23" t="s">
        <v>982</v>
      </c>
      <c r="B452" s="23" t="s">
        <v>983</v>
      </c>
      <c r="C452" s="23" t="s">
        <v>45</v>
      </c>
      <c r="D452" s="23" t="s">
        <v>514</v>
      </c>
      <c r="E452" s="29">
        <v>62.393000000000001</v>
      </c>
    </row>
    <row r="453" spans="1:5" x14ac:dyDescent="0.25">
      <c r="A453" s="23" t="s">
        <v>984</v>
      </c>
      <c r="B453" s="23" t="s">
        <v>985</v>
      </c>
      <c r="C453" s="23" t="s">
        <v>45</v>
      </c>
      <c r="D453" s="23" t="s">
        <v>514</v>
      </c>
      <c r="E453" s="29">
        <v>62.39</v>
      </c>
    </row>
    <row r="454" spans="1:5" x14ac:dyDescent="0.25">
      <c r="A454" s="23" t="s">
        <v>984</v>
      </c>
      <c r="B454" s="23" t="s">
        <v>985</v>
      </c>
      <c r="C454" s="23" t="s">
        <v>45</v>
      </c>
      <c r="D454" s="23" t="s">
        <v>514</v>
      </c>
      <c r="E454" s="29">
        <v>62.39</v>
      </c>
    </row>
    <row r="455" spans="1:5" x14ac:dyDescent="0.25">
      <c r="A455" s="23" t="s">
        <v>986</v>
      </c>
      <c r="B455" s="23" t="s">
        <v>987</v>
      </c>
      <c r="C455" s="23" t="s">
        <v>45</v>
      </c>
      <c r="D455" s="23" t="s">
        <v>625</v>
      </c>
      <c r="E455" s="29">
        <v>86.805999999999997</v>
      </c>
    </row>
    <row r="456" spans="1:5" x14ac:dyDescent="0.25">
      <c r="A456" s="23" t="s">
        <v>988</v>
      </c>
      <c r="B456" s="23" t="s">
        <v>989</v>
      </c>
      <c r="C456" s="23" t="s">
        <v>45</v>
      </c>
      <c r="D456" s="23" t="s">
        <v>990</v>
      </c>
      <c r="E456" s="29">
        <v>108.4</v>
      </c>
    </row>
    <row r="457" spans="1:5" x14ac:dyDescent="0.25">
      <c r="A457" s="23" t="s">
        <v>991</v>
      </c>
      <c r="B457" s="23" t="s">
        <v>992</v>
      </c>
      <c r="C457" s="23" t="s">
        <v>45</v>
      </c>
      <c r="D457" s="23" t="s">
        <v>990</v>
      </c>
      <c r="E457" s="29">
        <v>108.4</v>
      </c>
    </row>
    <row r="458" spans="1:5" x14ac:dyDescent="0.25">
      <c r="A458" s="23" t="s">
        <v>657</v>
      </c>
      <c r="B458" s="23" t="s">
        <v>151</v>
      </c>
      <c r="C458" s="23" t="s">
        <v>45</v>
      </c>
      <c r="D458" s="23" t="s">
        <v>628</v>
      </c>
      <c r="E458" s="29">
        <v>23.8</v>
      </c>
    </row>
    <row r="459" spans="1:5" x14ac:dyDescent="0.25">
      <c r="A459" s="23" t="s">
        <v>657</v>
      </c>
      <c r="B459" s="23" t="s">
        <v>152</v>
      </c>
      <c r="C459" s="23" t="s">
        <v>45</v>
      </c>
      <c r="D459" s="23" t="s">
        <v>628</v>
      </c>
      <c r="E459" s="29">
        <v>23.8</v>
      </c>
    </row>
    <row r="460" spans="1:5" x14ac:dyDescent="0.25">
      <c r="A460" s="23" t="s">
        <v>822</v>
      </c>
      <c r="B460" s="23" t="s">
        <v>150</v>
      </c>
      <c r="C460" s="23" t="s">
        <v>45</v>
      </c>
      <c r="D460" s="23" t="s">
        <v>485</v>
      </c>
      <c r="E460" s="29">
        <v>65.305999999999997</v>
      </c>
    </row>
    <row r="461" spans="1:5" x14ac:dyDescent="0.25">
      <c r="A461" s="23" t="s">
        <v>860</v>
      </c>
      <c r="B461" s="23" t="s">
        <v>239</v>
      </c>
      <c r="C461" s="23" t="s">
        <v>45</v>
      </c>
      <c r="D461" s="23" t="s">
        <v>306</v>
      </c>
      <c r="E461" s="29">
        <v>25.51</v>
      </c>
    </row>
    <row r="462" spans="1:5" x14ac:dyDescent="0.25">
      <c r="A462" s="23" t="s">
        <v>860</v>
      </c>
      <c r="B462" s="23" t="s">
        <v>239</v>
      </c>
      <c r="C462" s="23" t="s">
        <v>45</v>
      </c>
      <c r="D462" s="23" t="s">
        <v>634</v>
      </c>
      <c r="E462" s="29">
        <v>46.77</v>
      </c>
    </row>
    <row r="463" spans="1:5" x14ac:dyDescent="0.25">
      <c r="A463" s="23" t="s">
        <v>860</v>
      </c>
      <c r="B463" s="23" t="s">
        <v>239</v>
      </c>
      <c r="C463" s="23" t="s">
        <v>45</v>
      </c>
      <c r="D463" s="23" t="s">
        <v>301</v>
      </c>
      <c r="E463" s="29">
        <v>44.643000000000001</v>
      </c>
    </row>
    <row r="464" spans="1:5" x14ac:dyDescent="0.25">
      <c r="A464" s="23" t="s">
        <v>860</v>
      </c>
      <c r="B464" s="23" t="s">
        <v>238</v>
      </c>
      <c r="C464" s="23" t="s">
        <v>45</v>
      </c>
      <c r="D464" s="23" t="s">
        <v>306</v>
      </c>
      <c r="E464" s="29">
        <v>25.51</v>
      </c>
    </row>
    <row r="465" spans="1:5" x14ac:dyDescent="0.25">
      <c r="A465" s="23" t="s">
        <v>860</v>
      </c>
      <c r="B465" s="23" t="s">
        <v>238</v>
      </c>
      <c r="C465" s="23" t="s">
        <v>45</v>
      </c>
      <c r="D465" s="23" t="s">
        <v>634</v>
      </c>
      <c r="E465" s="29">
        <v>46.77</v>
      </c>
    </row>
    <row r="466" spans="1:5" x14ac:dyDescent="0.25">
      <c r="A466" s="23" t="s">
        <v>860</v>
      </c>
      <c r="B466" s="23" t="s">
        <v>238</v>
      </c>
      <c r="C466" s="23" t="s">
        <v>45</v>
      </c>
      <c r="D466" s="23" t="s">
        <v>301</v>
      </c>
      <c r="E466" s="29">
        <v>44.643000000000001</v>
      </c>
    </row>
    <row r="467" spans="1:5" x14ac:dyDescent="0.25">
      <c r="A467" s="23" t="s">
        <v>860</v>
      </c>
      <c r="B467" s="23" t="s">
        <v>249</v>
      </c>
      <c r="C467" s="23" t="s">
        <v>45</v>
      </c>
      <c r="D467" s="23" t="s">
        <v>306</v>
      </c>
      <c r="E467" s="29">
        <v>25.51</v>
      </c>
    </row>
    <row r="468" spans="1:5" x14ac:dyDescent="0.25">
      <c r="A468" s="23" t="s">
        <v>860</v>
      </c>
      <c r="B468" s="23" t="s">
        <v>249</v>
      </c>
      <c r="C468" s="23" t="s">
        <v>45</v>
      </c>
      <c r="D468" s="23" t="s">
        <v>634</v>
      </c>
      <c r="E468" s="29">
        <v>46.77</v>
      </c>
    </row>
    <row r="469" spans="1:5" x14ac:dyDescent="0.25">
      <c r="A469" s="23" t="s">
        <v>860</v>
      </c>
      <c r="B469" s="23" t="s">
        <v>249</v>
      </c>
      <c r="C469" s="23" t="s">
        <v>45</v>
      </c>
      <c r="D469" s="23" t="s">
        <v>301</v>
      </c>
      <c r="E469" s="29">
        <v>44.643000000000001</v>
      </c>
    </row>
    <row r="470" spans="1:5" x14ac:dyDescent="0.25">
      <c r="A470" s="23" t="s">
        <v>993</v>
      </c>
      <c r="B470" s="23" t="s">
        <v>174</v>
      </c>
      <c r="C470" s="23" t="s">
        <v>45</v>
      </c>
      <c r="D470" s="23" t="s">
        <v>518</v>
      </c>
      <c r="E470" s="29">
        <v>30.382000000000001</v>
      </c>
    </row>
    <row r="471" spans="1:5" x14ac:dyDescent="0.25">
      <c r="A471" s="23" t="s">
        <v>995</v>
      </c>
      <c r="B471" s="23" t="s">
        <v>111</v>
      </c>
      <c r="C471" s="23" t="s">
        <v>45</v>
      </c>
      <c r="D471" s="23" t="s">
        <v>34</v>
      </c>
      <c r="E471" s="29">
        <v>84.831999999999994</v>
      </c>
    </row>
    <row r="472" spans="1:5" x14ac:dyDescent="0.25">
      <c r="A472" s="23" t="s">
        <v>564</v>
      </c>
      <c r="B472" s="23" t="s">
        <v>117</v>
      </c>
      <c r="C472" s="23" t="s">
        <v>45</v>
      </c>
      <c r="D472" s="23" t="s">
        <v>464</v>
      </c>
      <c r="E472" s="29">
        <v>28.3</v>
      </c>
    </row>
    <row r="473" spans="1:5" x14ac:dyDescent="0.25">
      <c r="A473" s="23" t="s">
        <v>996</v>
      </c>
      <c r="B473" s="23" t="s">
        <v>112</v>
      </c>
      <c r="C473" s="23" t="s">
        <v>45</v>
      </c>
      <c r="D473" s="23" t="s">
        <v>35</v>
      </c>
      <c r="E473" s="29">
        <v>57.624000000000002</v>
      </c>
    </row>
    <row r="474" spans="1:5" x14ac:dyDescent="0.25">
      <c r="A474" s="23" t="s">
        <v>996</v>
      </c>
      <c r="B474" s="23" t="s">
        <v>113</v>
      </c>
      <c r="C474" s="23" t="s">
        <v>45</v>
      </c>
      <c r="D474" s="23" t="s">
        <v>35</v>
      </c>
      <c r="E474" s="29">
        <v>57.624000000000002</v>
      </c>
    </row>
    <row r="475" spans="1:5" x14ac:dyDescent="0.25">
      <c r="A475" s="23" t="s">
        <v>994</v>
      </c>
      <c r="B475" s="23" t="s">
        <v>997</v>
      </c>
      <c r="C475" s="23" t="s">
        <v>45</v>
      </c>
      <c r="D475" s="23" t="s">
        <v>518</v>
      </c>
      <c r="E475" s="29">
        <v>30.38</v>
      </c>
    </row>
    <row r="476" spans="1:5" x14ac:dyDescent="0.25">
      <c r="A476" s="23" t="s">
        <v>994</v>
      </c>
      <c r="B476" s="23" t="s">
        <v>997</v>
      </c>
      <c r="C476" s="23" t="s">
        <v>45</v>
      </c>
      <c r="D476" s="23" t="s">
        <v>518</v>
      </c>
      <c r="E476" s="29">
        <v>30.382000000000001</v>
      </c>
    </row>
    <row r="477" spans="1:5" x14ac:dyDescent="0.25">
      <c r="A477" s="23" t="s">
        <v>994</v>
      </c>
      <c r="B477" s="23" t="s">
        <v>997</v>
      </c>
      <c r="C477" s="23" t="s">
        <v>45</v>
      </c>
      <c r="D477" s="23" t="s">
        <v>518</v>
      </c>
      <c r="E477" s="29">
        <v>30.382000000000001</v>
      </c>
    </row>
    <row r="478" spans="1:5" x14ac:dyDescent="0.25">
      <c r="A478" s="23" t="s">
        <v>998</v>
      </c>
      <c r="B478" s="23" t="s">
        <v>999</v>
      </c>
      <c r="C478" s="23" t="s">
        <v>45</v>
      </c>
      <c r="D478" s="23" t="s">
        <v>1000</v>
      </c>
      <c r="E478" s="29">
        <v>104.17</v>
      </c>
    </row>
    <row r="479" spans="1:5" x14ac:dyDescent="0.25">
      <c r="A479" s="23" t="s">
        <v>1001</v>
      </c>
      <c r="B479" s="23" t="s">
        <v>346</v>
      </c>
      <c r="C479" s="23" t="s">
        <v>45</v>
      </c>
      <c r="D479" s="23" t="s">
        <v>459</v>
      </c>
      <c r="E479" s="29">
        <v>169.27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F2A8B-738F-4E19-B6F9-27B50087B9F4}">
  <sheetPr codeName="Sheet2"/>
  <dimension ref="A3:B7"/>
  <sheetViews>
    <sheetView workbookViewId="0">
      <selection activeCell="B6" sqref="B6"/>
    </sheetView>
  </sheetViews>
  <sheetFormatPr defaultRowHeight="15" x14ac:dyDescent="0.25"/>
  <cols>
    <col min="1" max="1" width="13.140625" bestFit="1" customWidth="1"/>
    <col min="2" max="2" width="14" bestFit="1" customWidth="1"/>
  </cols>
  <sheetData>
    <row r="3" spans="1:2" x14ac:dyDescent="0.25">
      <c r="A3" s="44" t="s">
        <v>1051</v>
      </c>
      <c r="B3" t="s">
        <v>1053</v>
      </c>
    </row>
    <row r="4" spans="1:2" x14ac:dyDescent="0.25">
      <c r="A4" s="45">
        <v>1534159</v>
      </c>
      <c r="B4" s="2"/>
    </row>
    <row r="5" spans="1:2" x14ac:dyDescent="0.25">
      <c r="A5" s="45" t="s">
        <v>53</v>
      </c>
      <c r="B5" s="2">
        <v>1.2049999999999998E-2</v>
      </c>
    </row>
    <row r="6" spans="1:2" x14ac:dyDescent="0.25">
      <c r="A6" s="45" t="s">
        <v>179</v>
      </c>
      <c r="B6" s="2">
        <v>4.4639999999999999E-2</v>
      </c>
    </row>
    <row r="7" spans="1:2" x14ac:dyDescent="0.25">
      <c r="A7" s="45" t="s">
        <v>1052</v>
      </c>
      <c r="B7" s="2">
        <v>5.6689999999999997E-2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7"/>
  <dimension ref="A1:D452"/>
  <sheetViews>
    <sheetView topLeftCell="A2" workbookViewId="0">
      <selection activeCell="C5" sqref="C5"/>
    </sheetView>
  </sheetViews>
  <sheetFormatPr defaultColWidth="8.7109375" defaultRowHeight="15" outlineLevelCol="1" x14ac:dyDescent="0.25"/>
  <cols>
    <col min="1" max="1" width="16.85546875" style="25" bestFit="1" customWidth="1"/>
    <col min="2" max="2" width="14.5703125" style="25" customWidth="1" outlineLevel="1"/>
  </cols>
  <sheetData>
    <row r="1" spans="1:2" ht="15.75" thickBot="1" x14ac:dyDescent="0.3"/>
    <row r="2" spans="1:2" ht="16.5" thickBot="1" x14ac:dyDescent="0.3">
      <c r="A2" s="31" t="s">
        <v>255</v>
      </c>
      <c r="B2" s="26" t="s">
        <v>438</v>
      </c>
    </row>
    <row r="3" spans="1:2" ht="18.75" x14ac:dyDescent="0.3">
      <c r="A3" s="32" t="s">
        <v>179</v>
      </c>
      <c r="B3" s="27">
        <v>1.4880000000000001E-2</v>
      </c>
    </row>
    <row r="4" spans="1:2" ht="18.75" x14ac:dyDescent="0.3">
      <c r="A4" s="33" t="s">
        <v>179</v>
      </c>
      <c r="B4" s="27">
        <v>1.4880000000000001E-2</v>
      </c>
    </row>
    <row r="5" spans="1:2" ht="18.75" x14ac:dyDescent="0.3">
      <c r="A5" s="33" t="s">
        <v>179</v>
      </c>
      <c r="B5" s="27">
        <v>1.4880000000000001E-2</v>
      </c>
    </row>
    <row r="6" spans="1:2" ht="18.75" x14ac:dyDescent="0.3">
      <c r="A6" s="33" t="s">
        <v>186</v>
      </c>
      <c r="B6" s="27">
        <v>8.9199999999999974E-3</v>
      </c>
    </row>
    <row r="7" spans="1:2" ht="18.75" x14ac:dyDescent="0.3">
      <c r="A7" s="33" t="s">
        <v>186</v>
      </c>
      <c r="B7" s="27">
        <v>8.9199999999999974E-3</v>
      </c>
    </row>
    <row r="8" spans="1:2" ht="18.75" x14ac:dyDescent="0.3">
      <c r="A8" s="33" t="s">
        <v>186</v>
      </c>
      <c r="B8" s="27">
        <v>8.9199999999999974E-3</v>
      </c>
    </row>
    <row r="9" spans="1:2" ht="18.75" x14ac:dyDescent="0.3">
      <c r="A9" s="33" t="s">
        <v>193</v>
      </c>
      <c r="B9" s="27">
        <v>2.3599999999999993E-3</v>
      </c>
    </row>
    <row r="10" spans="1:2" ht="18.75" x14ac:dyDescent="0.3">
      <c r="A10" s="33" t="s">
        <v>193</v>
      </c>
      <c r="B10" s="27">
        <v>2.3599999999999993E-3</v>
      </c>
    </row>
    <row r="11" spans="1:2" ht="18.75" x14ac:dyDescent="0.3">
      <c r="A11" s="33" t="s">
        <v>125</v>
      </c>
      <c r="B11" s="27">
        <v>1.426E-2</v>
      </c>
    </row>
    <row r="12" spans="1:2" ht="18.75" x14ac:dyDescent="0.3">
      <c r="A12" s="33" t="s">
        <v>125</v>
      </c>
      <c r="B12" s="27">
        <v>1.426E-2</v>
      </c>
    </row>
    <row r="13" spans="1:2" ht="18.75" x14ac:dyDescent="0.3">
      <c r="A13" s="33" t="s">
        <v>125</v>
      </c>
      <c r="B13" s="27">
        <v>1.426E-2</v>
      </c>
    </row>
    <row r="14" spans="1:2" ht="18.75" x14ac:dyDescent="0.3">
      <c r="A14" s="33" t="s">
        <v>125</v>
      </c>
      <c r="B14" s="27">
        <v>1.426E-2</v>
      </c>
    </row>
    <row r="15" spans="1:2" ht="18.75" x14ac:dyDescent="0.3">
      <c r="A15" s="33" t="s">
        <v>178</v>
      </c>
      <c r="B15" s="27">
        <v>9.1200000000000014E-3</v>
      </c>
    </row>
    <row r="16" spans="1:2" ht="18.75" x14ac:dyDescent="0.3">
      <c r="A16" s="33" t="s">
        <v>178</v>
      </c>
      <c r="B16" s="27">
        <v>9.1200000000000014E-3</v>
      </c>
    </row>
    <row r="17" spans="1:4" ht="18.75" x14ac:dyDescent="0.3">
      <c r="A17" s="33" t="s">
        <v>68</v>
      </c>
      <c r="B17" s="27">
        <v>1.5149999999999999E-2</v>
      </c>
    </row>
    <row r="18" spans="1:4" ht="18.75" x14ac:dyDescent="0.3">
      <c r="A18" s="33" t="s">
        <v>70</v>
      </c>
      <c r="B18" s="27">
        <v>1.54E-2</v>
      </c>
    </row>
    <row r="19" spans="1:4" ht="18.75" x14ac:dyDescent="0.3">
      <c r="A19" s="33" t="s">
        <v>144</v>
      </c>
      <c r="B19" s="27">
        <v>8.9699999999999988E-3</v>
      </c>
    </row>
    <row r="20" spans="1:4" ht="18.75" x14ac:dyDescent="0.3">
      <c r="A20" s="33" t="s">
        <v>149</v>
      </c>
      <c r="B20" s="27">
        <v>2.9800000000000004E-2</v>
      </c>
    </row>
    <row r="21" spans="1:4" ht="18.75" x14ac:dyDescent="0.3">
      <c r="A21" s="33" t="s">
        <v>149</v>
      </c>
      <c r="B21" s="27">
        <v>2.9800000000000004E-2</v>
      </c>
    </row>
    <row r="22" spans="1:4" ht="18.75" x14ac:dyDescent="0.3">
      <c r="A22" s="33" t="s">
        <v>123</v>
      </c>
      <c r="B22" s="27">
        <v>1.7129999999999999E-2</v>
      </c>
    </row>
    <row r="23" spans="1:4" ht="18.75" x14ac:dyDescent="0.3">
      <c r="A23" s="33" t="s">
        <v>161</v>
      </c>
      <c r="B23" s="27">
        <v>2.3090000000000003E-2</v>
      </c>
    </row>
    <row r="24" spans="1:4" ht="18.75" x14ac:dyDescent="0.3">
      <c r="A24" s="33" t="s">
        <v>165</v>
      </c>
      <c r="B24" s="27">
        <v>1.2830000000000001E-2</v>
      </c>
    </row>
    <row r="25" spans="1:4" ht="18.75" x14ac:dyDescent="0.3">
      <c r="A25" s="33" t="s">
        <v>211</v>
      </c>
      <c r="B25" s="27">
        <v>7.980000000000001E-3</v>
      </c>
      <c r="C25">
        <v>71000</v>
      </c>
      <c r="D25">
        <f>+C25*B25</f>
        <v>566.58000000000004</v>
      </c>
    </row>
    <row r="26" spans="1:4" ht="18.75" x14ac:dyDescent="0.3">
      <c r="A26" s="33" t="s">
        <v>211</v>
      </c>
      <c r="B26" s="27">
        <v>7.980000000000001E-3</v>
      </c>
    </row>
    <row r="27" spans="1:4" ht="18.75" x14ac:dyDescent="0.3">
      <c r="A27" s="33" t="s">
        <v>202</v>
      </c>
      <c r="B27" s="27">
        <v>8.0999999999999996E-3</v>
      </c>
    </row>
    <row r="28" spans="1:4" ht="18.75" x14ac:dyDescent="0.3">
      <c r="A28" s="33" t="s">
        <v>201</v>
      </c>
      <c r="B28" s="27">
        <v>8.1499999999999993E-3</v>
      </c>
    </row>
    <row r="29" spans="1:4" ht="18.75" x14ac:dyDescent="0.3">
      <c r="A29" s="33" t="s">
        <v>212</v>
      </c>
      <c r="B29" s="27">
        <v>8.1299999999999983E-3</v>
      </c>
    </row>
    <row r="30" spans="1:4" ht="18.75" x14ac:dyDescent="0.3">
      <c r="A30" s="33" t="s">
        <v>213</v>
      </c>
      <c r="B30" s="27">
        <v>8.4499999999999992E-3</v>
      </c>
    </row>
    <row r="31" spans="1:4" ht="18.75" x14ac:dyDescent="0.3">
      <c r="A31" s="33" t="s">
        <v>137</v>
      </c>
      <c r="B31" s="27">
        <v>1.3359999999999999E-2</v>
      </c>
    </row>
    <row r="32" spans="1:4" ht="18.75" x14ac:dyDescent="0.3">
      <c r="A32" s="33" t="s">
        <v>206</v>
      </c>
      <c r="B32" s="27">
        <v>1.1840000000000002E-2</v>
      </c>
    </row>
    <row r="33" spans="1:4" ht="18.75" x14ac:dyDescent="0.3">
      <c r="A33" s="33" t="s">
        <v>207</v>
      </c>
      <c r="B33" s="27">
        <v>1.1850000000000001E-2</v>
      </c>
    </row>
    <row r="34" spans="1:4" ht="18.75" x14ac:dyDescent="0.3">
      <c r="A34" s="33" t="s">
        <v>177</v>
      </c>
      <c r="B34" s="27">
        <v>1.1850000000000001E-2</v>
      </c>
    </row>
    <row r="35" spans="1:4" ht="18.75" x14ac:dyDescent="0.3">
      <c r="A35" s="33" t="s">
        <v>208</v>
      </c>
      <c r="B35" s="27">
        <v>1.2150000000000001E-2</v>
      </c>
    </row>
    <row r="36" spans="1:4" ht="18.75" x14ac:dyDescent="0.3">
      <c r="A36" s="33" t="s">
        <v>176</v>
      </c>
      <c r="B36" s="27">
        <v>1.225E-2</v>
      </c>
    </row>
    <row r="37" spans="1:4" ht="18.75" x14ac:dyDescent="0.3">
      <c r="A37" s="33" t="s">
        <v>209</v>
      </c>
      <c r="B37" s="27">
        <v>1.1990000000000002E-2</v>
      </c>
      <c r="C37">
        <v>120000</v>
      </c>
      <c r="D37">
        <f>+C37*B37</f>
        <v>1438.8000000000002</v>
      </c>
    </row>
    <row r="38" spans="1:4" ht="18.75" x14ac:dyDescent="0.3">
      <c r="A38" s="33" t="s">
        <v>167</v>
      </c>
      <c r="B38" s="27">
        <v>1.3120000000000003E-2</v>
      </c>
    </row>
    <row r="39" spans="1:4" ht="18.75" x14ac:dyDescent="0.3">
      <c r="A39" s="33" t="s">
        <v>133</v>
      </c>
      <c r="B39" s="27">
        <v>1.3089999999999999E-2</v>
      </c>
    </row>
    <row r="40" spans="1:4" ht="18.75" x14ac:dyDescent="0.3">
      <c r="A40" s="33" t="s">
        <v>221</v>
      </c>
      <c r="B40" s="27">
        <v>3.866E-2</v>
      </c>
    </row>
    <row r="41" spans="1:4" ht="18.75" x14ac:dyDescent="0.3">
      <c r="A41" s="33" t="s">
        <v>248</v>
      </c>
      <c r="B41" s="27">
        <v>7.9679999999999987E-2</v>
      </c>
    </row>
    <row r="42" spans="1:4" ht="18.75" x14ac:dyDescent="0.3">
      <c r="A42" s="33" t="s">
        <v>248</v>
      </c>
      <c r="B42" s="27">
        <v>7.9679999999999987E-2</v>
      </c>
    </row>
    <row r="43" spans="1:4" ht="18.75" x14ac:dyDescent="0.3">
      <c r="A43" s="33" t="s">
        <v>148</v>
      </c>
      <c r="B43" s="27">
        <v>3.0960000000000001E-2</v>
      </c>
    </row>
    <row r="44" spans="1:4" ht="18.75" x14ac:dyDescent="0.3">
      <c r="A44" s="33" t="s">
        <v>158</v>
      </c>
      <c r="B44" s="27">
        <v>3.0960000000000001E-2</v>
      </c>
    </row>
    <row r="45" spans="1:4" ht="18.75" x14ac:dyDescent="0.3">
      <c r="A45" s="33" t="s">
        <v>313</v>
      </c>
      <c r="B45" s="27">
        <v>3.0960000000000001E-2</v>
      </c>
    </row>
    <row r="46" spans="1:4" ht="18.75" x14ac:dyDescent="0.3">
      <c r="A46" s="33" t="s">
        <v>188</v>
      </c>
      <c r="B46" s="27">
        <v>3.0960000000000001E-2</v>
      </c>
    </row>
    <row r="47" spans="1:4" ht="18.75" x14ac:dyDescent="0.3">
      <c r="A47" s="33" t="s">
        <v>160</v>
      </c>
      <c r="B47" s="27">
        <v>2.5000000000000005E-2</v>
      </c>
    </row>
    <row r="48" spans="1:4" ht="18.75" x14ac:dyDescent="0.3">
      <c r="A48" s="33" t="s">
        <v>135</v>
      </c>
      <c r="B48" s="27">
        <v>2.5800000000000003E-2</v>
      </c>
    </row>
    <row r="49" spans="1:2" ht="18.75" x14ac:dyDescent="0.3">
      <c r="A49" s="33" t="s">
        <v>71</v>
      </c>
      <c r="B49" s="27">
        <v>3.321000000000001E-2</v>
      </c>
    </row>
    <row r="50" spans="1:2" ht="18.75" x14ac:dyDescent="0.3">
      <c r="A50" s="33" t="s">
        <v>72</v>
      </c>
      <c r="B50" s="27">
        <v>3.2909999999999995E-2</v>
      </c>
    </row>
    <row r="51" spans="1:2" ht="18.75" x14ac:dyDescent="0.3">
      <c r="A51" s="33" t="s">
        <v>73</v>
      </c>
      <c r="B51" s="27">
        <v>3.3640000000000003E-2</v>
      </c>
    </row>
    <row r="52" spans="1:2" ht="18.75" x14ac:dyDescent="0.3">
      <c r="A52" s="33" t="s">
        <v>175</v>
      </c>
      <c r="B52" s="27">
        <v>6.2990000000000004E-2</v>
      </c>
    </row>
    <row r="53" spans="1:2" ht="18.75" x14ac:dyDescent="0.3">
      <c r="A53" s="33" t="s">
        <v>185</v>
      </c>
      <c r="B53" s="27">
        <v>1.4039999999999999E-2</v>
      </c>
    </row>
    <row r="54" spans="1:2" ht="18.75" x14ac:dyDescent="0.3">
      <c r="A54" s="33" t="s">
        <v>210</v>
      </c>
      <c r="B54" s="27">
        <v>1.8020000000000001E-2</v>
      </c>
    </row>
    <row r="55" spans="1:2" ht="18.75" x14ac:dyDescent="0.3">
      <c r="A55" s="33" t="s">
        <v>250</v>
      </c>
      <c r="B55" s="27">
        <v>1.4719999999999995E-2</v>
      </c>
    </row>
    <row r="56" spans="1:2" ht="18.75" x14ac:dyDescent="0.3">
      <c r="A56" s="33" t="s">
        <v>214</v>
      </c>
      <c r="B56" s="27"/>
    </row>
    <row r="57" spans="1:2" ht="18.75" x14ac:dyDescent="0.3">
      <c r="A57" s="33" t="s">
        <v>60</v>
      </c>
      <c r="B57" s="27">
        <v>5.7400000000000003E-3</v>
      </c>
    </row>
    <row r="58" spans="1:2" ht="18.75" x14ac:dyDescent="0.3">
      <c r="A58" s="33" t="s">
        <v>236</v>
      </c>
      <c r="B58" s="27">
        <v>1.9030000000000002E-2</v>
      </c>
    </row>
    <row r="59" spans="1:2" ht="18.75" x14ac:dyDescent="0.3">
      <c r="A59" s="33" t="s">
        <v>236</v>
      </c>
      <c r="B59" s="27">
        <v>1.9030000000000002E-2</v>
      </c>
    </row>
    <row r="60" spans="1:2" ht="18.75" x14ac:dyDescent="0.3">
      <c r="A60" s="33" t="s">
        <v>79</v>
      </c>
      <c r="B60" s="27">
        <v>3.1260000000000003E-2</v>
      </c>
    </row>
    <row r="61" spans="1:2" ht="18.75" x14ac:dyDescent="0.3">
      <c r="A61" s="33" t="s">
        <v>80</v>
      </c>
      <c r="B61" s="27">
        <v>3.1260000000000003E-2</v>
      </c>
    </row>
    <row r="62" spans="1:2" ht="18.75" x14ac:dyDescent="0.3">
      <c r="A62" s="33" t="s">
        <v>52</v>
      </c>
      <c r="B62" s="27">
        <v>4.0989999999999999E-2</v>
      </c>
    </row>
    <row r="63" spans="1:2" ht="18.75" x14ac:dyDescent="0.3">
      <c r="A63" s="33" t="s">
        <v>4</v>
      </c>
      <c r="B63" s="27">
        <v>6.1590000000000013E-2</v>
      </c>
    </row>
    <row r="64" spans="1:2" ht="18.75" x14ac:dyDescent="0.3">
      <c r="A64" s="33" t="s">
        <v>53</v>
      </c>
      <c r="B64" s="27">
        <v>1.2049999999999998E-2</v>
      </c>
    </row>
    <row r="65" spans="1:2" ht="18.75" x14ac:dyDescent="0.3">
      <c r="A65" s="33" t="s">
        <v>3</v>
      </c>
      <c r="B65" s="27">
        <v>4.086E-2</v>
      </c>
    </row>
    <row r="66" spans="1:2" ht="18.75" x14ac:dyDescent="0.3">
      <c r="A66" s="33" t="s">
        <v>6</v>
      </c>
      <c r="B66" s="27">
        <v>2.9800000000000004E-2</v>
      </c>
    </row>
    <row r="67" spans="1:2" ht="18.75" x14ac:dyDescent="0.3">
      <c r="A67" s="33" t="s">
        <v>84</v>
      </c>
      <c r="B67" s="27">
        <v>2.9800000000000004E-2</v>
      </c>
    </row>
    <row r="68" spans="1:2" ht="18.75" x14ac:dyDescent="0.3">
      <c r="A68" s="33" t="s">
        <v>85</v>
      </c>
      <c r="B68" s="27">
        <v>2.9800000000000004E-2</v>
      </c>
    </row>
    <row r="69" spans="1:2" ht="18.75" x14ac:dyDescent="0.3">
      <c r="A69" s="33" t="s">
        <v>86</v>
      </c>
      <c r="B69" s="27">
        <v>1.7150000000000002E-2</v>
      </c>
    </row>
    <row r="70" spans="1:2" ht="18.75" x14ac:dyDescent="0.3">
      <c r="A70" s="33" t="s">
        <v>87</v>
      </c>
      <c r="B70" s="27">
        <v>1.746E-2</v>
      </c>
    </row>
    <row r="71" spans="1:2" ht="18.75" x14ac:dyDescent="0.3">
      <c r="A71" s="33" t="s">
        <v>88</v>
      </c>
      <c r="B71" s="27">
        <v>1.746E-2</v>
      </c>
    </row>
    <row r="72" spans="1:2" ht="18.75" x14ac:dyDescent="0.3">
      <c r="A72" s="33" t="s">
        <v>122</v>
      </c>
      <c r="B72" s="27">
        <v>1.3649999999999999E-2</v>
      </c>
    </row>
    <row r="73" spans="1:2" ht="18.75" x14ac:dyDescent="0.3">
      <c r="A73" s="33" t="s">
        <v>89</v>
      </c>
      <c r="B73" s="27">
        <v>3.1050000000000005E-2</v>
      </c>
    </row>
    <row r="74" spans="1:2" ht="18.75" x14ac:dyDescent="0.3">
      <c r="A74" s="33" t="s">
        <v>90</v>
      </c>
      <c r="B74" s="27">
        <v>3.1710000000000009E-2</v>
      </c>
    </row>
    <row r="75" spans="1:2" ht="18.75" x14ac:dyDescent="0.3">
      <c r="A75" s="33" t="s">
        <v>91</v>
      </c>
      <c r="B75" s="27">
        <v>3.1710000000000009E-2</v>
      </c>
    </row>
    <row r="76" spans="1:2" ht="18.75" x14ac:dyDescent="0.3">
      <c r="A76" s="33" t="s">
        <v>142</v>
      </c>
      <c r="B76" s="27">
        <v>1.1059999999999999E-2</v>
      </c>
    </row>
    <row r="77" spans="1:2" ht="18.75" x14ac:dyDescent="0.3">
      <c r="A77" s="33" t="s">
        <v>120</v>
      </c>
      <c r="B77" s="27">
        <v>1.524E-2</v>
      </c>
    </row>
    <row r="78" spans="1:2" ht="18.75" x14ac:dyDescent="0.3">
      <c r="A78" s="33" t="s">
        <v>128</v>
      </c>
      <c r="B78" s="27">
        <v>3.617999999999999E-2</v>
      </c>
    </row>
    <row r="79" spans="1:2" ht="18.75" x14ac:dyDescent="0.3">
      <c r="A79" s="33" t="s">
        <v>168</v>
      </c>
      <c r="B79" s="27">
        <v>3.617999999999999E-2</v>
      </c>
    </row>
    <row r="80" spans="1:2" ht="18.75" x14ac:dyDescent="0.3">
      <c r="A80" s="33" t="s">
        <v>129</v>
      </c>
      <c r="B80" s="27">
        <v>4.4099999999999993E-2</v>
      </c>
    </row>
    <row r="81" spans="1:2" ht="18.75" x14ac:dyDescent="0.3">
      <c r="A81" s="33" t="s">
        <v>145</v>
      </c>
      <c r="B81" s="27">
        <v>4.8980000000000003E-2</v>
      </c>
    </row>
    <row r="82" spans="1:2" ht="18.75" x14ac:dyDescent="0.3">
      <c r="A82" s="33" t="s">
        <v>143</v>
      </c>
      <c r="B82" s="27">
        <v>4.6289999999999998E-2</v>
      </c>
    </row>
    <row r="83" spans="1:2" ht="18.75" x14ac:dyDescent="0.3">
      <c r="A83" s="33" t="s">
        <v>92</v>
      </c>
      <c r="B83" s="27">
        <v>1.2609999999999998E-2</v>
      </c>
    </row>
    <row r="84" spans="1:2" ht="18.75" x14ac:dyDescent="0.3">
      <c r="A84" s="33" t="s">
        <v>163</v>
      </c>
      <c r="B84" s="27">
        <v>2.6859999999999998E-2</v>
      </c>
    </row>
    <row r="85" spans="1:2" ht="18.75" x14ac:dyDescent="0.3">
      <c r="A85" s="33" t="s">
        <v>119</v>
      </c>
      <c r="B85" s="27">
        <v>3.4459999999999998E-2</v>
      </c>
    </row>
    <row r="86" spans="1:2" ht="18.75" x14ac:dyDescent="0.3">
      <c r="A86" s="33" t="s">
        <v>147</v>
      </c>
      <c r="B86" s="27">
        <v>2.3319999999999997E-2</v>
      </c>
    </row>
    <row r="87" spans="1:2" ht="18.75" x14ac:dyDescent="0.3">
      <c r="A87" s="33" t="s">
        <v>136</v>
      </c>
      <c r="B87" s="27">
        <v>4.2000000000000006E-3</v>
      </c>
    </row>
    <row r="88" spans="1:2" ht="18.75" x14ac:dyDescent="0.3">
      <c r="A88" s="33" t="s">
        <v>183</v>
      </c>
      <c r="B88" s="27">
        <v>1.8879999999999997E-2</v>
      </c>
    </row>
    <row r="89" spans="1:2" ht="18.75" x14ac:dyDescent="0.3">
      <c r="A89" s="33" t="s">
        <v>180</v>
      </c>
      <c r="B89" s="27">
        <v>1.9090000000000003E-2</v>
      </c>
    </row>
    <row r="90" spans="1:2" ht="18.75" x14ac:dyDescent="0.3">
      <c r="A90" s="33" t="s">
        <v>205</v>
      </c>
      <c r="B90" s="27">
        <v>1.8919999999999999E-2</v>
      </c>
    </row>
    <row r="91" spans="1:2" ht="18.75" x14ac:dyDescent="0.3">
      <c r="A91" s="33" t="s">
        <v>182</v>
      </c>
      <c r="B91" s="27">
        <v>1.9450000000000002E-2</v>
      </c>
    </row>
    <row r="92" spans="1:2" ht="18.75" x14ac:dyDescent="0.3">
      <c r="A92" s="33" t="s">
        <v>181</v>
      </c>
      <c r="B92" s="27">
        <v>1.9770000000000006E-2</v>
      </c>
    </row>
    <row r="93" spans="1:2" ht="18.75" x14ac:dyDescent="0.3">
      <c r="A93" s="33" t="s">
        <v>252</v>
      </c>
      <c r="B93" s="27">
        <v>2.0290000000000002E-2</v>
      </c>
    </row>
    <row r="94" spans="1:2" ht="18.75" x14ac:dyDescent="0.3">
      <c r="A94" s="33" t="s">
        <v>130</v>
      </c>
      <c r="B94" s="27">
        <v>1.3359999999999999E-2</v>
      </c>
    </row>
    <row r="95" spans="1:2" ht="18.75" x14ac:dyDescent="0.3">
      <c r="A95" s="33" t="s">
        <v>260</v>
      </c>
      <c r="B95" s="27">
        <v>1.6740000000000001E-2</v>
      </c>
    </row>
    <row r="96" spans="1:2" ht="18.75" x14ac:dyDescent="0.3">
      <c r="A96" s="33" t="s">
        <v>189</v>
      </c>
      <c r="B96" s="27">
        <v>6.4700000000000001E-3</v>
      </c>
    </row>
    <row r="97" spans="1:2" ht="18.75" x14ac:dyDescent="0.3">
      <c r="A97" s="33" t="s">
        <v>245</v>
      </c>
      <c r="B97" s="27">
        <v>6.3700000000000007E-3</v>
      </c>
    </row>
    <row r="98" spans="1:2" ht="18.75" x14ac:dyDescent="0.3">
      <c r="A98" s="33" t="s">
        <v>197</v>
      </c>
      <c r="B98" s="27">
        <v>6.8100000000000001E-3</v>
      </c>
    </row>
    <row r="99" spans="1:2" ht="18.75" x14ac:dyDescent="0.3">
      <c r="A99" s="33" t="s">
        <v>197</v>
      </c>
      <c r="B99" s="27">
        <v>6.8100000000000001E-3</v>
      </c>
    </row>
    <row r="100" spans="1:2" ht="18.75" x14ac:dyDescent="0.3">
      <c r="A100" s="33" t="s">
        <v>191</v>
      </c>
      <c r="B100" s="27">
        <v>1.602E-2</v>
      </c>
    </row>
    <row r="101" spans="1:2" ht="18.75" x14ac:dyDescent="0.3">
      <c r="A101" s="33" t="s">
        <v>191</v>
      </c>
      <c r="B101" s="27">
        <v>1.602E-2</v>
      </c>
    </row>
    <row r="102" spans="1:2" ht="18.75" x14ac:dyDescent="0.3">
      <c r="A102" s="33" t="s">
        <v>191</v>
      </c>
      <c r="B102" s="27">
        <v>1.602E-2</v>
      </c>
    </row>
    <row r="103" spans="1:2" ht="18.75" x14ac:dyDescent="0.3">
      <c r="A103" s="33" t="s">
        <v>240</v>
      </c>
      <c r="B103" s="27">
        <v>1.072E-2</v>
      </c>
    </row>
    <row r="104" spans="1:2" ht="18.75" x14ac:dyDescent="0.3">
      <c r="A104" s="33" t="s">
        <v>169</v>
      </c>
      <c r="B104" s="27">
        <v>1.3120000000000003E-2</v>
      </c>
    </row>
    <row r="105" spans="1:2" ht="18.75" x14ac:dyDescent="0.3">
      <c r="A105" s="33" t="s">
        <v>194</v>
      </c>
      <c r="B105" s="27">
        <v>2.5499999999999997E-3</v>
      </c>
    </row>
    <row r="106" spans="1:2" ht="18.75" x14ac:dyDescent="0.3">
      <c r="A106" s="33" t="s">
        <v>194</v>
      </c>
      <c r="B106" s="27">
        <v>2.5499999999999997E-3</v>
      </c>
    </row>
    <row r="107" spans="1:2" ht="18.75" x14ac:dyDescent="0.3">
      <c r="A107" s="33" t="s">
        <v>259</v>
      </c>
      <c r="B107" s="27">
        <v>1.6300000000000002E-2</v>
      </c>
    </row>
    <row r="108" spans="1:2" ht="18.75" x14ac:dyDescent="0.3">
      <c r="A108" s="33" t="s">
        <v>134</v>
      </c>
      <c r="B108" s="27">
        <v>8.1820000000000004E-2</v>
      </c>
    </row>
    <row r="109" spans="1:2" ht="18.75" x14ac:dyDescent="0.3">
      <c r="A109" s="33" t="s">
        <v>159</v>
      </c>
      <c r="B109" s="27">
        <v>3.0870000000000002E-2</v>
      </c>
    </row>
    <row r="110" spans="1:2" ht="18.75" x14ac:dyDescent="0.3">
      <c r="A110" s="33" t="s">
        <v>155</v>
      </c>
      <c r="B110" s="27">
        <v>7.9170000000000004E-2</v>
      </c>
    </row>
    <row r="111" spans="1:2" ht="18.75" x14ac:dyDescent="0.3">
      <c r="A111" s="33" t="s">
        <v>164</v>
      </c>
      <c r="B111" s="27">
        <v>2.1499999999999998E-2</v>
      </c>
    </row>
    <row r="112" spans="1:2" ht="18.75" x14ac:dyDescent="0.3">
      <c r="A112" s="33" t="s">
        <v>153</v>
      </c>
      <c r="B112" s="27">
        <v>1.3560000000000001E-2</v>
      </c>
    </row>
    <row r="113" spans="1:2" ht="18.75" x14ac:dyDescent="0.3">
      <c r="A113" s="33" t="s">
        <v>157</v>
      </c>
      <c r="B113" s="27">
        <v>1.2479999999999996E-2</v>
      </c>
    </row>
    <row r="114" spans="1:2" ht="18.75" x14ac:dyDescent="0.3">
      <c r="A114" s="33" t="s">
        <v>184</v>
      </c>
      <c r="B114" s="27">
        <v>2.2380000000000004E-2</v>
      </c>
    </row>
    <row r="115" spans="1:2" ht="18.75" x14ac:dyDescent="0.3">
      <c r="A115" s="33" t="s">
        <v>215</v>
      </c>
      <c r="B115" s="27">
        <v>5.8819999999999983E-2</v>
      </c>
    </row>
    <row r="116" spans="1:2" ht="18.75" x14ac:dyDescent="0.3">
      <c r="A116" s="33" t="s">
        <v>190</v>
      </c>
      <c r="B116" s="27">
        <v>2.6890000000000004E-2</v>
      </c>
    </row>
    <row r="117" spans="1:2" ht="18.75" x14ac:dyDescent="0.3">
      <c r="A117" s="33" t="s">
        <v>192</v>
      </c>
      <c r="B117" s="27">
        <v>2.6780000000000002E-2</v>
      </c>
    </row>
    <row r="118" spans="1:2" ht="18.75" x14ac:dyDescent="0.3">
      <c r="A118" s="33" t="s">
        <v>237</v>
      </c>
      <c r="B118" s="27">
        <v>8.6039999999999991E-2</v>
      </c>
    </row>
    <row r="119" spans="1:2" ht="18.75" x14ac:dyDescent="0.3">
      <c r="A119" s="33" t="s">
        <v>124</v>
      </c>
      <c r="B119" s="27">
        <v>4.0739999999999985E-2</v>
      </c>
    </row>
    <row r="120" spans="1:2" ht="18.75" x14ac:dyDescent="0.3">
      <c r="A120" s="33" t="s">
        <v>139</v>
      </c>
      <c r="B120" s="27">
        <v>3.6800000000000006E-2</v>
      </c>
    </row>
    <row r="121" spans="1:2" ht="18.75" x14ac:dyDescent="0.3">
      <c r="A121" s="33" t="s">
        <v>247</v>
      </c>
      <c r="B121" s="27">
        <v>5.5399999999999991E-2</v>
      </c>
    </row>
    <row r="122" spans="1:2" ht="18.75" x14ac:dyDescent="0.3">
      <c r="A122" s="33" t="s">
        <v>261</v>
      </c>
      <c r="B122" s="27">
        <v>5.5399999999999991E-2</v>
      </c>
    </row>
    <row r="123" spans="1:2" ht="18.75" x14ac:dyDescent="0.3">
      <c r="A123" s="33" t="s">
        <v>275</v>
      </c>
      <c r="B123" s="27">
        <v>5.5399999999999991E-2</v>
      </c>
    </row>
    <row r="124" spans="1:2" ht="18.75" x14ac:dyDescent="0.3">
      <c r="A124" s="33" t="s">
        <v>262</v>
      </c>
      <c r="B124" s="27">
        <v>2.9239999999999995E-2</v>
      </c>
    </row>
    <row r="125" spans="1:2" ht="18.75" x14ac:dyDescent="0.3">
      <c r="A125" s="33" t="s">
        <v>263</v>
      </c>
      <c r="B125" s="27">
        <v>6.1689999999999988E-2</v>
      </c>
    </row>
    <row r="126" spans="1:2" ht="18.75" x14ac:dyDescent="0.3">
      <c r="A126" s="33" t="s">
        <v>276</v>
      </c>
      <c r="B126" s="27">
        <v>2.63E-2</v>
      </c>
    </row>
    <row r="127" spans="1:2" ht="18.75" x14ac:dyDescent="0.3">
      <c r="A127" s="33" t="s">
        <v>264</v>
      </c>
      <c r="B127" s="27">
        <v>2.63E-2</v>
      </c>
    </row>
    <row r="128" spans="1:2" ht="18.75" x14ac:dyDescent="0.3">
      <c r="A128" s="33" t="s">
        <v>199</v>
      </c>
      <c r="B128" s="27">
        <v>3.9070000000000001E-2</v>
      </c>
    </row>
    <row r="129" spans="1:4" ht="18.75" x14ac:dyDescent="0.3">
      <c r="A129" s="33" t="s">
        <v>253</v>
      </c>
      <c r="B129" s="27">
        <v>3.3340000000000002E-2</v>
      </c>
      <c r="C129">
        <v>133225</v>
      </c>
      <c r="D129">
        <f>+C129*B129</f>
        <v>4441.7215000000006</v>
      </c>
    </row>
    <row r="130" spans="1:4" ht="18.75" x14ac:dyDescent="0.3">
      <c r="A130" s="33" t="s">
        <v>254</v>
      </c>
      <c r="B130" s="27">
        <v>9.0909999999999963E-2</v>
      </c>
    </row>
    <row r="131" spans="1:4" ht="18.75" x14ac:dyDescent="0.3">
      <c r="A131" s="33" t="s">
        <v>267</v>
      </c>
      <c r="B131" s="27">
        <v>2.9779999999999997E-2</v>
      </c>
    </row>
    <row r="132" spans="1:4" ht="18.75" x14ac:dyDescent="0.3">
      <c r="A132" s="33" t="s">
        <v>241</v>
      </c>
      <c r="B132" s="27">
        <v>7.0430000000000006E-2</v>
      </c>
    </row>
    <row r="133" spans="1:4" ht="18.75" x14ac:dyDescent="0.3">
      <c r="A133" s="33" t="s">
        <v>265</v>
      </c>
      <c r="B133" s="27">
        <v>3.4479999999999997E-2</v>
      </c>
    </row>
    <row r="134" spans="1:4" ht="18.75" x14ac:dyDescent="0.3">
      <c r="A134" s="33" t="s">
        <v>266</v>
      </c>
      <c r="B134" s="27">
        <v>3.4479999999999997E-2</v>
      </c>
    </row>
    <row r="135" spans="1:4" ht="18.75" x14ac:dyDescent="0.3">
      <c r="A135" s="33" t="s">
        <v>140</v>
      </c>
      <c r="B135" s="27">
        <v>9.6799999999999994E-3</v>
      </c>
    </row>
    <row r="136" spans="1:4" ht="18.75" x14ac:dyDescent="0.3">
      <c r="A136" s="33" t="s">
        <v>126</v>
      </c>
      <c r="B136" s="27">
        <v>8.8199999999999997E-3</v>
      </c>
    </row>
    <row r="137" spans="1:4" ht="18.75" x14ac:dyDescent="0.3">
      <c r="A137" s="33" t="s">
        <v>162</v>
      </c>
      <c r="B137" s="27">
        <v>1.5559999999999999E-2</v>
      </c>
    </row>
    <row r="138" spans="1:4" ht="18.75" x14ac:dyDescent="0.3">
      <c r="A138" s="33" t="s">
        <v>171</v>
      </c>
      <c r="B138" s="27">
        <v>1.6840000000000001E-2</v>
      </c>
    </row>
    <row r="139" spans="1:4" ht="18.75" x14ac:dyDescent="0.3">
      <c r="A139" s="33" t="s">
        <v>131</v>
      </c>
      <c r="B139" s="27">
        <v>1.0920000000000001E-2</v>
      </c>
    </row>
    <row r="140" spans="1:4" ht="18.75" x14ac:dyDescent="0.3">
      <c r="A140" s="33" t="s">
        <v>154</v>
      </c>
      <c r="B140" s="27">
        <v>1.5769999999999999E-2</v>
      </c>
    </row>
    <row r="141" spans="1:4" ht="18.75" x14ac:dyDescent="0.3">
      <c r="A141" s="33" t="s">
        <v>94</v>
      </c>
      <c r="B141" s="27">
        <v>1.5820000000000001E-2</v>
      </c>
    </row>
    <row r="142" spans="1:4" ht="18.75" x14ac:dyDescent="0.3">
      <c r="A142" s="33" t="s">
        <v>200</v>
      </c>
      <c r="B142" s="27">
        <v>7.7410000000000007E-2</v>
      </c>
    </row>
    <row r="143" spans="1:4" ht="18.75" x14ac:dyDescent="0.3">
      <c r="A143" s="33" t="s">
        <v>256</v>
      </c>
      <c r="B143" s="27">
        <v>2.5360000000000001E-2</v>
      </c>
    </row>
    <row r="144" spans="1:4" ht="18.75" x14ac:dyDescent="0.3">
      <c r="A144" s="33" t="s">
        <v>121</v>
      </c>
      <c r="B144" s="27">
        <v>4.5399999999999989E-3</v>
      </c>
    </row>
    <row r="145" spans="1:2" ht="18.75" x14ac:dyDescent="0.3">
      <c r="A145" s="33" t="s">
        <v>219</v>
      </c>
      <c r="B145" s="27">
        <v>3.8439999999999995E-2</v>
      </c>
    </row>
    <row r="146" spans="1:2" ht="18.75" x14ac:dyDescent="0.3">
      <c r="A146" s="33" t="s">
        <v>218</v>
      </c>
      <c r="B146" s="27">
        <v>6.0699999999999999E-3</v>
      </c>
    </row>
    <row r="147" spans="1:2" ht="18.75" x14ac:dyDescent="0.3">
      <c r="A147" s="33" t="s">
        <v>172</v>
      </c>
      <c r="B147" s="27">
        <v>5.3989999999999989E-2</v>
      </c>
    </row>
    <row r="148" spans="1:2" ht="18.75" x14ac:dyDescent="0.3">
      <c r="A148" s="33" t="s">
        <v>173</v>
      </c>
      <c r="B148" s="27">
        <v>5.0020000000000002E-2</v>
      </c>
    </row>
    <row r="149" spans="1:2" ht="18.75" x14ac:dyDescent="0.3">
      <c r="A149" s="33" t="s">
        <v>196</v>
      </c>
      <c r="B149" s="27">
        <v>6.4879999999999993E-2</v>
      </c>
    </row>
    <row r="150" spans="1:2" ht="18.75" x14ac:dyDescent="0.3">
      <c r="A150" s="33" t="s">
        <v>216</v>
      </c>
      <c r="B150" s="27">
        <v>9.7710000000000005E-2</v>
      </c>
    </row>
    <row r="151" spans="1:2" ht="18.75" x14ac:dyDescent="0.3">
      <c r="A151" s="33" t="s">
        <v>204</v>
      </c>
      <c r="B151" s="27">
        <v>6.4990000000000006E-2</v>
      </c>
    </row>
    <row r="152" spans="1:2" ht="18.75" x14ac:dyDescent="0.3">
      <c r="A152" s="33" t="s">
        <v>203</v>
      </c>
      <c r="B152" s="27">
        <v>8.055000000000001E-2</v>
      </c>
    </row>
    <row r="153" spans="1:2" ht="18.75" x14ac:dyDescent="0.3">
      <c r="A153" s="33" t="s">
        <v>257</v>
      </c>
      <c r="B153" s="27">
        <v>5.1200000000000004E-3</v>
      </c>
    </row>
    <row r="154" spans="1:2" ht="18.75" x14ac:dyDescent="0.3">
      <c r="A154" s="33" t="s">
        <v>278</v>
      </c>
      <c r="B154" s="27">
        <v>1.5769999999999999E-2</v>
      </c>
    </row>
    <row r="155" spans="1:2" ht="18.75" x14ac:dyDescent="0.3">
      <c r="A155" s="33" t="s">
        <v>187</v>
      </c>
      <c r="B155" s="27">
        <v>2.1829999999999999E-2</v>
      </c>
    </row>
    <row r="156" spans="1:2" ht="18.75" x14ac:dyDescent="0.3">
      <c r="A156" s="33" t="s">
        <v>258</v>
      </c>
      <c r="B156" s="27">
        <v>1.1619999999999997E-2</v>
      </c>
    </row>
    <row r="157" spans="1:2" ht="18.75" x14ac:dyDescent="0.3">
      <c r="A157" s="33" t="s">
        <v>141</v>
      </c>
      <c r="B157" s="27">
        <v>2.5720000000000003E-2</v>
      </c>
    </row>
    <row r="158" spans="1:2" ht="18.75" x14ac:dyDescent="0.3">
      <c r="A158" s="33" t="s">
        <v>138</v>
      </c>
      <c r="B158" s="27">
        <v>1.9119999999999998E-2</v>
      </c>
    </row>
    <row r="159" spans="1:2" ht="18.75" x14ac:dyDescent="0.3">
      <c r="A159" s="33" t="s">
        <v>132</v>
      </c>
      <c r="B159" s="27">
        <v>2.2570000000000003E-2</v>
      </c>
    </row>
    <row r="160" spans="1:2" ht="18.75" x14ac:dyDescent="0.3">
      <c r="A160" s="33" t="s">
        <v>146</v>
      </c>
      <c r="B160" s="27">
        <v>0.12592</v>
      </c>
    </row>
    <row r="161" spans="1:4" ht="18.75" x14ac:dyDescent="0.3">
      <c r="A161" s="33" t="s">
        <v>227</v>
      </c>
      <c r="B161" s="27">
        <v>3.7860000000000005E-2</v>
      </c>
    </row>
    <row r="162" spans="1:4" ht="18.75" x14ac:dyDescent="0.3">
      <c r="A162" s="33" t="s">
        <v>228</v>
      </c>
      <c r="B162" s="27">
        <v>3.8010000000000002E-2</v>
      </c>
    </row>
    <row r="163" spans="1:4" ht="18.75" x14ac:dyDescent="0.3">
      <c r="A163" s="33" t="s">
        <v>230</v>
      </c>
      <c r="B163" s="27">
        <v>3.8010000000000002E-2</v>
      </c>
    </row>
    <row r="164" spans="1:4" ht="18.75" x14ac:dyDescent="0.3">
      <c r="A164" s="33" t="s">
        <v>198</v>
      </c>
      <c r="B164" s="27">
        <v>3.8010000000000002E-2</v>
      </c>
    </row>
    <row r="165" spans="1:4" ht="18.75" x14ac:dyDescent="0.3">
      <c r="A165" s="33" t="s">
        <v>231</v>
      </c>
      <c r="B165" s="27">
        <v>3.6900000000000002E-2</v>
      </c>
    </row>
    <row r="166" spans="1:4" ht="18.75" x14ac:dyDescent="0.3">
      <c r="A166" s="33" t="s">
        <v>232</v>
      </c>
      <c r="B166" s="27">
        <v>3.6900000000000002E-2</v>
      </c>
    </row>
    <row r="167" spans="1:4" ht="18.75" x14ac:dyDescent="0.3">
      <c r="A167" s="33" t="s">
        <v>233</v>
      </c>
      <c r="B167" s="27">
        <v>3.6900000000000002E-2</v>
      </c>
    </row>
    <row r="168" spans="1:4" ht="18.75" x14ac:dyDescent="0.3">
      <c r="A168" s="33" t="s">
        <v>234</v>
      </c>
      <c r="B168" s="27">
        <v>3.6900000000000002E-2</v>
      </c>
      <c r="D168" t="s">
        <v>118</v>
      </c>
    </row>
    <row r="169" spans="1:4" ht="18.75" x14ac:dyDescent="0.3">
      <c r="A169" s="33" t="s">
        <v>235</v>
      </c>
      <c r="B169" s="27">
        <v>3.6900000000000002E-2</v>
      </c>
    </row>
    <row r="170" spans="1:4" ht="18.75" x14ac:dyDescent="0.3">
      <c r="A170" s="33" t="s">
        <v>127</v>
      </c>
      <c r="B170" s="27">
        <v>2.9219999999999999E-2</v>
      </c>
    </row>
    <row r="171" spans="1:4" ht="18.75" x14ac:dyDescent="0.3">
      <c r="A171" s="33" t="s">
        <v>151</v>
      </c>
      <c r="B171" s="27">
        <v>1.2280000000000001E-2</v>
      </c>
    </row>
    <row r="172" spans="1:4" ht="18.75" x14ac:dyDescent="0.3">
      <c r="A172" s="33" t="s">
        <v>152</v>
      </c>
      <c r="B172" s="27">
        <v>1.3389999999999999E-2</v>
      </c>
    </row>
    <row r="173" spans="1:4" ht="18.75" x14ac:dyDescent="0.3">
      <c r="A173" s="33" t="s">
        <v>150</v>
      </c>
      <c r="B173" s="27">
        <v>2.1059999999999999E-2</v>
      </c>
    </row>
    <row r="174" spans="1:4" ht="18.75" x14ac:dyDescent="0.3">
      <c r="A174" s="33" t="s">
        <v>239</v>
      </c>
      <c r="B174" s="27">
        <v>1.196E-2</v>
      </c>
    </row>
    <row r="175" spans="1:4" ht="18.75" x14ac:dyDescent="0.3">
      <c r="A175" s="33" t="s">
        <v>238</v>
      </c>
      <c r="B175" s="27">
        <v>1.6959999999999996E-2</v>
      </c>
    </row>
    <row r="176" spans="1:4" ht="18.75" x14ac:dyDescent="0.3">
      <c r="A176" s="33" t="s">
        <v>249</v>
      </c>
      <c r="B176" s="27">
        <v>1.2649999999999998E-2</v>
      </c>
    </row>
    <row r="177" spans="1:2" ht="18.75" x14ac:dyDescent="0.3">
      <c r="A177" s="33" t="s">
        <v>174</v>
      </c>
      <c r="B177" s="27">
        <v>1.167E-2</v>
      </c>
    </row>
    <row r="178" spans="1:2" ht="18.75" x14ac:dyDescent="0.3">
      <c r="A178" s="33" t="s">
        <v>117</v>
      </c>
      <c r="B178" s="27">
        <v>1.072E-2</v>
      </c>
    </row>
    <row r="179" spans="1:2" ht="18.75" x14ac:dyDescent="0.3">
      <c r="A179" s="33" t="s">
        <v>220</v>
      </c>
      <c r="B179" s="27">
        <v>1.9709999999999998E-2</v>
      </c>
    </row>
    <row r="180" spans="1:2" ht="18.75" x14ac:dyDescent="0.3">
      <c r="A180" s="33" t="s">
        <v>222</v>
      </c>
      <c r="B180" s="27">
        <v>1.9019999999999999E-2</v>
      </c>
    </row>
    <row r="181" spans="1:2" ht="18.75" x14ac:dyDescent="0.3">
      <c r="A181" s="33" t="s">
        <v>223</v>
      </c>
      <c r="B181" s="27">
        <v>1.9709999999999998E-2</v>
      </c>
    </row>
    <row r="182" spans="1:2" ht="18.75" x14ac:dyDescent="0.3">
      <c r="A182" s="33" t="s">
        <v>224</v>
      </c>
      <c r="B182" s="27">
        <v>1.9709999999999998E-2</v>
      </c>
    </row>
    <row r="183" spans="1:2" ht="18.75" x14ac:dyDescent="0.3">
      <c r="A183" s="33" t="s">
        <v>225</v>
      </c>
      <c r="B183" s="27">
        <v>1.9709999999999998E-2</v>
      </c>
    </row>
    <row r="184" spans="1:2" ht="18.75" x14ac:dyDescent="0.3">
      <c r="A184" s="33" t="s">
        <v>226</v>
      </c>
      <c r="B184" s="27">
        <v>1.9709999999999998E-2</v>
      </c>
    </row>
    <row r="185" spans="1:2" ht="18.75" x14ac:dyDescent="0.3">
      <c r="A185" s="33" t="s">
        <v>5</v>
      </c>
      <c r="B185" s="27">
        <v>6.1590000000000013E-2</v>
      </c>
    </row>
    <row r="186" spans="1:2" ht="18.75" x14ac:dyDescent="0.3">
      <c r="A186" s="33" t="s">
        <v>268</v>
      </c>
      <c r="B186" s="27">
        <v>3.3089999999999994E-2</v>
      </c>
    </row>
    <row r="187" spans="1:2" ht="18.75" x14ac:dyDescent="0.3">
      <c r="A187" s="33" t="s">
        <v>314</v>
      </c>
      <c r="B187" s="27">
        <v>3.347E-2</v>
      </c>
    </row>
    <row r="188" spans="1:2" ht="18.75" x14ac:dyDescent="0.3">
      <c r="A188" s="33" t="s">
        <v>251</v>
      </c>
      <c r="B188" s="27">
        <v>4.0949999999999993E-2</v>
      </c>
    </row>
    <row r="189" spans="1:2" ht="18.75" x14ac:dyDescent="0.3">
      <c r="A189" s="33" t="s">
        <v>244</v>
      </c>
      <c r="B189" s="27">
        <v>3.6380000000000003E-2</v>
      </c>
    </row>
    <row r="190" spans="1:2" ht="18.75" x14ac:dyDescent="0.3">
      <c r="A190" s="33" t="s">
        <v>242</v>
      </c>
      <c r="B190" s="27">
        <v>3.4299999999999997E-2</v>
      </c>
    </row>
    <row r="191" spans="1:2" ht="18.75" x14ac:dyDescent="0.3">
      <c r="A191" s="33" t="s">
        <v>246</v>
      </c>
      <c r="B191" s="27">
        <v>3.8170000000000003E-2</v>
      </c>
    </row>
    <row r="192" spans="1:2" ht="18.75" x14ac:dyDescent="0.3">
      <c r="A192" s="33" t="s">
        <v>170</v>
      </c>
      <c r="B192" s="27">
        <v>5.4030000000000002E-2</v>
      </c>
    </row>
    <row r="193" spans="1:2" ht="18.75" x14ac:dyDescent="0.3">
      <c r="A193" s="33" t="s">
        <v>156</v>
      </c>
      <c r="B193" s="27">
        <v>3.0299999999999997E-2</v>
      </c>
    </row>
    <row r="194" spans="1:2" ht="18.75" x14ac:dyDescent="0.3">
      <c r="A194" s="33" t="s">
        <v>277</v>
      </c>
      <c r="B194" s="27">
        <v>2.7859999999999999E-2</v>
      </c>
    </row>
    <row r="195" spans="1:2" ht="18.75" x14ac:dyDescent="0.3">
      <c r="A195" s="33" t="s">
        <v>195</v>
      </c>
      <c r="B195" s="27">
        <v>2.7859999999999999E-2</v>
      </c>
    </row>
    <row r="196" spans="1:2" ht="18.75" x14ac:dyDescent="0.3">
      <c r="A196" s="33" t="s">
        <v>243</v>
      </c>
      <c r="B196" s="27">
        <v>2.4779999999999996E-2</v>
      </c>
    </row>
    <row r="197" spans="1:2" ht="18.75" x14ac:dyDescent="0.3">
      <c r="A197" s="33" t="s">
        <v>315</v>
      </c>
      <c r="B197" s="27">
        <v>5.5399999999999991E-2</v>
      </c>
    </row>
    <row r="198" spans="1:2" ht="18.75" x14ac:dyDescent="0.3">
      <c r="A198" s="33" t="s">
        <v>229</v>
      </c>
      <c r="B198" s="27">
        <v>3.8010000000000002E-2</v>
      </c>
    </row>
    <row r="199" spans="1:2" ht="18.75" x14ac:dyDescent="0.3">
      <c r="A199" s="33" t="s">
        <v>279</v>
      </c>
      <c r="B199" s="27">
        <v>2.6809999999999994E-2</v>
      </c>
    </row>
    <row r="200" spans="1:2" ht="18.75" x14ac:dyDescent="0.3">
      <c r="A200" s="33" t="s">
        <v>280</v>
      </c>
      <c r="B200" s="27">
        <v>2.1529999999999997E-2</v>
      </c>
    </row>
    <row r="201" spans="1:2" ht="18.75" x14ac:dyDescent="0.3">
      <c r="A201" s="33" t="s">
        <v>281</v>
      </c>
      <c r="B201" s="27">
        <v>2.1529999999999997E-2</v>
      </c>
    </row>
    <row r="202" spans="1:2" ht="18.75" x14ac:dyDescent="0.3">
      <c r="A202" s="33" t="s">
        <v>282</v>
      </c>
      <c r="B202" s="27">
        <v>3.0589999999999996E-2</v>
      </c>
    </row>
    <row r="203" spans="1:2" ht="18.75" x14ac:dyDescent="0.3">
      <c r="A203" s="33" t="s">
        <v>283</v>
      </c>
      <c r="B203" s="27">
        <v>1.9550000000000001E-2</v>
      </c>
    </row>
    <row r="204" spans="1:2" ht="18.75" x14ac:dyDescent="0.3">
      <c r="A204" s="33" t="s">
        <v>284</v>
      </c>
      <c r="B204" s="27">
        <v>1.9550000000000001E-2</v>
      </c>
    </row>
    <row r="205" spans="1:2" ht="18.75" x14ac:dyDescent="0.3">
      <c r="A205" s="33" t="s">
        <v>299</v>
      </c>
      <c r="B205" s="27">
        <v>1.0079999999999999E-2</v>
      </c>
    </row>
    <row r="206" spans="1:2" ht="18.75" x14ac:dyDescent="0.3">
      <c r="A206" s="33" t="s">
        <v>295</v>
      </c>
      <c r="B206" s="27">
        <v>1.3040000000000003E-2</v>
      </c>
    </row>
    <row r="207" spans="1:2" ht="18.75" x14ac:dyDescent="0.3">
      <c r="A207" s="33" t="s">
        <v>310</v>
      </c>
      <c r="B207" s="27">
        <v>1.6360000000000003E-2</v>
      </c>
    </row>
    <row r="208" spans="1:2" ht="18.75" x14ac:dyDescent="0.3">
      <c r="A208" s="33" t="s">
        <v>316</v>
      </c>
      <c r="B208" s="27">
        <v>1.839E-2</v>
      </c>
    </row>
    <row r="209" spans="1:2" ht="18.75" x14ac:dyDescent="0.3">
      <c r="A209" s="33" t="s">
        <v>317</v>
      </c>
      <c r="B209" s="27">
        <v>1.298E-2</v>
      </c>
    </row>
    <row r="210" spans="1:2" ht="18.75" x14ac:dyDescent="0.3">
      <c r="A210" s="33" t="s">
        <v>946</v>
      </c>
      <c r="B210" s="27"/>
    </row>
    <row r="211" spans="1:2" ht="18.75" x14ac:dyDescent="0.3">
      <c r="A211" s="33" t="s">
        <v>948</v>
      </c>
      <c r="B211" s="27"/>
    </row>
    <row r="212" spans="1:2" ht="18.75" x14ac:dyDescent="0.3">
      <c r="A212" s="33" t="s">
        <v>950</v>
      </c>
      <c r="B212" s="27"/>
    </row>
    <row r="213" spans="1:2" ht="18.75" x14ac:dyDescent="0.3">
      <c r="A213" s="33" t="s">
        <v>619</v>
      </c>
      <c r="B213" s="27"/>
    </row>
    <row r="214" spans="1:2" ht="18.75" x14ac:dyDescent="0.3">
      <c r="A214" s="33" t="s">
        <v>921</v>
      </c>
      <c r="B214" s="27"/>
    </row>
    <row r="215" spans="1:2" ht="18.75" x14ac:dyDescent="0.3">
      <c r="A215" s="33" t="s">
        <v>924</v>
      </c>
      <c r="B215" s="27"/>
    </row>
    <row r="216" spans="1:2" ht="18.75" x14ac:dyDescent="0.3">
      <c r="A216" s="33" t="s">
        <v>926</v>
      </c>
      <c r="B216" s="27"/>
    </row>
    <row r="217" spans="1:2" ht="18.75" x14ac:dyDescent="0.3">
      <c r="A217" s="33" t="s">
        <v>928</v>
      </c>
      <c r="B217" s="27"/>
    </row>
    <row r="218" spans="1:2" ht="18.75" x14ac:dyDescent="0.3">
      <c r="A218" s="33" t="s">
        <v>930</v>
      </c>
      <c r="B218" s="27"/>
    </row>
    <row r="219" spans="1:2" ht="18.75" x14ac:dyDescent="0.3">
      <c r="A219" s="33" t="s">
        <v>318</v>
      </c>
      <c r="B219" s="27">
        <v>1.4780000000000003E-2</v>
      </c>
    </row>
    <row r="220" spans="1:2" ht="18.75" x14ac:dyDescent="0.3">
      <c r="A220" s="33" t="s">
        <v>936</v>
      </c>
      <c r="B220" s="27"/>
    </row>
    <row r="221" spans="1:2" ht="18.75" x14ac:dyDescent="0.3">
      <c r="A221" s="33" t="s">
        <v>533</v>
      </c>
      <c r="B221" s="27"/>
    </row>
    <row r="222" spans="1:2" ht="18.75" x14ac:dyDescent="0.3">
      <c r="A222" s="33" t="s">
        <v>939</v>
      </c>
      <c r="B222" s="27"/>
    </row>
    <row r="223" spans="1:2" ht="18.75" x14ac:dyDescent="0.3">
      <c r="A223" s="33" t="s">
        <v>941</v>
      </c>
      <c r="B223" s="27"/>
    </row>
    <row r="224" spans="1:2" ht="18.75" x14ac:dyDescent="0.3">
      <c r="A224" s="33" t="s">
        <v>494</v>
      </c>
      <c r="B224" s="27"/>
    </row>
    <row r="225" spans="1:2" ht="18.75" x14ac:dyDescent="0.3">
      <c r="A225" s="33" t="s">
        <v>472</v>
      </c>
      <c r="B225" s="27"/>
    </row>
    <row r="226" spans="1:2" ht="18.75" x14ac:dyDescent="0.3">
      <c r="A226" s="33" t="s">
        <v>954</v>
      </c>
      <c r="B226" s="27"/>
    </row>
    <row r="227" spans="1:2" ht="18.75" x14ac:dyDescent="0.3">
      <c r="A227" s="33" t="s">
        <v>956</v>
      </c>
      <c r="B227" s="27"/>
    </row>
    <row r="228" spans="1:2" ht="18.75" x14ac:dyDescent="0.3">
      <c r="A228" s="33" t="s">
        <v>520</v>
      </c>
      <c r="B228" s="27"/>
    </row>
    <row r="229" spans="1:2" ht="18.75" x14ac:dyDescent="0.3">
      <c r="A229" s="33" t="s">
        <v>462</v>
      </c>
      <c r="B229" s="27"/>
    </row>
    <row r="230" spans="1:2" ht="18.75" x14ac:dyDescent="0.3">
      <c r="A230" s="33" t="s">
        <v>932</v>
      </c>
      <c r="B230" s="27"/>
    </row>
    <row r="231" spans="1:2" ht="18.75" x14ac:dyDescent="0.3">
      <c r="A231" s="33" t="s">
        <v>319</v>
      </c>
      <c r="B231" s="27">
        <v>1.8139999999999993E-2</v>
      </c>
    </row>
    <row r="232" spans="1:2" ht="18.75" x14ac:dyDescent="0.3">
      <c r="A232" s="33" t="s">
        <v>285</v>
      </c>
      <c r="B232" s="27">
        <v>1.7909999999999999E-2</v>
      </c>
    </row>
    <row r="233" spans="1:2" ht="18.75" x14ac:dyDescent="0.3">
      <c r="A233" s="33" t="s">
        <v>286</v>
      </c>
      <c r="B233" s="27">
        <v>1.9680000000000003E-2</v>
      </c>
    </row>
    <row r="234" spans="1:2" ht="18.75" x14ac:dyDescent="0.3">
      <c r="A234" s="33" t="s">
        <v>320</v>
      </c>
      <c r="B234" s="27">
        <v>1.7820000000000003E-2</v>
      </c>
    </row>
    <row r="235" spans="1:2" ht="18.75" x14ac:dyDescent="0.3">
      <c r="A235" s="33" t="s">
        <v>269</v>
      </c>
      <c r="B235" s="27">
        <v>1.0150000000000001E-2</v>
      </c>
    </row>
    <row r="236" spans="1:2" ht="18.75" x14ac:dyDescent="0.3">
      <c r="A236" s="33" t="s">
        <v>270</v>
      </c>
      <c r="B236" s="27">
        <v>1.0279999999999999E-2</v>
      </c>
    </row>
    <row r="237" spans="1:2" ht="18.75" x14ac:dyDescent="0.3">
      <c r="A237" s="33" t="s">
        <v>271</v>
      </c>
      <c r="B237" s="27">
        <v>5.218219301280181E-3</v>
      </c>
    </row>
    <row r="238" spans="1:2" ht="18.75" x14ac:dyDescent="0.3">
      <c r="A238" s="33" t="s">
        <v>272</v>
      </c>
      <c r="B238" s="27">
        <v>5.293845667965401E-3</v>
      </c>
    </row>
    <row r="239" spans="1:2" ht="18.75" x14ac:dyDescent="0.3">
      <c r="A239" s="33" t="s">
        <v>273</v>
      </c>
      <c r="B239" s="27">
        <v>1.0410000000000001E-2</v>
      </c>
    </row>
    <row r="240" spans="1:2" ht="18.75" x14ac:dyDescent="0.3">
      <c r="A240" s="33" t="s">
        <v>1003</v>
      </c>
      <c r="B240" s="27"/>
    </row>
    <row r="241" spans="1:2" ht="18.75" x14ac:dyDescent="0.3">
      <c r="A241" s="33" t="s">
        <v>711</v>
      </c>
      <c r="B241" s="27"/>
    </row>
    <row r="242" spans="1:2" ht="18.75" x14ac:dyDescent="0.3">
      <c r="A242" s="33" t="s">
        <v>706</v>
      </c>
      <c r="B242" s="27"/>
    </row>
    <row r="243" spans="1:2" ht="18.75" x14ac:dyDescent="0.3">
      <c r="A243" s="33" t="s">
        <v>56</v>
      </c>
      <c r="B243" s="27"/>
    </row>
    <row r="244" spans="1:2" ht="18.75" x14ac:dyDescent="0.3">
      <c r="A244" s="33" t="s">
        <v>582</v>
      </c>
      <c r="B244" s="27"/>
    </row>
    <row r="245" spans="1:2" ht="18.75" x14ac:dyDescent="0.3">
      <c r="A245" s="33" t="s">
        <v>93</v>
      </c>
      <c r="B245" s="27"/>
    </row>
    <row r="246" spans="1:2" ht="18.75" x14ac:dyDescent="0.3">
      <c r="A246" s="33" t="s">
        <v>1002</v>
      </c>
      <c r="B246" s="27"/>
    </row>
    <row r="247" spans="1:2" ht="18.75" x14ac:dyDescent="0.3">
      <c r="A247" s="33" t="s">
        <v>7</v>
      </c>
      <c r="B247" s="27"/>
    </row>
    <row r="248" spans="1:2" ht="18.75" x14ac:dyDescent="0.3">
      <c r="A248" s="33" t="s">
        <v>794</v>
      </c>
      <c r="B248" s="27"/>
    </row>
    <row r="249" spans="1:2" ht="18.75" x14ac:dyDescent="0.3">
      <c r="A249" s="33" t="s">
        <v>798</v>
      </c>
      <c r="B249" s="27"/>
    </row>
    <row r="250" spans="1:2" ht="18.75" x14ac:dyDescent="0.3">
      <c r="A250" s="33" t="s">
        <v>521</v>
      </c>
      <c r="B250" s="27"/>
    </row>
    <row r="251" spans="1:2" ht="18.75" x14ac:dyDescent="0.3">
      <c r="A251" s="33" t="s">
        <v>522</v>
      </c>
      <c r="B251" s="27"/>
    </row>
    <row r="252" spans="1:2" ht="18.75" x14ac:dyDescent="0.3">
      <c r="A252" s="33" t="s">
        <v>524</v>
      </c>
      <c r="B252" s="27"/>
    </row>
    <row r="253" spans="1:2" ht="18.75" x14ac:dyDescent="0.3">
      <c r="A253" s="33" t="s">
        <v>523</v>
      </c>
      <c r="B253" s="27"/>
    </row>
    <row r="254" spans="1:2" ht="18.75" x14ac:dyDescent="0.3">
      <c r="A254" s="33" t="s">
        <v>480</v>
      </c>
      <c r="B254" s="27"/>
    </row>
    <row r="255" spans="1:2" ht="18.75" x14ac:dyDescent="0.3">
      <c r="A255" s="33" t="s">
        <v>321</v>
      </c>
      <c r="B255" s="27">
        <v>1.8982218037990224E-2</v>
      </c>
    </row>
    <row r="256" spans="1:2" ht="18.75" x14ac:dyDescent="0.3">
      <c r="A256" s="33" t="s">
        <v>322</v>
      </c>
      <c r="B256" s="27">
        <v>2.0508184345035891E-2</v>
      </c>
    </row>
    <row r="257" spans="1:2" ht="18.75" x14ac:dyDescent="0.3">
      <c r="A257" s="33" t="s">
        <v>323</v>
      </c>
      <c r="B257" s="27">
        <v>2.0276125682008612E-2</v>
      </c>
    </row>
    <row r="258" spans="1:2" ht="18.75" x14ac:dyDescent="0.3">
      <c r="A258" s="33" t="s">
        <v>324</v>
      </c>
      <c r="B258" s="27">
        <v>2.0363147680643841E-2</v>
      </c>
    </row>
    <row r="259" spans="1:2" ht="18.75" x14ac:dyDescent="0.3">
      <c r="A259" s="33" t="s">
        <v>325</v>
      </c>
      <c r="B259" s="27">
        <v>3.1914326741162846E-2</v>
      </c>
    </row>
    <row r="260" spans="1:2" ht="18.75" x14ac:dyDescent="0.3">
      <c r="A260" s="33" t="s">
        <v>326</v>
      </c>
      <c r="B260" s="27">
        <v>3.2695799196910125E-2</v>
      </c>
    </row>
    <row r="261" spans="1:2" ht="18.75" x14ac:dyDescent="0.3">
      <c r="A261" s="33" t="s">
        <v>327</v>
      </c>
      <c r="B261" s="27">
        <v>6.5290763238239943E-2</v>
      </c>
    </row>
    <row r="262" spans="1:2" ht="18.75" x14ac:dyDescent="0.3">
      <c r="A262" s="33" t="s">
        <v>328</v>
      </c>
      <c r="B262" s="27">
        <v>3.1889117952267773E-2</v>
      </c>
    </row>
    <row r="263" spans="1:2" ht="18.75" x14ac:dyDescent="0.3">
      <c r="A263" s="33" t="s">
        <v>329</v>
      </c>
      <c r="B263" s="27">
        <v>1.033560344698007E-2</v>
      </c>
    </row>
    <row r="264" spans="1:2" ht="18.75" x14ac:dyDescent="0.3">
      <c r="A264" s="33" t="s">
        <v>330</v>
      </c>
      <c r="B264" s="27">
        <v>1.0436438602560362E-2</v>
      </c>
    </row>
    <row r="265" spans="1:2" ht="18.75" x14ac:dyDescent="0.3">
      <c r="A265" s="33" t="s">
        <v>331</v>
      </c>
      <c r="B265" s="27">
        <v>1.0285185869189922E-2</v>
      </c>
    </row>
    <row r="266" spans="1:2" ht="18.75" x14ac:dyDescent="0.3">
      <c r="A266" s="33" t="s">
        <v>332</v>
      </c>
      <c r="B266" s="27">
        <v>1.0133933135819484E-2</v>
      </c>
    </row>
    <row r="267" spans="1:2" ht="18.75" x14ac:dyDescent="0.3">
      <c r="A267" s="33" t="s">
        <v>333</v>
      </c>
      <c r="B267" s="27">
        <v>9.4532958356525025E-3</v>
      </c>
    </row>
    <row r="268" spans="1:2" ht="18.75" x14ac:dyDescent="0.3">
      <c r="A268" s="33" t="s">
        <v>334</v>
      </c>
      <c r="B268" s="27">
        <v>9.3524606800722103E-3</v>
      </c>
    </row>
    <row r="269" spans="1:2" ht="18.75" x14ac:dyDescent="0.3">
      <c r="A269" s="33" t="s">
        <v>335</v>
      </c>
      <c r="B269" s="27">
        <v>1.0612900124825875E-2</v>
      </c>
    </row>
    <row r="270" spans="1:2" ht="18.75" x14ac:dyDescent="0.3">
      <c r="A270" s="33" t="s">
        <v>336</v>
      </c>
      <c r="B270" s="27">
        <v>1.1264219357839514E-2</v>
      </c>
    </row>
    <row r="271" spans="1:2" ht="18.75" x14ac:dyDescent="0.3">
      <c r="A271" s="33" t="s">
        <v>337</v>
      </c>
      <c r="B271" s="27">
        <v>9.0800000000000013E-3</v>
      </c>
    </row>
    <row r="272" spans="1:2" ht="18.75" x14ac:dyDescent="0.3">
      <c r="A272" s="33" t="s">
        <v>338</v>
      </c>
      <c r="B272" s="27">
        <v>8.94E-3</v>
      </c>
    </row>
    <row r="273" spans="1:2" ht="18.75" x14ac:dyDescent="0.3">
      <c r="A273" s="33" t="s">
        <v>339</v>
      </c>
      <c r="B273" s="27">
        <v>5.8484390236570151E-3</v>
      </c>
    </row>
    <row r="274" spans="1:2" ht="18.75" x14ac:dyDescent="0.3">
      <c r="A274" s="33" t="s">
        <v>340</v>
      </c>
      <c r="B274" s="27">
        <v>9.1599999999999997E-3</v>
      </c>
    </row>
    <row r="275" spans="1:2" ht="18.75" x14ac:dyDescent="0.3">
      <c r="A275" s="33" t="s">
        <v>341</v>
      </c>
      <c r="B275" s="27">
        <v>8.94E-3</v>
      </c>
    </row>
    <row r="276" spans="1:2" ht="18.75" x14ac:dyDescent="0.3">
      <c r="A276" s="33" t="s">
        <v>342</v>
      </c>
      <c r="B276" s="27">
        <v>5.722395079181649E-3</v>
      </c>
    </row>
    <row r="277" spans="1:2" ht="18.75" x14ac:dyDescent="0.3">
      <c r="A277" s="33" t="s">
        <v>274</v>
      </c>
      <c r="B277" s="27">
        <v>9.3776694689672816E-3</v>
      </c>
    </row>
    <row r="278" spans="1:2" ht="18.75" x14ac:dyDescent="0.3">
      <c r="A278" s="33" t="s">
        <v>321</v>
      </c>
      <c r="B278" s="27">
        <v>1.8982218037990224E-2</v>
      </c>
    </row>
    <row r="279" spans="1:2" ht="18.75" x14ac:dyDescent="0.3">
      <c r="A279" s="33" t="s">
        <v>343</v>
      </c>
      <c r="B279" s="27">
        <v>2.4301272494850701E-2</v>
      </c>
    </row>
    <row r="280" spans="1:2" ht="18.75" x14ac:dyDescent="0.3">
      <c r="A280" s="33" t="s">
        <v>344</v>
      </c>
      <c r="B280" s="27">
        <v>2.3519800039103426E-2</v>
      </c>
    </row>
    <row r="281" spans="1:2" ht="18.75" x14ac:dyDescent="0.3">
      <c r="A281" s="33" t="s">
        <v>345</v>
      </c>
      <c r="B281" s="27">
        <v>2.5259206472863487E-2</v>
      </c>
    </row>
    <row r="282" spans="1:2" ht="18.75" x14ac:dyDescent="0.3">
      <c r="A282" s="33" t="s">
        <v>95</v>
      </c>
      <c r="B282" s="27">
        <v>1.4409999999999999E-2</v>
      </c>
    </row>
    <row r="283" spans="1:2" ht="18.75" x14ac:dyDescent="0.3">
      <c r="A283" s="33" t="s">
        <v>97</v>
      </c>
      <c r="B283" s="27">
        <v>1.6184042470637084E-2</v>
      </c>
    </row>
    <row r="284" spans="1:2" ht="18.75" x14ac:dyDescent="0.3">
      <c r="A284" s="33" t="s">
        <v>98</v>
      </c>
      <c r="B284" s="27">
        <v>1.7595734648761189E-2</v>
      </c>
    </row>
    <row r="285" spans="1:2" ht="18.75" x14ac:dyDescent="0.3">
      <c r="A285" s="33" t="s">
        <v>99</v>
      </c>
      <c r="B285" s="27">
        <v>2.0116613538268525E-2</v>
      </c>
    </row>
    <row r="286" spans="1:2" ht="18.75" x14ac:dyDescent="0.3">
      <c r="A286" s="33" t="s">
        <v>346</v>
      </c>
      <c r="B286" s="27">
        <v>9.4802932151952471E-2</v>
      </c>
    </row>
    <row r="287" spans="1:2" ht="18.75" x14ac:dyDescent="0.3">
      <c r="A287" s="33" t="s">
        <v>347</v>
      </c>
      <c r="B287" s="27">
        <v>1.0915405591566757E-2</v>
      </c>
    </row>
    <row r="288" spans="1:2" ht="18.75" x14ac:dyDescent="0.3">
      <c r="A288" s="33" t="s">
        <v>348</v>
      </c>
      <c r="B288" s="27">
        <v>1.0612900124825875E-2</v>
      </c>
    </row>
    <row r="289" spans="1:2" ht="18.75" x14ac:dyDescent="0.3">
      <c r="A289" s="33" t="s">
        <v>349</v>
      </c>
      <c r="B289" s="27">
        <v>5.6099999999999995E-3</v>
      </c>
    </row>
    <row r="290" spans="1:2" ht="18.75" x14ac:dyDescent="0.3">
      <c r="A290" s="33" t="s">
        <v>1004</v>
      </c>
      <c r="B290" s="27"/>
    </row>
    <row r="291" spans="1:2" ht="18.75" x14ac:dyDescent="0.3">
      <c r="A291" s="33" t="s">
        <v>350</v>
      </c>
      <c r="B291" s="27">
        <v>1.0713735280406169E-2</v>
      </c>
    </row>
    <row r="292" spans="1:2" ht="18.75" x14ac:dyDescent="0.3">
      <c r="A292" s="33" t="s">
        <v>351</v>
      </c>
      <c r="B292" s="27">
        <v>1.517569091483415E-2</v>
      </c>
    </row>
    <row r="293" spans="1:2" ht="18.75" x14ac:dyDescent="0.3">
      <c r="A293" s="33" t="s">
        <v>352</v>
      </c>
      <c r="B293" s="27">
        <v>1.5856328215001131E-2</v>
      </c>
    </row>
    <row r="294" spans="1:2" ht="18.75" x14ac:dyDescent="0.3">
      <c r="A294" s="33" t="s">
        <v>353</v>
      </c>
      <c r="B294" s="27">
        <v>1.59823721594765E-2</v>
      </c>
    </row>
    <row r="295" spans="1:2" ht="18.75" x14ac:dyDescent="0.3">
      <c r="A295" s="33" t="s">
        <v>354</v>
      </c>
      <c r="B295" s="27">
        <v>1.59823721594765E-2</v>
      </c>
    </row>
    <row r="296" spans="1:2" ht="18.75" x14ac:dyDescent="0.3">
      <c r="A296" s="33" t="s">
        <v>355</v>
      </c>
      <c r="B296" s="27">
        <v>4.1692879692140144E-3</v>
      </c>
    </row>
    <row r="297" spans="1:2" ht="18.75" x14ac:dyDescent="0.3">
      <c r="A297" s="33" t="s">
        <v>356</v>
      </c>
      <c r="B297" s="27">
        <v>5.268636879070328E-3</v>
      </c>
    </row>
    <row r="298" spans="1:2" ht="18.75" x14ac:dyDescent="0.3">
      <c r="A298" s="33" t="s">
        <v>357</v>
      </c>
      <c r="B298" s="27">
        <v>3.0958269988426053E-3</v>
      </c>
    </row>
    <row r="299" spans="1:2" ht="18.75" x14ac:dyDescent="0.3">
      <c r="A299" s="33" t="s">
        <v>358</v>
      </c>
      <c r="B299" s="27">
        <v>5.1173841456998879E-3</v>
      </c>
    </row>
    <row r="300" spans="1:2" ht="18.75" x14ac:dyDescent="0.3">
      <c r="A300" s="33" t="s">
        <v>359</v>
      </c>
      <c r="B300" s="27">
        <v>4.1796171988031594E-2</v>
      </c>
    </row>
    <row r="301" spans="1:2" ht="18.75" x14ac:dyDescent="0.3">
      <c r="A301" s="33" t="s">
        <v>360</v>
      </c>
      <c r="B301" s="27">
        <v>3.5166260508627312E-2</v>
      </c>
    </row>
    <row r="302" spans="1:2" ht="18.75" x14ac:dyDescent="0.3">
      <c r="A302" s="33" t="s">
        <v>352</v>
      </c>
      <c r="B302" s="27">
        <v>1.5856328215001131E-2</v>
      </c>
    </row>
    <row r="303" spans="1:2" ht="18.75" x14ac:dyDescent="0.3">
      <c r="A303" s="33" t="s">
        <v>361</v>
      </c>
      <c r="B303" s="27">
        <v>1.5260000000000001E-2</v>
      </c>
    </row>
    <row r="304" spans="1:2" ht="18.75" x14ac:dyDescent="0.3">
      <c r="A304" s="33" t="s">
        <v>362</v>
      </c>
      <c r="B304" s="27">
        <v>1.4561681104961834E-2</v>
      </c>
    </row>
    <row r="305" spans="1:2" ht="18.75" x14ac:dyDescent="0.3">
      <c r="A305" s="33" t="s">
        <v>1005</v>
      </c>
      <c r="B305" s="27"/>
    </row>
    <row r="306" spans="1:2" ht="18.75" x14ac:dyDescent="0.3">
      <c r="A306" s="33" t="s">
        <v>363</v>
      </c>
      <c r="B306" s="27">
        <v>1.544038319823242E-2</v>
      </c>
    </row>
    <row r="307" spans="1:2" ht="18.75" x14ac:dyDescent="0.3">
      <c r="A307" s="33" t="s">
        <v>364</v>
      </c>
      <c r="B307" s="27">
        <v>1.7477253340954346E-2</v>
      </c>
    </row>
    <row r="308" spans="1:2" ht="18.75" x14ac:dyDescent="0.3">
      <c r="A308" s="33" t="s">
        <v>365</v>
      </c>
      <c r="B308" s="27">
        <v>1.7477253340954346E-2</v>
      </c>
    </row>
    <row r="309" spans="1:2" ht="18.75" x14ac:dyDescent="0.3">
      <c r="A309" s="33" t="s">
        <v>366</v>
      </c>
      <c r="B309" s="27">
        <v>3.1150000000000001E-2</v>
      </c>
    </row>
    <row r="310" spans="1:2" ht="18.75" x14ac:dyDescent="0.3">
      <c r="A310" s="33" t="s">
        <v>367</v>
      </c>
      <c r="B310" s="27">
        <v>3.1150000000000001E-2</v>
      </c>
    </row>
    <row r="311" spans="1:2" ht="18.75" x14ac:dyDescent="0.3">
      <c r="A311" s="33" t="s">
        <v>368</v>
      </c>
      <c r="B311" s="27">
        <v>3.1150000000000001E-2</v>
      </c>
    </row>
    <row r="312" spans="1:2" ht="18.75" x14ac:dyDescent="0.3">
      <c r="A312" s="33" t="s">
        <v>369</v>
      </c>
      <c r="B312" s="27">
        <v>3.1150000000000001E-2</v>
      </c>
    </row>
    <row r="313" spans="1:2" ht="18.75" x14ac:dyDescent="0.3">
      <c r="A313" s="33" t="s">
        <v>370</v>
      </c>
      <c r="B313" s="27">
        <v>3.1150000000000001E-2</v>
      </c>
    </row>
    <row r="314" spans="1:2" ht="18.75" x14ac:dyDescent="0.3">
      <c r="A314" s="33" t="s">
        <v>371</v>
      </c>
      <c r="B314" s="27">
        <v>3.1150000000000001E-2</v>
      </c>
    </row>
    <row r="315" spans="1:2" ht="18.75" x14ac:dyDescent="0.3">
      <c r="A315" s="33" t="s">
        <v>372</v>
      </c>
      <c r="B315" s="27">
        <v>3.1150000000000001E-2</v>
      </c>
    </row>
    <row r="316" spans="1:2" ht="18.75" x14ac:dyDescent="0.3">
      <c r="A316" s="33" t="s">
        <v>373</v>
      </c>
      <c r="B316" s="27">
        <v>2.5563035572678781E-2</v>
      </c>
    </row>
    <row r="317" spans="1:2" ht="18.75" x14ac:dyDescent="0.3">
      <c r="A317" s="33" t="s">
        <v>374</v>
      </c>
      <c r="B317" s="27">
        <v>3.6041810276054194E-2</v>
      </c>
    </row>
    <row r="318" spans="1:2" ht="18.75" x14ac:dyDescent="0.3">
      <c r="A318" s="33" t="s">
        <v>287</v>
      </c>
      <c r="B318" s="27">
        <v>4.2613683793726674E-2</v>
      </c>
    </row>
    <row r="319" spans="1:2" ht="18.75" x14ac:dyDescent="0.3">
      <c r="A319" s="33" t="s">
        <v>288</v>
      </c>
      <c r="B319" s="27">
        <v>4.6132482212637924E-2</v>
      </c>
    </row>
    <row r="320" spans="1:2" ht="18.75" x14ac:dyDescent="0.3">
      <c r="A320" s="33" t="s">
        <v>289</v>
      </c>
      <c r="B320" s="27">
        <v>4.5097541501193446E-2</v>
      </c>
    </row>
    <row r="321" spans="1:2" ht="18.75" x14ac:dyDescent="0.3">
      <c r="A321" s="33" t="s">
        <v>375</v>
      </c>
      <c r="B321" s="27">
        <v>3.3299217390726304E-2</v>
      </c>
    </row>
    <row r="322" spans="1:2" ht="18.75" x14ac:dyDescent="0.3">
      <c r="A322" s="33" t="s">
        <v>1006</v>
      </c>
      <c r="B322" s="27"/>
    </row>
    <row r="323" spans="1:2" ht="18.75" x14ac:dyDescent="0.3">
      <c r="A323" s="33" t="s">
        <v>376</v>
      </c>
      <c r="B323" s="27">
        <v>3.3040482212865187E-2</v>
      </c>
    </row>
    <row r="324" spans="1:2" ht="18.75" x14ac:dyDescent="0.3">
      <c r="A324" s="33" t="s">
        <v>377</v>
      </c>
      <c r="B324" s="27">
        <v>3.2755873517217954E-2</v>
      </c>
    </row>
    <row r="325" spans="1:2" ht="18.75" x14ac:dyDescent="0.3">
      <c r="A325" s="33" t="s">
        <v>378</v>
      </c>
      <c r="B325" s="27">
        <v>2.0258964426525798E-2</v>
      </c>
    </row>
    <row r="326" spans="1:2" ht="18.75" x14ac:dyDescent="0.3">
      <c r="A326" s="33" t="s">
        <v>379</v>
      </c>
      <c r="B326" s="27">
        <v>2.0750561264461929E-2</v>
      </c>
    </row>
    <row r="327" spans="1:2" ht="18.75" x14ac:dyDescent="0.3">
      <c r="A327" s="33" t="s">
        <v>380</v>
      </c>
      <c r="B327" s="27">
        <v>2.0103723319809124E-2</v>
      </c>
    </row>
    <row r="328" spans="1:2" ht="18.75" x14ac:dyDescent="0.3">
      <c r="A328" s="33" t="s">
        <v>1007</v>
      </c>
      <c r="B328" s="27"/>
    </row>
    <row r="329" spans="1:2" ht="18.75" x14ac:dyDescent="0.3">
      <c r="A329" s="33" t="s">
        <v>381</v>
      </c>
      <c r="B329" s="27">
        <v>2.0258964426525798E-2</v>
      </c>
    </row>
    <row r="330" spans="1:2" ht="18.75" x14ac:dyDescent="0.3">
      <c r="A330" s="33" t="s">
        <v>382</v>
      </c>
      <c r="B330" s="27">
        <v>3.2859367588362408E-2</v>
      </c>
    </row>
    <row r="331" spans="1:2" ht="18.75" x14ac:dyDescent="0.3">
      <c r="A331" s="33" t="s">
        <v>383</v>
      </c>
      <c r="B331" s="27">
        <v>3.3299217390726304E-2</v>
      </c>
    </row>
    <row r="332" spans="1:2" ht="18.75" x14ac:dyDescent="0.3">
      <c r="A332" s="33" t="s">
        <v>384</v>
      </c>
      <c r="B332" s="27">
        <v>3.4101296442095787E-2</v>
      </c>
    </row>
    <row r="333" spans="1:2" ht="18.75" x14ac:dyDescent="0.3">
      <c r="A333" s="33" t="s">
        <v>385</v>
      </c>
      <c r="B333" s="27">
        <v>1.9508632410728543E-2</v>
      </c>
    </row>
    <row r="334" spans="1:2" ht="18.75" x14ac:dyDescent="0.3">
      <c r="A334" s="33" t="s">
        <v>386</v>
      </c>
      <c r="B334" s="27">
        <v>1.9508632410728543E-2</v>
      </c>
    </row>
    <row r="335" spans="1:2" ht="18.75" x14ac:dyDescent="0.3">
      <c r="A335" s="33" t="s">
        <v>387</v>
      </c>
      <c r="B335" s="27">
        <v>1.9508632410728543E-2</v>
      </c>
    </row>
    <row r="336" spans="1:2" ht="18.75" x14ac:dyDescent="0.3">
      <c r="A336" s="33" t="s">
        <v>388</v>
      </c>
      <c r="B336" s="27">
        <v>2.0181343873167459E-2</v>
      </c>
    </row>
    <row r="337" spans="1:2" ht="18.75" x14ac:dyDescent="0.3">
      <c r="A337" s="33" t="s">
        <v>389</v>
      </c>
      <c r="B337" s="27">
        <v>3.0918853754403994E-2</v>
      </c>
    </row>
    <row r="338" spans="1:2" ht="18.75" x14ac:dyDescent="0.3">
      <c r="A338" s="33" t="s">
        <v>390</v>
      </c>
      <c r="B338" s="27">
        <v>3.2290150197067935E-2</v>
      </c>
    </row>
    <row r="339" spans="1:2" ht="18.75" x14ac:dyDescent="0.3">
      <c r="A339" s="33" t="s">
        <v>391</v>
      </c>
      <c r="B339" s="27">
        <v>4.3389889327310041E-2</v>
      </c>
    </row>
    <row r="340" spans="1:2" ht="18.75" x14ac:dyDescent="0.3">
      <c r="A340" s="33" t="s">
        <v>392</v>
      </c>
      <c r="B340" s="27">
        <v>1.1254980236958775E-2</v>
      </c>
    </row>
    <row r="341" spans="1:2" ht="18.75" x14ac:dyDescent="0.3">
      <c r="A341" s="33" t="s">
        <v>393</v>
      </c>
      <c r="B341" s="27">
        <v>1.1254980236958775E-2</v>
      </c>
    </row>
    <row r="342" spans="1:2" ht="18.75" x14ac:dyDescent="0.3">
      <c r="A342" s="33" t="s">
        <v>394</v>
      </c>
      <c r="B342" s="27">
        <v>1.4282181817933897E-2</v>
      </c>
    </row>
    <row r="343" spans="1:2" ht="18.75" x14ac:dyDescent="0.3">
      <c r="A343" s="33" t="s">
        <v>395</v>
      </c>
      <c r="B343" s="27">
        <v>4.3389889327310041E-2</v>
      </c>
    </row>
    <row r="344" spans="1:2" ht="18.75" x14ac:dyDescent="0.3">
      <c r="A344" s="33" t="s">
        <v>396</v>
      </c>
      <c r="B344" s="27">
        <v>1.1280853754744887E-2</v>
      </c>
    </row>
    <row r="345" spans="1:2" ht="18.75" x14ac:dyDescent="0.3">
      <c r="A345" s="33" t="s">
        <v>397</v>
      </c>
      <c r="B345" s="27">
        <v>4.3389889327310041E-2</v>
      </c>
    </row>
    <row r="346" spans="1:2" ht="18.75" x14ac:dyDescent="0.3">
      <c r="A346" s="33" t="s">
        <v>398</v>
      </c>
      <c r="B346" s="27">
        <v>2.6701470355267713E-2</v>
      </c>
    </row>
    <row r="347" spans="1:2" ht="18.75" x14ac:dyDescent="0.3">
      <c r="A347" s="33" t="s">
        <v>399</v>
      </c>
      <c r="B347" s="27">
        <v>2.6960205533128837E-2</v>
      </c>
    </row>
    <row r="348" spans="1:2" ht="18.75" x14ac:dyDescent="0.3">
      <c r="A348" s="33" t="s">
        <v>400</v>
      </c>
      <c r="B348" s="27">
        <v>2.5795897232753794E-2</v>
      </c>
    </row>
    <row r="349" spans="1:2" ht="18.75" x14ac:dyDescent="0.3">
      <c r="A349" s="33" t="s">
        <v>1008</v>
      </c>
      <c r="B349" s="27"/>
    </row>
    <row r="350" spans="1:2" ht="18.75" x14ac:dyDescent="0.3">
      <c r="A350" s="33" t="s">
        <v>401</v>
      </c>
      <c r="B350" s="27">
        <v>2.9055960473803922E-2</v>
      </c>
    </row>
    <row r="351" spans="1:2" ht="18.75" x14ac:dyDescent="0.3">
      <c r="A351" s="33" t="s">
        <v>402</v>
      </c>
      <c r="B351" s="27">
        <v>2.8150387351289996E-2</v>
      </c>
    </row>
    <row r="352" spans="1:2" ht="18.75" x14ac:dyDescent="0.3">
      <c r="A352" s="33" t="s">
        <v>403</v>
      </c>
      <c r="B352" s="27">
        <v>3.4980996046823601E-2</v>
      </c>
    </row>
    <row r="353" spans="1:2" ht="18.75" x14ac:dyDescent="0.3">
      <c r="A353" s="33" t="s">
        <v>1009</v>
      </c>
      <c r="B353" s="27"/>
    </row>
    <row r="354" spans="1:2" ht="18.75" x14ac:dyDescent="0.3">
      <c r="A354" s="33" t="s">
        <v>1010</v>
      </c>
      <c r="B354" s="27"/>
    </row>
    <row r="355" spans="1:2" ht="18.75" x14ac:dyDescent="0.3">
      <c r="A355" s="33" t="s">
        <v>1011</v>
      </c>
      <c r="B355" s="27"/>
    </row>
    <row r="356" spans="1:2" ht="18.75" x14ac:dyDescent="0.3">
      <c r="A356" s="33" t="s">
        <v>404</v>
      </c>
      <c r="B356" s="27">
        <v>1.8887667983861853E-2</v>
      </c>
    </row>
    <row r="357" spans="1:2" ht="18.75" x14ac:dyDescent="0.3">
      <c r="A357" s="33" t="s">
        <v>613</v>
      </c>
      <c r="B357" s="27"/>
    </row>
    <row r="358" spans="1:2" ht="18.75" x14ac:dyDescent="0.3">
      <c r="A358" s="33" t="s">
        <v>615</v>
      </c>
      <c r="B358" s="27"/>
    </row>
    <row r="359" spans="1:2" ht="18.75" x14ac:dyDescent="0.3">
      <c r="A359" s="33" t="s">
        <v>961</v>
      </c>
      <c r="B359" s="27"/>
    </row>
    <row r="360" spans="1:2" ht="18.75" x14ac:dyDescent="0.3">
      <c r="A360" s="33" t="s">
        <v>959</v>
      </c>
      <c r="B360" s="27"/>
    </row>
    <row r="361" spans="1:2" ht="18.75" x14ac:dyDescent="0.3">
      <c r="A361" s="33" t="s">
        <v>976</v>
      </c>
      <c r="B361" s="27"/>
    </row>
    <row r="362" spans="1:2" ht="18.75" x14ac:dyDescent="0.3">
      <c r="A362" s="33" t="s">
        <v>895</v>
      </c>
      <c r="B362" s="27"/>
    </row>
    <row r="363" spans="1:2" ht="18.75" x14ac:dyDescent="0.3">
      <c r="A363" s="33" t="s">
        <v>896</v>
      </c>
      <c r="B363" s="27"/>
    </row>
    <row r="364" spans="1:2" ht="18.75" x14ac:dyDescent="0.3">
      <c r="A364" s="33" t="s">
        <v>885</v>
      </c>
      <c r="B364" s="27"/>
    </row>
    <row r="365" spans="1:2" ht="18.75" x14ac:dyDescent="0.3">
      <c r="A365" s="33" t="s">
        <v>887</v>
      </c>
      <c r="B365" s="27"/>
    </row>
    <row r="366" spans="1:2" ht="18.75" x14ac:dyDescent="0.3">
      <c r="A366" s="33" t="s">
        <v>999</v>
      </c>
      <c r="B366" s="27"/>
    </row>
    <row r="367" spans="1:2" ht="18.75" x14ac:dyDescent="0.3">
      <c r="A367" s="33" t="s">
        <v>1012</v>
      </c>
      <c r="B367" s="27"/>
    </row>
    <row r="368" spans="1:2" ht="18.75" x14ac:dyDescent="0.3">
      <c r="A368" s="33" t="s">
        <v>217</v>
      </c>
      <c r="B368" s="27">
        <v>8.6417549452000014E-3</v>
      </c>
    </row>
    <row r="369" spans="1:2" ht="18.75" x14ac:dyDescent="0.3">
      <c r="A369" s="33" t="s">
        <v>1013</v>
      </c>
      <c r="B369" s="27"/>
    </row>
    <row r="370" spans="1:2" ht="18.75" x14ac:dyDescent="0.3">
      <c r="A370" s="33" t="s">
        <v>1014</v>
      </c>
      <c r="B370" s="27"/>
    </row>
    <row r="371" spans="1:2" ht="18.75" x14ac:dyDescent="0.3">
      <c r="A371" s="33" t="s">
        <v>1015</v>
      </c>
      <c r="B371" s="27"/>
    </row>
    <row r="372" spans="1:2" ht="18.75" x14ac:dyDescent="0.3">
      <c r="A372" s="33" t="s">
        <v>1016</v>
      </c>
      <c r="B372" s="27"/>
    </row>
    <row r="373" spans="1:2" ht="18.75" x14ac:dyDescent="0.3">
      <c r="A373" s="33" t="s">
        <v>429</v>
      </c>
      <c r="B373" s="27">
        <v>7.7361818221999999E-3</v>
      </c>
    </row>
    <row r="374" spans="1:2" ht="18.75" x14ac:dyDescent="0.3">
      <c r="A374" s="33" t="s">
        <v>1017</v>
      </c>
      <c r="B374" s="27"/>
    </row>
    <row r="375" spans="1:2" ht="18.75" x14ac:dyDescent="0.3">
      <c r="A375" s="33">
        <v>1452843</v>
      </c>
      <c r="B375" s="27"/>
    </row>
    <row r="376" spans="1:2" ht="18.75" x14ac:dyDescent="0.3">
      <c r="A376" s="33" t="s">
        <v>1018</v>
      </c>
      <c r="B376" s="27"/>
    </row>
    <row r="377" spans="1:2" ht="18.75" x14ac:dyDescent="0.3">
      <c r="A377" s="33" t="s">
        <v>1019</v>
      </c>
      <c r="B377" s="27"/>
    </row>
    <row r="378" spans="1:2" ht="18.75" x14ac:dyDescent="0.3">
      <c r="A378" s="33" t="s">
        <v>405</v>
      </c>
      <c r="B378" s="27">
        <v>1.0530521744599999E-2</v>
      </c>
    </row>
    <row r="379" spans="1:2" ht="18.75" x14ac:dyDescent="0.3">
      <c r="A379" s="33" t="s">
        <v>406</v>
      </c>
      <c r="B379" s="27">
        <v>1.0659889333599999E-2</v>
      </c>
    </row>
    <row r="380" spans="1:2" ht="18.75" x14ac:dyDescent="0.3">
      <c r="A380" s="33" t="s">
        <v>407</v>
      </c>
      <c r="B380" s="27">
        <v>1.0866877475999999E-2</v>
      </c>
    </row>
    <row r="381" spans="1:2" ht="18.75" x14ac:dyDescent="0.3">
      <c r="A381" s="33" t="s">
        <v>421</v>
      </c>
      <c r="B381" s="27">
        <v>1.14102213498E-2</v>
      </c>
    </row>
    <row r="382" spans="1:2" ht="18.75" x14ac:dyDescent="0.3">
      <c r="A382" s="33" t="s">
        <v>408</v>
      </c>
      <c r="B382" s="27">
        <v>6.9341027704E-3</v>
      </c>
    </row>
    <row r="383" spans="1:2" ht="18.75" x14ac:dyDescent="0.3">
      <c r="A383" s="33" t="s">
        <v>409</v>
      </c>
      <c r="B383" s="27">
        <v>6.4425059321999989E-3</v>
      </c>
    </row>
    <row r="384" spans="1:2" ht="18.75" x14ac:dyDescent="0.3">
      <c r="A384" s="33" t="s">
        <v>410</v>
      </c>
      <c r="B384" s="27">
        <v>1.39199525764E-2</v>
      </c>
    </row>
    <row r="385" spans="1:2" ht="18.75" x14ac:dyDescent="0.3">
      <c r="A385" s="33" t="s">
        <v>411</v>
      </c>
      <c r="B385" s="27">
        <v>1.4644411074799999E-2</v>
      </c>
    </row>
    <row r="386" spans="1:2" ht="18.75" x14ac:dyDescent="0.3">
      <c r="A386" s="33" t="s">
        <v>412</v>
      </c>
      <c r="B386" s="27">
        <v>1.4644411074799999E-2</v>
      </c>
    </row>
    <row r="387" spans="1:2" ht="18.75" x14ac:dyDescent="0.3">
      <c r="A387" s="33" t="s">
        <v>413</v>
      </c>
      <c r="B387" s="27">
        <v>6.3648853787999999E-3</v>
      </c>
    </row>
    <row r="388" spans="1:2" ht="18.75" x14ac:dyDescent="0.3">
      <c r="A388" s="33" t="s">
        <v>405</v>
      </c>
      <c r="B388" s="27">
        <v>1.0530521744599999E-2</v>
      </c>
    </row>
    <row r="389" spans="1:2" ht="18.75" x14ac:dyDescent="0.3">
      <c r="A389" s="33" t="s">
        <v>414</v>
      </c>
      <c r="B389" s="27">
        <v>5.2264505955999995E-3</v>
      </c>
    </row>
    <row r="390" spans="1:2" ht="18.75" x14ac:dyDescent="0.3">
      <c r="A390" s="33" t="s">
        <v>415</v>
      </c>
      <c r="B390" s="27">
        <v>4.4243715437999997E-3</v>
      </c>
    </row>
    <row r="391" spans="1:2" ht="18.75" x14ac:dyDescent="0.3">
      <c r="A391" s="33" t="s">
        <v>416</v>
      </c>
      <c r="B391" s="27">
        <v>1.40234466476E-2</v>
      </c>
    </row>
    <row r="392" spans="1:2" ht="18.75" x14ac:dyDescent="0.3">
      <c r="A392" s="33" t="s">
        <v>417</v>
      </c>
      <c r="B392" s="27">
        <v>1.2419288543999998E-2</v>
      </c>
    </row>
    <row r="393" spans="1:2" ht="18.75" x14ac:dyDescent="0.3">
      <c r="A393" s="33" t="s">
        <v>418</v>
      </c>
      <c r="B393" s="27">
        <v>1.3480102773799999E-2</v>
      </c>
    </row>
    <row r="394" spans="1:2" ht="18.75" x14ac:dyDescent="0.3">
      <c r="A394" s="33" t="s">
        <v>419</v>
      </c>
      <c r="B394" s="27">
        <v>1.2807391311E-2</v>
      </c>
    </row>
    <row r="395" spans="1:2" ht="18.75" x14ac:dyDescent="0.3">
      <c r="A395" s="33" t="s">
        <v>420</v>
      </c>
      <c r="B395" s="27">
        <v>1.2807391311E-2</v>
      </c>
    </row>
    <row r="396" spans="1:2" ht="18.75" x14ac:dyDescent="0.3">
      <c r="A396" s="33" t="s">
        <v>421</v>
      </c>
      <c r="B396" s="27">
        <v>1.14102213498E-2</v>
      </c>
    </row>
    <row r="397" spans="1:2" ht="18.75" x14ac:dyDescent="0.3">
      <c r="A397" s="33" t="s">
        <v>422</v>
      </c>
      <c r="B397" s="27">
        <v>1.1591335974399999E-2</v>
      </c>
    </row>
    <row r="398" spans="1:2" ht="18.75" x14ac:dyDescent="0.3">
      <c r="A398" s="33" t="s">
        <v>423</v>
      </c>
      <c r="B398" s="27">
        <v>1.1694830045600001E-2</v>
      </c>
    </row>
    <row r="399" spans="1:2" ht="18.75" x14ac:dyDescent="0.3">
      <c r="A399" s="33" t="s">
        <v>424</v>
      </c>
      <c r="B399" s="27">
        <v>1.1565462456599999E-2</v>
      </c>
    </row>
    <row r="400" spans="1:2" ht="18.75" x14ac:dyDescent="0.3">
      <c r="A400" s="33" t="s">
        <v>425</v>
      </c>
      <c r="B400" s="27">
        <v>1.3298988149199999E-2</v>
      </c>
    </row>
    <row r="401" spans="1:2" ht="18.75" x14ac:dyDescent="0.3">
      <c r="A401" s="33" t="s">
        <v>426</v>
      </c>
      <c r="B401" s="27">
        <v>1.21088063304E-2</v>
      </c>
    </row>
    <row r="402" spans="1:2" ht="18.75" x14ac:dyDescent="0.3">
      <c r="A402" s="33" t="s">
        <v>427</v>
      </c>
      <c r="B402" s="27">
        <v>1.3143747042399999E-2</v>
      </c>
    </row>
    <row r="403" spans="1:2" ht="18.75" x14ac:dyDescent="0.3">
      <c r="A403" s="33" t="s">
        <v>428</v>
      </c>
      <c r="B403" s="27">
        <v>2.1293905149399998E-2</v>
      </c>
    </row>
    <row r="404" spans="1:2" ht="18.75" x14ac:dyDescent="0.3">
      <c r="A404" s="33" t="s">
        <v>392</v>
      </c>
      <c r="B404" s="27">
        <v>1.1254980236958775E-2</v>
      </c>
    </row>
    <row r="405" spans="1:2" ht="18.75" x14ac:dyDescent="0.3">
      <c r="A405" s="33" t="s">
        <v>290</v>
      </c>
      <c r="B405" s="27">
        <v>0.14737555738879998</v>
      </c>
    </row>
    <row r="406" spans="1:2" ht="18.75" x14ac:dyDescent="0.3">
      <c r="A406" s="33" t="s">
        <v>291</v>
      </c>
      <c r="B406" s="27">
        <v>5.1954023742399991E-2</v>
      </c>
    </row>
    <row r="407" spans="1:2" ht="18.75" x14ac:dyDescent="0.3">
      <c r="A407" s="33" t="s">
        <v>292</v>
      </c>
      <c r="B407" s="27">
        <v>9.1850988189999989E-3</v>
      </c>
    </row>
    <row r="408" spans="1:2" ht="18.75" x14ac:dyDescent="0.3">
      <c r="A408" s="33" t="s">
        <v>430</v>
      </c>
      <c r="B408" s="27">
        <v>1.0478774709000001E-2</v>
      </c>
    </row>
    <row r="409" spans="1:2" ht="18.75" x14ac:dyDescent="0.3">
      <c r="A409" s="33" t="s">
        <v>293</v>
      </c>
      <c r="B409" s="27">
        <v>7.762055339999999E-3</v>
      </c>
    </row>
    <row r="410" spans="1:2" ht="18.75" x14ac:dyDescent="0.3">
      <c r="A410" s="33" t="s">
        <v>294</v>
      </c>
      <c r="B410" s="27">
        <v>7.8138023755999989E-3</v>
      </c>
    </row>
    <row r="411" spans="1:2" ht="18.75" x14ac:dyDescent="0.3">
      <c r="A411" s="33" t="s">
        <v>217</v>
      </c>
      <c r="B411" s="27">
        <v>8.6417549452000014E-3</v>
      </c>
    </row>
    <row r="412" spans="1:2" ht="18.75" x14ac:dyDescent="0.3">
      <c r="A412" s="33" t="s">
        <v>431</v>
      </c>
      <c r="B412" s="27">
        <v>8.8746166054000011E-3</v>
      </c>
    </row>
    <row r="413" spans="1:2" ht="18.75" x14ac:dyDescent="0.3">
      <c r="A413" s="33" t="s">
        <v>432</v>
      </c>
      <c r="B413" s="27">
        <v>8.7452490163999995E-3</v>
      </c>
    </row>
    <row r="414" spans="1:2" ht="18.75" x14ac:dyDescent="0.3">
      <c r="A414" s="33" t="s">
        <v>433</v>
      </c>
      <c r="B414" s="27">
        <v>1.0375280637800001E-2</v>
      </c>
    </row>
    <row r="415" spans="1:2" ht="18.75" x14ac:dyDescent="0.3">
      <c r="A415" s="33" t="s">
        <v>434</v>
      </c>
      <c r="B415" s="27">
        <v>1.41269407188E-2</v>
      </c>
    </row>
    <row r="416" spans="1:2" ht="18.75" x14ac:dyDescent="0.3">
      <c r="A416" s="33" t="s">
        <v>435</v>
      </c>
      <c r="B416" s="27">
        <v>5.5369328091999992E-3</v>
      </c>
    </row>
    <row r="417" spans="1:2" ht="18.75" x14ac:dyDescent="0.3">
      <c r="A417" s="33" t="s">
        <v>436</v>
      </c>
      <c r="B417" s="27">
        <v>5.6145533625999991E-3</v>
      </c>
    </row>
    <row r="418" spans="1:2" ht="18.75" x14ac:dyDescent="0.3">
      <c r="A418" s="34" t="s">
        <v>437</v>
      </c>
      <c r="B418" s="27">
        <v>5.640426880399999E-3</v>
      </c>
    </row>
    <row r="419" spans="1:2" x14ac:dyDescent="0.25">
      <c r="A419" s="35"/>
      <c r="B419" s="35"/>
    </row>
    <row r="421" spans="1:2" ht="18.75" x14ac:dyDescent="0.3">
      <c r="A421" s="33">
        <v>967653</v>
      </c>
    </row>
    <row r="422" spans="1:2" ht="18.75" x14ac:dyDescent="0.3">
      <c r="A422" s="33">
        <v>1563772</v>
      </c>
    </row>
    <row r="423" spans="1:2" ht="18.75" x14ac:dyDescent="0.3">
      <c r="A423" s="33">
        <v>284225</v>
      </c>
    </row>
    <row r="424" spans="1:2" ht="18.75" x14ac:dyDescent="0.3">
      <c r="A424" s="33">
        <v>284227</v>
      </c>
    </row>
    <row r="425" spans="1:2" ht="18.75" x14ac:dyDescent="0.3">
      <c r="A425" s="33">
        <v>284419</v>
      </c>
    </row>
    <row r="426" spans="1:2" ht="18.75" x14ac:dyDescent="0.3">
      <c r="A426" s="33">
        <v>284421</v>
      </c>
    </row>
    <row r="427" spans="1:2" ht="18.75" x14ac:dyDescent="0.3">
      <c r="A427" s="33">
        <v>480512</v>
      </c>
    </row>
    <row r="428" spans="1:2" ht="18.75" x14ac:dyDescent="0.3">
      <c r="A428" s="33">
        <v>828736</v>
      </c>
    </row>
    <row r="429" spans="1:2" ht="18.75" x14ac:dyDescent="0.3">
      <c r="A429" s="33">
        <v>828876</v>
      </c>
    </row>
    <row r="430" spans="1:2" ht="18.75" x14ac:dyDescent="0.3">
      <c r="A430" s="33">
        <v>927365</v>
      </c>
    </row>
    <row r="431" spans="1:2" ht="18.75" x14ac:dyDescent="0.3">
      <c r="A431" s="33">
        <v>929590</v>
      </c>
    </row>
    <row r="432" spans="1:2" ht="18.75" x14ac:dyDescent="0.3">
      <c r="A432" s="33">
        <v>964567</v>
      </c>
    </row>
    <row r="433" spans="1:1" ht="18.75" x14ac:dyDescent="0.3">
      <c r="A433" s="33">
        <v>1355164</v>
      </c>
    </row>
    <row r="434" spans="1:1" ht="18.75" x14ac:dyDescent="0.3">
      <c r="A434" s="33">
        <v>1379029</v>
      </c>
    </row>
    <row r="435" spans="1:1" ht="18.75" x14ac:dyDescent="0.3">
      <c r="A435" s="33">
        <v>1534159</v>
      </c>
    </row>
    <row r="436" spans="1:1" ht="18.75" x14ac:dyDescent="0.3">
      <c r="A436" s="33">
        <v>1544346</v>
      </c>
    </row>
    <row r="437" spans="1:1" ht="18.75" x14ac:dyDescent="0.3">
      <c r="A437" s="33">
        <v>1802126</v>
      </c>
    </row>
    <row r="438" spans="1:1" ht="18.75" x14ac:dyDescent="0.3">
      <c r="A438" s="33">
        <v>1802264</v>
      </c>
    </row>
    <row r="439" spans="1:1" ht="18.75" x14ac:dyDescent="0.3">
      <c r="A439" s="33">
        <v>2141265</v>
      </c>
    </row>
    <row r="440" spans="1:1" ht="18.75" x14ac:dyDescent="0.3">
      <c r="A440" s="33">
        <v>2141576</v>
      </c>
    </row>
    <row r="441" spans="1:1" ht="18.75" x14ac:dyDescent="0.3">
      <c r="A441" s="33">
        <v>2177586</v>
      </c>
    </row>
    <row r="442" spans="1:1" ht="18.75" x14ac:dyDescent="0.3">
      <c r="A442" s="33">
        <v>2208534</v>
      </c>
    </row>
    <row r="443" spans="1:1" ht="18.75" x14ac:dyDescent="0.3">
      <c r="A443" s="33">
        <v>2208535</v>
      </c>
    </row>
    <row r="444" spans="1:1" ht="18.75" x14ac:dyDescent="0.3">
      <c r="A444" s="33">
        <v>2236528</v>
      </c>
    </row>
    <row r="445" spans="1:1" ht="18.75" x14ac:dyDescent="0.3">
      <c r="A445" s="33">
        <v>2315173</v>
      </c>
    </row>
    <row r="446" spans="1:1" ht="18.75" x14ac:dyDescent="0.3">
      <c r="A446" s="33">
        <v>2315180</v>
      </c>
    </row>
    <row r="447" spans="1:1" ht="18.75" x14ac:dyDescent="0.3">
      <c r="A447" s="33">
        <v>2315186</v>
      </c>
    </row>
    <row r="448" spans="1:1" ht="18.75" x14ac:dyDescent="0.3">
      <c r="A448" s="33">
        <v>2325651</v>
      </c>
    </row>
    <row r="449" spans="1:1" ht="18.75" x14ac:dyDescent="0.3">
      <c r="A449" s="33">
        <v>2325652</v>
      </c>
    </row>
    <row r="450" spans="1:1" ht="18.75" x14ac:dyDescent="0.3">
      <c r="A450" s="33">
        <v>2331855</v>
      </c>
    </row>
    <row r="451" spans="1:1" ht="18.75" x14ac:dyDescent="0.3">
      <c r="A451" s="33">
        <v>2332913</v>
      </c>
    </row>
    <row r="452" spans="1:1" ht="18.75" x14ac:dyDescent="0.3">
      <c r="A452" s="33">
        <v>953892</v>
      </c>
    </row>
  </sheetData>
  <conditionalFormatting sqref="A421:A452">
    <cfRule type="duplicateValues" dxfId="17" priority="1"/>
  </conditionalFormatting>
  <conditionalFormatting sqref="A453:A1048576 A422:A432 A1:A2 A419:A420">
    <cfRule type="duplicateValues" dxfId="16" priority="2"/>
  </conditionalFormatting>
  <conditionalFormatting sqref="A453:A1048576 A422:A432 A1:A420">
    <cfRule type="duplicateValues" dxfId="15" priority="3"/>
  </conditionalFormatting>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j 3 0 h T G m e E c m o A A A A + A A A A B I A H A B D b 2 5 m a W c v U G F j a 2 F n Z S 5 4 b W w g o h g A K K A U A A A A A A A A A A A A A A A A A A A A A A A A A A A A h Y + x D o I w F E V / h X S n r x Q i h j z K Y O I k i d H E u B I s 0 A j F Q L H 8 m 4 O f 5 C 9 I o q i b 4 z 0 5 w 7 m P 2 x 2 T s a m d q + x 6 1 e q Y e J Q R R + q 8 P S l d x m Q w h b s k i c B t l p + z U j q T r P t o 7 E 8 x q Y y 5 R A D W W m p 9 2 n Y l c M Y 8 O K a b f V 7 J J i M f W f 2 X X a V 7 k + l c E o G H V 4 z g N F j Q I P Q 5 D b m H M G N M l f 4 q f C q m D O E H 4 m q o z d B J U X T u e o c w T 4 T 3 C / E E U E s D B B Q A A g A I A I 9 9 I U w 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f S F M K I p H u A 4 A A A A R A A A A E w A c A E Z v c m 1 1 b G F z L 1 N l Y 3 R p b 2 4 x L m 0 g o h g A K K A U A A A A A A A A A A A A A A A A A A A A A A A A A A A A K 0 5 N L s n M z 1 M I h t C G 1 g B Q S w E C L Q A U A A I A C A C P f S F M a Z 4 R y a g A A A D 4 A A A A E g A A A A A A A A A A A A A A A A A A A A A A Q 2 9 u Z m l n L 1 B h Y 2 t h Z 2 U u e G 1 s U E s B A i 0 A F A A C A A g A j 3 0 h T A / K 6 a u k A A A A 6 Q A A A B M A A A A A A A A A A A A A A A A A 9 A A A A F t D b 2 5 0 Z W 5 0 X 1 R 5 c G V z X S 5 4 b W x Q S w E C L Q A U A A I A C A C P f S F M 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V H n / K V h P f 0 i W r Q P u W G 8 0 g Q A A A A A C A A A A A A A D Z g A A w A A A A B A A A A A 9 U H E W J r e 0 9 f l / c + w S n O E u A A A A A A S A A A C g A A A A E A A A A C D 1 j M w r K Y 5 u + L I G S m b 2 N U 1 Q A A A A b o T X r y p S z m V f L + 4 N H h C v l T t J f m B 6 2 3 D m D i Z N E k X X r b Z t F r v s O G 5 U A z X O b v I 5 b w u q v x 9 K x Q A R N D m / W z / J S o h z Q 8 6 2 J c c o D N H 2 8 S k j l Q r g T J k U A A A A N r G o 6 R t z g 0 C + X w F j t E 7 9 l c a v 3 O M = < / D a t a M a s h u p > 
</file>

<file path=customXml/itemProps1.xml><?xml version="1.0" encoding="utf-8"?>
<ds:datastoreItem xmlns:ds="http://schemas.openxmlformats.org/officeDocument/2006/customXml" ds:itemID="{F8C6BED7-65D7-4195-8C32-FAE31B00642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Planning</vt:lpstr>
      <vt:lpstr>TPM2</vt:lpstr>
      <vt:lpstr>Cavity &amp; CT</vt:lpstr>
      <vt:lpstr>Sheet1</vt:lpstr>
      <vt:lpstr>SCCOP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Bakhat, Adel</dc:creator>
  <cp:lastModifiedBy>Boulaich, Khaoula</cp:lastModifiedBy>
  <dcterms:created xsi:type="dcterms:W3CDTF">2017-12-13T19:18:27Z</dcterms:created>
  <dcterms:modified xsi:type="dcterms:W3CDTF">2023-03-30T17:30:06Z</dcterms:modified>
</cp:coreProperties>
</file>