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8.xml" ContentType="application/vnd.openxmlformats-officedocument.drawing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wsi\"/>
    </mc:Choice>
  </mc:AlternateContent>
  <xr:revisionPtr revIDLastSave="1" documentId="14_{96AB97E7-DE8C-4312-A757-B5177767B23E}" xr6:coauthVersionLast="47" xr6:coauthVersionMax="47" xr10:uidLastSave="{C3934D52-E007-40DF-A130-BFE585CC6E1E}"/>
  <bookViews>
    <workbookView xWindow="0" yWindow="0" windowWidth="28800" windowHeight="12225" firstSheet="5" activeTab="1" xr2:uid="{4931E7EF-C910-42D6-9007-163DFFC52869}"/>
  </bookViews>
  <sheets>
    <sheet name="Tips" sheetId="9" r:id="rId1"/>
    <sheet name="Task 1" sheetId="7" r:id="rId2"/>
    <sheet name="Task 2" sheetId="3" r:id="rId3"/>
    <sheet name="Task 3" sheetId="4" r:id="rId4"/>
    <sheet name="Task 4" sheetId="2" r:id="rId5"/>
    <sheet name="Task 5" sheetId="8" r:id="rId6"/>
    <sheet name="Tasks 6-8" sheetId="5" r:id="rId7"/>
    <sheet name="Task 6" sheetId="10" r:id="rId8"/>
    <sheet name="Task 7" sheetId="11" r:id="rId9"/>
    <sheet name="Task 8" sheetId="12" r:id="rId10"/>
    <sheet name="Tasks 9-10" sheetId="6" r:id="rId11"/>
    <sheet name="Task 9" sheetId="13" r:id="rId12"/>
    <sheet name="Task 10" sheetId="14" r:id="rId13"/>
  </sheets>
  <calcPr calcId="191028"/>
  <pivotCaches>
    <pivotCache cacheId="3266" r:id="rId14"/>
    <pivotCache cacheId="3267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7" l="1"/>
  <c r="E17" i="8"/>
  <c r="F17" i="8"/>
  <c r="G17" i="8" s="1"/>
  <c r="E18" i="8"/>
  <c r="F18" i="8"/>
  <c r="E19" i="8"/>
  <c r="F19" i="8"/>
  <c r="E20" i="8"/>
  <c r="F20" i="8"/>
  <c r="E21" i="8"/>
  <c r="F21" i="8"/>
  <c r="E22" i="8"/>
  <c r="F22" i="8"/>
  <c r="G22" i="8" s="1"/>
  <c r="F16" i="8"/>
  <c r="E16" i="8"/>
  <c r="C10" i="7"/>
  <c r="G18" i="8"/>
  <c r="G19" i="8"/>
  <c r="B9" i="2"/>
  <c r="F10" i="4"/>
  <c r="F11" i="4"/>
  <c r="F12" i="4"/>
  <c r="F13" i="4"/>
  <c r="F14" i="4"/>
  <c r="F15" i="4"/>
  <c r="F16" i="4"/>
  <c r="F17" i="4"/>
  <c r="F18" i="4"/>
  <c r="F19" i="4"/>
  <c r="F9" i="4"/>
  <c r="E10" i="4"/>
  <c r="E11" i="4"/>
  <c r="E12" i="4"/>
  <c r="E13" i="4"/>
  <c r="E14" i="4"/>
  <c r="E15" i="4"/>
  <c r="E16" i="4"/>
  <c r="E17" i="4"/>
  <c r="E18" i="4"/>
  <c r="E19" i="4"/>
  <c r="E9" i="4"/>
  <c r="D10" i="4"/>
  <c r="D11" i="4"/>
  <c r="D12" i="4"/>
  <c r="D13" i="4"/>
  <c r="D14" i="4"/>
  <c r="D15" i="4"/>
  <c r="D16" i="4"/>
  <c r="D17" i="4"/>
  <c r="D18" i="4"/>
  <c r="D19" i="4"/>
  <c r="D9" i="4"/>
  <c r="D12" i="3"/>
  <c r="D13" i="3"/>
  <c r="D14" i="3"/>
  <c r="D15" i="3"/>
  <c r="D16" i="3"/>
  <c r="D17" i="3"/>
  <c r="D11" i="3"/>
  <c r="B11" i="7"/>
  <c r="C11" i="7"/>
  <c r="D11" i="7"/>
  <c r="B12" i="7"/>
  <c r="C12" i="7"/>
  <c r="D12" i="7"/>
  <c r="B13" i="7"/>
  <c r="C13" i="7"/>
  <c r="D13" i="7"/>
  <c r="B14" i="7"/>
  <c r="C14" i="7"/>
  <c r="D14" i="7"/>
  <c r="B15" i="7"/>
  <c r="C15" i="7"/>
  <c r="D15" i="7"/>
  <c r="B16" i="7"/>
  <c r="C16" i="7"/>
  <c r="D16" i="7"/>
  <c r="B17" i="7"/>
  <c r="C17" i="7"/>
  <c r="D17" i="7"/>
  <c r="B18" i="7"/>
  <c r="C18" i="7"/>
  <c r="D18" i="7"/>
  <c r="B19" i="7"/>
  <c r="C19" i="7"/>
  <c r="D19" i="7"/>
  <c r="B20" i="7"/>
  <c r="C20" i="7"/>
  <c r="D20" i="7"/>
  <c r="B21" i="7"/>
  <c r="C21" i="7"/>
  <c r="D21" i="7"/>
  <c r="B22" i="7"/>
  <c r="C22" i="7"/>
  <c r="D22" i="7"/>
  <c r="B23" i="7"/>
  <c r="C23" i="7"/>
  <c r="D23" i="7"/>
  <c r="B24" i="7"/>
  <c r="C24" i="7"/>
  <c r="D24" i="7"/>
  <c r="B25" i="7"/>
  <c r="C25" i="7"/>
  <c r="D25" i="7"/>
  <c r="B26" i="7"/>
  <c r="C26" i="7"/>
  <c r="D26" i="7"/>
  <c r="B27" i="7"/>
  <c r="C27" i="7"/>
  <c r="D27" i="7"/>
  <c r="B28" i="7"/>
  <c r="C28" i="7"/>
  <c r="D28" i="7"/>
  <c r="B29" i="7"/>
  <c r="C29" i="7"/>
  <c r="D29" i="7"/>
  <c r="B30" i="7"/>
  <c r="C30" i="7"/>
  <c r="D30" i="7"/>
  <c r="B10" i="7"/>
  <c r="G16" i="8" l="1"/>
  <c r="G21" i="8"/>
  <c r="H19" i="8"/>
  <c r="H18" i="8"/>
  <c r="I18" i="8" s="1"/>
  <c r="H17" i="8"/>
  <c r="I17" i="8" s="1"/>
  <c r="H22" i="8"/>
  <c r="I22" i="8"/>
  <c r="I19" i="8"/>
  <c r="H21" i="8"/>
  <c r="I21" i="8" s="1"/>
  <c r="G20" i="8"/>
  <c r="K6" i="9"/>
  <c r="P6" i="9"/>
  <c r="B7" i="9"/>
  <c r="F7" i="9"/>
  <c r="B8" i="9"/>
  <c r="F8" i="9"/>
  <c r="B9" i="9"/>
  <c r="F9" i="9"/>
  <c r="H20" i="8" l="1"/>
  <c r="I20" i="8" s="1"/>
  <c r="H16" i="8"/>
  <c r="I16" i="8" s="1"/>
</calcChain>
</file>

<file path=xl/sharedStrings.xml><?xml version="1.0" encoding="utf-8"?>
<sst xmlns="http://schemas.openxmlformats.org/spreadsheetml/2006/main" count="383" uniqueCount="171">
  <si>
    <t>Don't use quotation marks for numbers</t>
  </si>
  <si>
    <t xml:space="preserve">Use AND() function </t>
  </si>
  <si>
    <t>Quotation marks are for text</t>
  </si>
  <si>
    <t>Incorrect:</t>
  </si>
  <si>
    <t>Correct:</t>
  </si>
  <si>
    <t>Ex 1</t>
  </si>
  <si>
    <t>Ex 2</t>
  </si>
  <si>
    <t>Ex 3</t>
  </si>
  <si>
    <t>Use cell formatting</t>
  </si>
  <si>
    <t>Remember about parenthesis</t>
  </si>
  <si>
    <t>Remember about saving a file from time to time</t>
  </si>
  <si>
    <t>x</t>
  </si>
  <si>
    <t xml:space="preserve">y₁ </t>
  </si>
  <si>
    <t xml:space="preserve">y₂ </t>
  </si>
  <si>
    <r>
      <t>y</t>
    </r>
    <r>
      <rPr>
        <sz val="12"/>
        <color rgb="FF000000"/>
        <rFont val="Calibri"/>
        <family val="2"/>
      </rPr>
      <t>₃</t>
    </r>
    <r>
      <rPr>
        <sz val="12"/>
        <color rgb="FF000000"/>
        <rFont val="Calibri"/>
        <family val="2"/>
        <charset val="238"/>
        <scheme val="minor"/>
      </rPr>
      <t xml:space="preserve"> </t>
    </r>
  </si>
  <si>
    <t>Guest</t>
  </si>
  <si>
    <t>Type</t>
  </si>
  <si>
    <t>Nights</t>
  </si>
  <si>
    <t>Price</t>
  </si>
  <si>
    <t>Zagłoba</t>
  </si>
  <si>
    <t>apartment</t>
  </si>
  <si>
    <t>Skrzetuski</t>
  </si>
  <si>
    <t>double room</t>
  </si>
  <si>
    <t>Bohun</t>
  </si>
  <si>
    <t>Wołodyjowski</t>
  </si>
  <si>
    <t>triple room</t>
  </si>
  <si>
    <t>Wiśniowiecki</t>
  </si>
  <si>
    <t>Kawiecki</t>
  </si>
  <si>
    <t>Rakun</t>
  </si>
  <si>
    <t>Citizenship</t>
  </si>
  <si>
    <t>Polish and the US citizen</t>
  </si>
  <si>
    <t>Polish or the US citizen</t>
  </si>
  <si>
    <t>Not a US citizen</t>
  </si>
  <si>
    <t>Last Name</t>
  </si>
  <si>
    <t>first</t>
  </si>
  <si>
    <t>second</t>
  </si>
  <si>
    <t>Kowalski</t>
  </si>
  <si>
    <t>polish</t>
  </si>
  <si>
    <t>american</t>
  </si>
  <si>
    <t>Greń</t>
  </si>
  <si>
    <t>german</t>
  </si>
  <si>
    <t>Barna</t>
  </si>
  <si>
    <t>french</t>
  </si>
  <si>
    <t>Wójcik</t>
  </si>
  <si>
    <t>Smoleń</t>
  </si>
  <si>
    <t>Haiduk</t>
  </si>
  <si>
    <t>Zbiegień</t>
  </si>
  <si>
    <t>british</t>
  </si>
  <si>
    <t>Rybicki</t>
  </si>
  <si>
    <t>canadian</t>
  </si>
  <si>
    <t>Pałuk</t>
  </si>
  <si>
    <t>Karaś</t>
  </si>
  <si>
    <t>Załęski</t>
  </si>
  <si>
    <t>Number:</t>
  </si>
  <si>
    <t>Solution:</t>
  </si>
  <si>
    <t>Surname</t>
  </si>
  <si>
    <t>Education</t>
  </si>
  <si>
    <t>Experience
(years)</t>
  </si>
  <si>
    <t>Base pay</t>
  </si>
  <si>
    <t>Education bonus</t>
  </si>
  <si>
    <t>Experience bonus</t>
  </si>
  <si>
    <t>Tax</t>
  </si>
  <si>
    <t>Pension contribution</t>
  </si>
  <si>
    <t>Net pay</t>
  </si>
  <si>
    <t xml:space="preserve"> [1]</t>
  </si>
  <si>
    <t xml:space="preserve"> [2]</t>
  </si>
  <si>
    <t xml:space="preserve"> [3]</t>
  </si>
  <si>
    <t xml:space="preserve"> [4]</t>
  </si>
  <si>
    <t xml:space="preserve"> [5]</t>
  </si>
  <si>
    <t>Baranowska</t>
  </si>
  <si>
    <t>higher</t>
  </si>
  <si>
    <t>Białkowska</t>
  </si>
  <si>
    <t>Danowski</t>
  </si>
  <si>
    <t>secondary</t>
  </si>
  <si>
    <t>Kowalczyk</t>
  </si>
  <si>
    <t>Malinowski</t>
  </si>
  <si>
    <t>Markowski</t>
  </si>
  <si>
    <t>Staszewska</t>
  </si>
  <si>
    <t>Nr.</t>
  </si>
  <si>
    <t>First Name</t>
  </si>
  <si>
    <t>Position</t>
  </si>
  <si>
    <t>Department</t>
  </si>
  <si>
    <t>Section</t>
  </si>
  <si>
    <t>Salary</t>
  </si>
  <si>
    <t>off work days</t>
  </si>
  <si>
    <t>Vacation</t>
  </si>
  <si>
    <t>Lubaszka</t>
  </si>
  <si>
    <t>Krzysztof</t>
  </si>
  <si>
    <t>Asystent księg.</t>
  </si>
  <si>
    <t>Księgowość</t>
  </si>
  <si>
    <t>Kopiarek</t>
  </si>
  <si>
    <t xml:space="preserve">Piwoński </t>
  </si>
  <si>
    <t>Robert</t>
  </si>
  <si>
    <t>Asystent admin.</t>
  </si>
  <si>
    <t>Inż.-Techn.</t>
  </si>
  <si>
    <t>Drukarek</t>
  </si>
  <si>
    <t xml:space="preserve">Galaszewska </t>
  </si>
  <si>
    <t>Anna</t>
  </si>
  <si>
    <t>Faxów</t>
  </si>
  <si>
    <t>Rogowska</t>
  </si>
  <si>
    <t>Irena</t>
  </si>
  <si>
    <t>Spec. d/s oprog.</t>
  </si>
  <si>
    <t xml:space="preserve">Graczyński </t>
  </si>
  <si>
    <t>Jan</t>
  </si>
  <si>
    <t>Sprzedawca</t>
  </si>
  <si>
    <t>Sprzedaż</t>
  </si>
  <si>
    <t xml:space="preserve">Murawska </t>
  </si>
  <si>
    <t>Urszula</t>
  </si>
  <si>
    <t>Księgowy</t>
  </si>
  <si>
    <t>Andrychowicz</t>
  </si>
  <si>
    <t>Felicja</t>
  </si>
  <si>
    <t>Admin.</t>
  </si>
  <si>
    <t>Wachowicz</t>
  </si>
  <si>
    <t>Janusz</t>
  </si>
  <si>
    <t>Koszewska</t>
  </si>
  <si>
    <t>Amanda</t>
  </si>
  <si>
    <t>Asystent projektanta</t>
  </si>
  <si>
    <t>Reklama</t>
  </si>
  <si>
    <t>Czerwiński</t>
  </si>
  <si>
    <t>Linus</t>
  </si>
  <si>
    <t>Maciej</t>
  </si>
  <si>
    <t>Błażejczyk</t>
  </si>
  <si>
    <t>Donald</t>
  </si>
  <si>
    <t>Młodszy technik</t>
  </si>
  <si>
    <t>Filipowicz</t>
  </si>
  <si>
    <t>Jolanta</t>
  </si>
  <si>
    <t>Melnik</t>
  </si>
  <si>
    <t>Młodszy sprzedawca</t>
  </si>
  <si>
    <t>Soplica</t>
  </si>
  <si>
    <t>Edward</t>
  </si>
  <si>
    <t>Specjalista d/s naukowych</t>
  </si>
  <si>
    <t>Zarządzania</t>
  </si>
  <si>
    <t>Jasiewicz</t>
  </si>
  <si>
    <t>Czesław</t>
  </si>
  <si>
    <t>Kozikowska</t>
  </si>
  <si>
    <t>Wiesława</t>
  </si>
  <si>
    <t>Projektant</t>
  </si>
  <si>
    <t>Załuski</t>
  </si>
  <si>
    <t>Marek</t>
  </si>
  <si>
    <t>Słomczyński</t>
  </si>
  <si>
    <t>Piotr</t>
  </si>
  <si>
    <t xml:space="preserve">Semeniuk </t>
  </si>
  <si>
    <t>Zygmunt</t>
  </si>
  <si>
    <t>Count of Last Name</t>
  </si>
  <si>
    <t>Total</t>
  </si>
  <si>
    <t>Grand Total</t>
  </si>
  <si>
    <t>Average of Salary</t>
  </si>
  <si>
    <t>Sum of Sum of off work days and Vacation</t>
  </si>
  <si>
    <t>Date</t>
  </si>
  <si>
    <t>Quarter</t>
  </si>
  <si>
    <t>Product name</t>
  </si>
  <si>
    <t>Client</t>
  </si>
  <si>
    <t>Sales</t>
  </si>
  <si>
    <t>Fantazja kiwi</t>
  </si>
  <si>
    <t>4739AA</t>
  </si>
  <si>
    <t>Network</t>
  </si>
  <si>
    <t>Krem kawowy</t>
  </si>
  <si>
    <t>Private</t>
  </si>
  <si>
    <t>Piwna ambrozja</t>
  </si>
  <si>
    <t>1488AA</t>
  </si>
  <si>
    <t>Przysmak brzoskwiniowy</t>
  </si>
  <si>
    <t>6398AA</t>
  </si>
  <si>
    <t>Mleczna delicja</t>
  </si>
  <si>
    <t>7945AA</t>
  </si>
  <si>
    <t>NB&amp;J</t>
  </si>
  <si>
    <t>Deser niespodzianka</t>
  </si>
  <si>
    <t>5409AA</t>
  </si>
  <si>
    <t>3867AA</t>
  </si>
  <si>
    <t>6563AA</t>
  </si>
  <si>
    <t>Sum of Sales</t>
  </si>
  <si>
    <t>Fantazja kiwi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</si>
</sst>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zł&quot;_-;\-* #,##0.00\ &quot;zł&quot;_-;_-* &quot;-&quot;??\ &quot;zł&quot;_-;_-@_-"/>
    <numFmt numFmtId="165" formatCode="&quot;$&quot;#,##0.00_);[Red]\(&quot;$&quot;#,##0.00\)"/>
    <numFmt numFmtId="166" formatCode="#,##0.00\ &quot;zł&quot;"/>
    <numFmt numFmtId="167" formatCode="&quot;$&quot;#,##0_);[Red]\(&quot;$&quot;#,##0\)"/>
    <numFmt numFmtId="168" formatCode="#,##0\ &quot;zł&quot;"/>
  </numFmts>
  <fonts count="15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name val="Arial CE"/>
      <charset val="238"/>
    </font>
    <font>
      <b/>
      <sz val="10"/>
      <name val="Arial CE"/>
      <charset val="238"/>
    </font>
    <font>
      <sz val="18"/>
      <name val="Arial CE"/>
      <charset val="238"/>
    </font>
    <font>
      <sz val="10"/>
      <name val="Arial"/>
      <family val="2"/>
      <charset val="238"/>
    </font>
    <font>
      <b/>
      <sz val="10"/>
      <name val="Arial"/>
      <family val="2"/>
      <charset val="238"/>
    </font>
    <font>
      <sz val="8"/>
      <name val="MS Sans Serif"/>
      <family val="2"/>
      <charset val="238"/>
    </font>
    <font>
      <sz val="10"/>
      <name val="MS Sans Serif"/>
      <family val="2"/>
      <charset val="238"/>
    </font>
    <font>
      <b/>
      <sz val="8"/>
      <color indexed="9"/>
      <name val="MS Sans Serif"/>
      <family val="2"/>
      <charset val="238"/>
    </font>
    <font>
      <b/>
      <sz val="10"/>
      <name val="MS Sans Serif"/>
      <family val="2"/>
      <charset val="238"/>
    </font>
    <font>
      <sz val="12"/>
      <color rgb="FF000000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0"/>
      <name val="Arial"/>
      <charset val="238"/>
    </font>
    <font>
      <sz val="12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indexed="18"/>
        <bgColor indexed="2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C766C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2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2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2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/>
    <xf numFmtId="0" fontId="5" fillId="0" borderId="0"/>
    <xf numFmtId="164" fontId="2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0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3" fillId="0" borderId="0"/>
    <xf numFmtId="164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1"/>
    <xf numFmtId="0" fontId="3" fillId="0" borderId="0" xfId="1" applyFont="1"/>
    <xf numFmtId="0" fontId="2" fillId="0" borderId="0" xfId="1" applyAlignment="1">
      <alignment horizontal="center" vertical="center"/>
    </xf>
    <xf numFmtId="0" fontId="4" fillId="0" borderId="0" xfId="1" applyFont="1"/>
    <xf numFmtId="0" fontId="5" fillId="0" borderId="0" xfId="2"/>
    <xf numFmtId="0" fontId="5" fillId="0" borderId="0" xfId="2" applyAlignment="1">
      <alignment horizontal="center"/>
    </xf>
    <xf numFmtId="0" fontId="6" fillId="0" borderId="0" xfId="2" applyFont="1"/>
    <xf numFmtId="1" fontId="7" fillId="3" borderId="2" xfId="3" applyNumberFormat="1" applyFont="1" applyFill="1" applyBorder="1"/>
    <xf numFmtId="1" fontId="7" fillId="3" borderId="3" xfId="3" applyNumberFormat="1" applyFont="1" applyFill="1" applyBorder="1"/>
    <xf numFmtId="166" fontId="7" fillId="3" borderId="3" xfId="4" applyNumberFormat="1" applyFont="1" applyFill="1" applyBorder="1"/>
    <xf numFmtId="0" fontId="7" fillId="3" borderId="3" xfId="5" applyFont="1" applyFill="1" applyBorder="1"/>
    <xf numFmtId="0" fontId="7" fillId="3" borderId="4" xfId="5" applyFont="1" applyFill="1" applyBorder="1" applyAlignment="1">
      <alignment horizontal="center"/>
    </xf>
    <xf numFmtId="1" fontId="7" fillId="4" borderId="5" xfId="3" applyNumberFormat="1" applyFont="1" applyFill="1" applyBorder="1"/>
    <xf numFmtId="1" fontId="7" fillId="4" borderId="6" xfId="3" applyNumberFormat="1" applyFont="1" applyFill="1" applyBorder="1"/>
    <xf numFmtId="166" fontId="7" fillId="4" borderId="6" xfId="4" applyNumberFormat="1" applyFont="1" applyFill="1" applyBorder="1"/>
    <xf numFmtId="0" fontId="7" fillId="4" borderId="6" xfId="5" applyFont="1" applyFill="1" applyBorder="1"/>
    <xf numFmtId="0" fontId="7" fillId="4" borderId="6" xfId="5" quotePrefix="1" applyFont="1" applyFill="1" applyBorder="1" applyAlignment="1">
      <alignment horizontal="left"/>
    </xf>
    <xf numFmtId="0" fontId="7" fillId="4" borderId="7" xfId="5" applyFont="1" applyFill="1" applyBorder="1" applyAlignment="1">
      <alignment horizontal="center"/>
    </xf>
    <xf numFmtId="1" fontId="7" fillId="3" borderId="5" xfId="3" applyNumberFormat="1" applyFont="1" applyFill="1" applyBorder="1"/>
    <xf numFmtId="1" fontId="7" fillId="3" borderId="6" xfId="3" applyNumberFormat="1" applyFont="1" applyFill="1" applyBorder="1"/>
    <xf numFmtId="166" fontId="7" fillId="3" borderId="6" xfId="4" applyNumberFormat="1" applyFont="1" applyFill="1" applyBorder="1"/>
    <xf numFmtId="0" fontId="7" fillId="3" borderId="6" xfId="5" applyFont="1" applyFill="1" applyBorder="1"/>
    <xf numFmtId="0" fontId="7" fillId="3" borderId="6" xfId="5" quotePrefix="1" applyFont="1" applyFill="1" applyBorder="1" applyAlignment="1">
      <alignment horizontal="left"/>
    </xf>
    <xf numFmtId="0" fontId="7" fillId="3" borderId="7" xfId="5" applyFont="1" applyFill="1" applyBorder="1" applyAlignment="1">
      <alignment horizontal="center"/>
    </xf>
    <xf numFmtId="167" fontId="7" fillId="3" borderId="6" xfId="5" applyNumberFormat="1" applyFont="1" applyFill="1" applyBorder="1"/>
    <xf numFmtId="167" fontId="7" fillId="4" borderId="6" xfId="5" applyNumberFormat="1" applyFont="1" applyFill="1" applyBorder="1"/>
    <xf numFmtId="1" fontId="9" fillId="5" borderId="8" xfId="3" applyNumberFormat="1" applyFont="1" applyFill="1" applyBorder="1" applyAlignment="1">
      <alignment horizontal="right"/>
    </xf>
    <xf numFmtId="1" fontId="9" fillId="5" borderId="9" xfId="3" applyNumberFormat="1" applyFont="1" applyFill="1" applyBorder="1" applyAlignment="1">
      <alignment horizontal="right"/>
    </xf>
    <xf numFmtId="167" fontId="9" fillId="5" borderId="9" xfId="4" applyNumberFormat="1" applyFont="1" applyFill="1" applyBorder="1" applyAlignment="1">
      <alignment horizontal="right"/>
    </xf>
    <xf numFmtId="0" fontId="9" fillId="5" borderId="9" xfId="6" applyFont="1" applyFill="1" applyBorder="1" applyAlignment="1">
      <alignment horizontal="left"/>
    </xf>
    <xf numFmtId="0" fontId="9" fillId="5" borderId="10" xfId="6" applyFont="1" applyFill="1" applyBorder="1" applyAlignment="1">
      <alignment horizontal="left"/>
    </xf>
    <xf numFmtId="164" fontId="1" fillId="0" borderId="11" xfId="7" applyFont="1" applyBorder="1"/>
    <xf numFmtId="0" fontId="1" fillId="0" borderId="11" xfId="8" applyBorder="1" applyAlignment="1">
      <alignment horizontal="center"/>
    </xf>
    <xf numFmtId="0" fontId="1" fillId="0" borderId="11" xfId="8" applyBorder="1"/>
    <xf numFmtId="14" fontId="1" fillId="0" borderId="11" xfId="8" applyNumberFormat="1" applyBorder="1"/>
    <xf numFmtId="0" fontId="1" fillId="0" borderId="12" xfId="8" applyBorder="1" applyAlignment="1">
      <alignment horizontal="center"/>
    </xf>
    <xf numFmtId="9" fontId="1" fillId="0" borderId="11" xfId="9" applyFont="1" applyBorder="1"/>
    <xf numFmtId="164" fontId="1" fillId="0" borderId="12" xfId="7" applyFont="1" applyBorder="1"/>
    <xf numFmtId="14" fontId="1" fillId="0" borderId="12" xfId="8" applyNumberFormat="1" applyBorder="1"/>
    <xf numFmtId="0" fontId="3" fillId="2" borderId="13" xfId="8" applyFont="1" applyFill="1" applyBorder="1" applyAlignment="1">
      <alignment horizontal="center" vertical="center"/>
    </xf>
    <xf numFmtId="9" fontId="3" fillId="2" borderId="13" xfId="9" applyFont="1" applyFill="1" applyBorder="1" applyAlignment="1">
      <alignment horizontal="center" vertical="center"/>
    </xf>
    <xf numFmtId="0" fontId="3" fillId="2" borderId="13" xfId="8" applyFont="1" applyFill="1" applyBorder="1" applyAlignment="1">
      <alignment horizontal="center" vertical="center" wrapText="1"/>
    </xf>
    <xf numFmtId="166" fontId="13" fillId="0" borderId="11" xfId="10" applyNumberFormat="1" applyBorder="1" applyAlignment="1">
      <alignment vertical="center"/>
    </xf>
    <xf numFmtId="168" fontId="13" fillId="0" borderId="11" xfId="10" applyNumberFormat="1" applyBorder="1" applyAlignment="1">
      <alignment vertical="center"/>
    </xf>
    <xf numFmtId="0" fontId="13" fillId="0" borderId="11" xfId="10" applyBorder="1" applyAlignment="1">
      <alignment horizontal="center" vertical="center"/>
    </xf>
    <xf numFmtId="0" fontId="5" fillId="0" borderId="11" xfId="10" applyFont="1" applyBorder="1" applyAlignment="1">
      <alignment vertical="center"/>
    </xf>
    <xf numFmtId="0" fontId="6" fillId="0" borderId="0" xfId="10" applyFont="1"/>
    <xf numFmtId="0" fontId="6" fillId="2" borderId="11" xfId="10" applyFont="1" applyFill="1" applyBorder="1" applyAlignment="1">
      <alignment horizontal="center" vertical="center" wrapText="1"/>
    </xf>
    <xf numFmtId="0" fontId="6" fillId="2" borderId="11" xfId="10" applyFont="1" applyFill="1" applyBorder="1" applyAlignment="1">
      <alignment horizontal="center" vertical="center"/>
    </xf>
    <xf numFmtId="0" fontId="2" fillId="7" borderId="11" xfId="1" applyFill="1" applyBorder="1"/>
    <xf numFmtId="0" fontId="2" fillId="8" borderId="11" xfId="1" applyFill="1" applyBorder="1"/>
    <xf numFmtId="0" fontId="2" fillId="0" borderId="16" xfId="1" applyBorder="1"/>
    <xf numFmtId="0" fontId="2" fillId="0" borderId="11" xfId="1" applyBorder="1"/>
    <xf numFmtId="0" fontId="6" fillId="2" borderId="11" xfId="2" applyFont="1" applyFill="1" applyBorder="1" applyAlignment="1">
      <alignment horizontal="center"/>
    </xf>
    <xf numFmtId="0" fontId="5" fillId="0" borderId="11" xfId="2" applyBorder="1"/>
    <xf numFmtId="0" fontId="5" fillId="0" borderId="11" xfId="2" applyBorder="1" applyAlignment="1">
      <alignment horizontal="center" vertical="center"/>
    </xf>
    <xf numFmtId="0" fontId="5" fillId="0" borderId="11" xfId="2" applyBorder="1" applyAlignment="1">
      <alignment horizontal="center"/>
    </xf>
    <xf numFmtId="0" fontId="2" fillId="9" borderId="1" xfId="1" applyFill="1" applyBorder="1" applyAlignment="1">
      <alignment horizontal="center" vertical="center"/>
    </xf>
    <xf numFmtId="0" fontId="2" fillId="10" borderId="1" xfId="1" applyFill="1" applyBorder="1" applyAlignment="1">
      <alignment horizontal="center" vertical="center"/>
    </xf>
    <xf numFmtId="0" fontId="6" fillId="0" borderId="0" xfId="2" applyFont="1" applyAlignment="1">
      <alignment horizontal="center"/>
    </xf>
    <xf numFmtId="0" fontId="6" fillId="0" borderId="0" xfId="2" applyFont="1" applyAlignment="1">
      <alignment vertical="center"/>
    </xf>
    <xf numFmtId="0" fontId="6" fillId="0" borderId="0" xfId="2" applyFont="1" applyAlignment="1">
      <alignment vertical="center" wrapText="1"/>
    </xf>
    <xf numFmtId="0" fontId="0" fillId="0" borderId="0" xfId="0" pivotButton="1"/>
    <xf numFmtId="1" fontId="0" fillId="0" borderId="0" xfId="0" applyNumberFormat="1"/>
    <xf numFmtId="3" fontId="0" fillId="0" borderId="0" xfId="0" applyNumberFormat="1"/>
    <xf numFmtId="0" fontId="0" fillId="0" borderId="0" xfId="0" pivotButton="1" applyAlignment="1">
      <alignment wrapText="1"/>
    </xf>
    <xf numFmtId="0" fontId="0" fillId="0" borderId="0" xfId="0" applyAlignment="1">
      <alignment horizontal="left"/>
    </xf>
    <xf numFmtId="168" fontId="0" fillId="0" borderId="0" xfId="0" applyNumberFormat="1"/>
    <xf numFmtId="9" fontId="0" fillId="0" borderId="12" xfId="9" applyFont="1" applyBorder="1"/>
    <xf numFmtId="164" fontId="13" fillId="0" borderId="11" xfId="11" applyFont="1" applyBorder="1" applyAlignment="1">
      <alignment vertical="center"/>
    </xf>
    <xf numFmtId="0" fontId="12" fillId="2" borderId="11" xfId="0" applyFont="1" applyFill="1" applyBorder="1" applyAlignment="1">
      <alignment horizontal="center"/>
    </xf>
    <xf numFmtId="0" fontId="11" fillId="2" borderId="11" xfId="0" applyFont="1" applyFill="1" applyBorder="1" applyAlignment="1">
      <alignment horizontal="center"/>
    </xf>
    <xf numFmtId="0" fontId="0" fillId="0" borderId="11" xfId="0" applyBorder="1"/>
    <xf numFmtId="0" fontId="3" fillId="6" borderId="0" xfId="1" applyFont="1" applyFill="1" applyAlignment="1">
      <alignment horizontal="center"/>
    </xf>
    <xf numFmtId="0" fontId="2" fillId="7" borderId="11" xfId="1" applyFill="1" applyBorder="1" applyAlignment="1">
      <alignment horizontal="center"/>
    </xf>
    <xf numFmtId="0" fontId="2" fillId="0" borderId="16" xfId="1" applyBorder="1" applyAlignment="1">
      <alignment horizontal="center"/>
    </xf>
    <xf numFmtId="0" fontId="2" fillId="8" borderId="11" xfId="1" applyFill="1" applyBorder="1" applyAlignment="1">
      <alignment horizontal="center"/>
    </xf>
    <xf numFmtId="0" fontId="3" fillId="6" borderId="15" xfId="1" applyFont="1" applyFill="1" applyBorder="1" applyAlignment="1">
      <alignment horizontal="center"/>
    </xf>
    <xf numFmtId="0" fontId="2" fillId="8" borderId="19" xfId="1" applyFill="1" applyBorder="1" applyAlignment="1">
      <alignment horizontal="center"/>
    </xf>
    <xf numFmtId="0" fontId="2" fillId="8" borderId="18" xfId="1" applyFill="1" applyBorder="1" applyAlignment="1">
      <alignment horizontal="center"/>
    </xf>
    <xf numFmtId="0" fontId="2" fillId="8" borderId="17" xfId="1" applyFill="1" applyBorder="1" applyAlignment="1">
      <alignment horizontal="center"/>
    </xf>
    <xf numFmtId="0" fontId="6" fillId="2" borderId="11" xfId="2" applyFont="1" applyFill="1" applyBorder="1" applyAlignment="1">
      <alignment horizontal="center" vertical="center"/>
    </xf>
    <xf numFmtId="0" fontId="6" fillId="2" borderId="14" xfId="2" applyFont="1" applyFill="1" applyBorder="1" applyAlignment="1">
      <alignment horizontal="center" vertical="center" wrapText="1"/>
    </xf>
    <xf numFmtId="0" fontId="6" fillId="2" borderId="12" xfId="2" applyFont="1" applyFill="1" applyBorder="1" applyAlignment="1">
      <alignment horizontal="center" vertical="center" wrapText="1"/>
    </xf>
    <xf numFmtId="0" fontId="6" fillId="2" borderId="11" xfId="2" applyFont="1" applyFill="1" applyBorder="1" applyAlignment="1">
      <alignment horizontal="center" vertical="center" wrapText="1"/>
    </xf>
    <xf numFmtId="0" fontId="6" fillId="2" borderId="14" xfId="10" applyFont="1" applyFill="1" applyBorder="1" applyAlignment="1">
      <alignment horizontal="center" vertical="center"/>
    </xf>
    <xf numFmtId="0" fontId="6" fillId="2" borderId="12" xfId="10" applyFont="1" applyFill="1" applyBorder="1" applyAlignment="1">
      <alignment horizontal="center" vertical="center"/>
    </xf>
    <xf numFmtId="0" fontId="6" fillId="2" borderId="14" xfId="10" applyFont="1" applyFill="1" applyBorder="1" applyAlignment="1">
      <alignment horizontal="center" vertical="center" wrapText="1"/>
    </xf>
    <xf numFmtId="0" fontId="6" fillId="2" borderId="12" xfId="10" applyFont="1" applyFill="1" applyBorder="1" applyAlignment="1">
      <alignment horizontal="center" vertical="center" wrapText="1"/>
    </xf>
  </cellXfs>
  <cellStyles count="12">
    <cellStyle name="Currency" xfId="11" builtinId="4"/>
    <cellStyle name="Currency 2" xfId="3" xr:uid="{1BD95E42-F85F-4340-BEF3-11BAEEFE48E5}"/>
    <cellStyle name="Currency 2 2" xfId="7" xr:uid="{8569737D-A2B0-41C0-9A42-EC1A44A54839}"/>
    <cellStyle name="Heading" xfId="6" xr:uid="{5E963E98-8FFA-49F6-B2D4-C6AA3EAFC641}"/>
    <cellStyle name="Normal" xfId="0" builtinId="0"/>
    <cellStyle name="Normal 2" xfId="1" xr:uid="{0BFD846E-5607-4360-A343-E68E09E7A7F9}"/>
    <cellStyle name="Normal 2 2" xfId="8" xr:uid="{E6D04897-A4EE-4386-92FD-D4387FFB262A}"/>
    <cellStyle name="Normalny 2" xfId="2" xr:uid="{A94D9779-2840-483E-9A9F-B98DC1B5BC30}"/>
    <cellStyle name="Normalny 2 2" xfId="10" xr:uid="{ABEE4ACC-E28C-4B57-BD29-AC998229B24A}"/>
    <cellStyle name="Normalny_Sheet1" xfId="5" xr:uid="{1523F190-21DD-4CDB-A15C-11563F421EC4}"/>
    <cellStyle name="Percent 2" xfId="9" xr:uid="{D5865C88-70D2-43AC-B134-4B77844622E0}"/>
    <cellStyle name="Walutowy_Sheet1" xfId="4" xr:uid="{C6244CEA-CCAC-4CED-8D35-90D5344E6EA7}"/>
  </cellStyles>
  <dxfs count="3">
    <dxf>
      <alignment wrapText="1"/>
    </dxf>
    <dxf>
      <numFmt numFmtId="2" formatCode="0.00"/>
    </dxf>
    <dxf>
      <numFmt numFmtId="3" formatCode="#,##0"/>
    </dxf>
  </dxfs>
  <tableStyles count="0" defaultTableStyle="TableStyleMedium2" defaultPivotStyle="PivotStyleLight16"/>
  <colors>
    <mruColors>
      <color rgb="FFFC766C"/>
      <color rgb="FFFB5447"/>
      <color rgb="FFFED0CC"/>
      <color rgb="FFFED3CC"/>
      <color rgb="FFFDD7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Scatter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'Task 1'!$B$9</c:f>
              <c:strCache>
                <c:ptCount val="1"/>
                <c:pt idx="0">
                  <c:v>y₁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1'!$B$10:$B$30</c:f>
              <c:numCache>
                <c:formatCode>General</c:formatCode>
                <c:ptCount val="21"/>
                <c:pt idx="0">
                  <c:v>8.4394273518293136E-2</c:v>
                </c:pt>
                <c:pt idx="1">
                  <c:v>0.12597759885489077</c:v>
                </c:pt>
                <c:pt idx="2">
                  <c:v>-0.23000650954919766</c:v>
                </c:pt>
                <c:pt idx="3">
                  <c:v>0.31791755091982393</c:v>
                </c:pt>
                <c:pt idx="4">
                  <c:v>0.49588942672155789</c:v>
                </c:pt>
                <c:pt idx="5">
                  <c:v>0.13235175009777303</c:v>
                </c:pt>
                <c:pt idx="6">
                  <c:v>0</c:v>
                </c:pt>
                <c:pt idx="7">
                  <c:v>0.41211848524175659</c:v>
                </c:pt>
                <c:pt idx="8">
                  <c:v>-0.3784012476539641</c:v>
                </c:pt>
                <c:pt idx="9">
                  <c:v>0.28049032826929882</c:v>
                </c:pt>
                <c:pt idx="10">
                  <c:v>0</c:v>
                </c:pt>
                <c:pt idx="11">
                  <c:v>0.1682941969615793</c:v>
                </c:pt>
                <c:pt idx="12">
                  <c:v>-0.12613374921798803</c:v>
                </c:pt>
                <c:pt idx="13">
                  <c:v>5.8874069320250945E-2</c:v>
                </c:pt>
                <c:pt idx="14">
                  <c:v>-3.5987914583133163E-2</c:v>
                </c:pt>
                <c:pt idx="15">
                  <c:v>-1.4705750010863669E-2</c:v>
                </c:pt>
                <c:pt idx="16">
                  <c:v>-9.9177885344311573E-2</c:v>
                </c:pt>
                <c:pt idx="17">
                  <c:v>-8.6704786614497445E-2</c:v>
                </c:pt>
                <c:pt idx="18">
                  <c:v>7.6668836516399219E-2</c:v>
                </c:pt>
                <c:pt idx="19">
                  <c:v>-4.8452922636496448E-2</c:v>
                </c:pt>
                <c:pt idx="20">
                  <c:v>-3.6168974364982773E-2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08-4B8F-9C3A-C652754C3B95}"/>
            </c:ext>
          </c:extLst>
        </c:ser>
        <c:ser>
          <c:idx val="1"/>
          <c:order val="1"/>
          <c:tx>
            <c:strRef>
              <c:f>'Task 1'!$C$9</c:f>
              <c:strCache>
                <c:ptCount val="1"/>
                <c:pt idx="0">
                  <c:v>y₂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1'!$C$10:$C$30</c:f>
              <c:numCache>
                <c:formatCode>General</c:formatCode>
                <c:ptCount val="21"/>
                <c:pt idx="0">
                  <c:v>0.30485682442424589</c:v>
                </c:pt>
                <c:pt idx="1">
                  <c:v>-0.26368508729161172</c:v>
                </c:pt>
                <c:pt idx="2">
                  <c:v>-0.88301544961481948</c:v>
                </c:pt>
                <c:pt idx="3">
                  <c:v>0.76652862793148757</c:v>
                </c:pt>
                <c:pt idx="4">
                  <c:v>-0.6372920776530685</c:v>
                </c:pt>
                <c:pt idx="5">
                  <c:v>-0.8744296027394034</c:v>
                </c:pt>
                <c:pt idx="6">
                  <c:v>0.39570473330183747</c:v>
                </c:pt>
                <c:pt idx="7">
                  <c:v>-0.17470907516033807</c:v>
                </c:pt>
                <c:pt idx="8">
                  <c:v>-0.53706864391127607</c:v>
                </c:pt>
                <c:pt idx="9">
                  <c:v>0.79409266809779921</c:v>
                </c:pt>
                <c:pt idx="10">
                  <c:v>0</c:v>
                </c:pt>
                <c:pt idx="11">
                  <c:v>-0.79409266809779921</c:v>
                </c:pt>
                <c:pt idx="12">
                  <c:v>0.53706864391127607</c:v>
                </c:pt>
                <c:pt idx="13">
                  <c:v>0.17470907516033807</c:v>
                </c:pt>
                <c:pt idx="14">
                  <c:v>-0.39570473330183747</c:v>
                </c:pt>
                <c:pt idx="15">
                  <c:v>0.8744296027394034</c:v>
                </c:pt>
                <c:pt idx="16">
                  <c:v>0.6372920776530685</c:v>
                </c:pt>
                <c:pt idx="17">
                  <c:v>-0.76652862793148757</c:v>
                </c:pt>
                <c:pt idx="18">
                  <c:v>0.88301544961481948</c:v>
                </c:pt>
                <c:pt idx="19">
                  <c:v>0.26368508729161172</c:v>
                </c:pt>
                <c:pt idx="20">
                  <c:v>-0.30485682442424589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08-4B8F-9C3A-C652754C3B95}"/>
            </c:ext>
          </c:extLst>
        </c:ser>
        <c:ser>
          <c:idx val="2"/>
          <c:order val="2"/>
          <c:tx>
            <c:strRef>
              <c:f>'Task 1'!$D$9</c:f>
              <c:strCache>
                <c:ptCount val="1"/>
                <c:pt idx="0">
                  <c:v>y₃ 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'Task 1'!$A$10:$A$30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'Task 1'!$D$10:$D$30</c:f>
              <c:numCache>
                <c:formatCode>General</c:formatCode>
                <c:ptCount val="21"/>
                <c:pt idx="0">
                  <c:v>-7.2010845214146732E-2</c:v>
                </c:pt>
                <c:pt idx="1">
                  <c:v>-0.88095865907304094</c:v>
                </c:pt>
                <c:pt idx="2">
                  <c:v>1.4470060448061046</c:v>
                </c:pt>
                <c:pt idx="3">
                  <c:v>0.56603854461105496</c:v>
                </c:pt>
                <c:pt idx="4">
                  <c:v>0.39155442921576261</c:v>
                </c:pt>
                <c:pt idx="5">
                  <c:v>2.2432590785110262</c:v>
                </c:pt>
                <c:pt idx="6">
                  <c:v>0.15965997325562137</c:v>
                </c:pt>
                <c:pt idx="7">
                  <c:v>-0.60972673929024979</c:v>
                </c:pt>
                <c:pt idx="8">
                  <c:v>14.057439591448331</c:v>
                </c:pt>
                <c:pt idx="9">
                  <c:v>0.5896737717143562</c:v>
                </c:pt>
                <c:pt idx="10">
                  <c:v>0.5</c:v>
                </c:pt>
                <c:pt idx="11">
                  <c:v>-2.298064099726334</c:v>
                </c:pt>
                <c:pt idx="12">
                  <c:v>0.42267053230308504</c:v>
                </c:pt>
                <c:pt idx="13">
                  <c:v>-0.39553210933293981</c:v>
                </c:pt>
                <c:pt idx="14">
                  <c:v>-2.1509269532088853</c:v>
                </c:pt>
                <c:pt idx="15">
                  <c:v>0.68100863717615012</c:v>
                </c:pt>
                <c:pt idx="16">
                  <c:v>0.54612531504284967</c:v>
                </c:pt>
                <c:pt idx="17">
                  <c:v>-0.10415623434422538</c:v>
                </c:pt>
                <c:pt idx="18">
                  <c:v>0.75618518348851005</c:v>
                </c:pt>
                <c:pt idx="19">
                  <c:v>-0.18709443079905189</c:v>
                </c:pt>
                <c:pt idx="20">
                  <c:v>-1.1004655582298282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08-4B8F-9C3A-C652754C3B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018864"/>
        <c:axId val="1847458672"/>
      </c:scatterChart>
      <c:valAx>
        <c:axId val="19220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58672"/>
        <c:crosses val="autoZero"/>
        <c:crossBetween val="midCat"/>
      </c:valAx>
      <c:valAx>
        <c:axId val="1847458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2018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426720</xdr:colOff>
      <xdr:row>11</xdr:row>
      <xdr:rowOff>8649</xdr:rowOff>
    </xdr:from>
    <xdr:ext cx="6941820" cy="989571"/>
    <xdr:pic>
      <xdr:nvPicPr>
        <xdr:cNvPr id="2" name="Picture 1">
          <a:extLst>
            <a:ext uri="{FF2B5EF4-FFF2-40B4-BE49-F238E27FC236}">
              <a16:creationId xmlns:a16="http://schemas.microsoft.com/office/drawing/2014/main" id="{571D6429-693F-40D7-9DCA-D0662DD87B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74720" y="1852689"/>
          <a:ext cx="6941820" cy="9895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12</xdr:col>
      <xdr:colOff>114918</xdr:colOff>
      <xdr:row>11</xdr:row>
      <xdr:rowOff>0</xdr:rowOff>
    </xdr:from>
    <xdr:ext cx="1203341" cy="2951674"/>
    <xdr:pic>
      <xdr:nvPicPr>
        <xdr:cNvPr id="3" name="Picture 2">
          <a:extLst>
            <a:ext uri="{FF2B5EF4-FFF2-40B4-BE49-F238E27FC236}">
              <a16:creationId xmlns:a16="http://schemas.microsoft.com/office/drawing/2014/main" id="{73735AD6-8B93-4957-ACD2-936A0F939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0118" y="1844040"/>
          <a:ext cx="1203341" cy="2951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223631</xdr:colOff>
      <xdr:row>7</xdr:row>
      <xdr:rowOff>133707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2C5F726-C6B5-43B4-9CC1-443CBE000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675283" cy="14672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530087</xdr:colOff>
      <xdr:row>9</xdr:row>
      <xdr:rowOff>69574</xdr:rowOff>
    </xdr:from>
    <xdr:to>
      <xdr:col>16</xdr:col>
      <xdr:colOff>198782</xdr:colOff>
      <xdr:row>23</xdr:row>
      <xdr:rowOff>145774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D9703-2E43-4ED7-91B8-C4958C6DF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38100</xdr:rowOff>
    </xdr:from>
    <xdr:to>
      <xdr:col>11</xdr:col>
      <xdr:colOff>114300</xdr:colOff>
      <xdr:row>8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6E82DD-552A-4AFF-857A-AF905CAA5F21}"/>
            </a:ext>
          </a:extLst>
        </xdr:cNvPr>
        <xdr:cNvSpPr txBox="1"/>
      </xdr:nvSpPr>
      <xdr:spPr>
        <a:xfrm>
          <a:off x="30480" y="38100"/>
          <a:ext cx="7122795" cy="13030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2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Certain hotel has 3 types of rooms:</a:t>
          </a:r>
        </a:p>
        <a:p>
          <a:r>
            <a:rPr lang="pl-PL" sz="1200"/>
            <a:t>a) Apartment</a:t>
          </a:r>
          <a:r>
            <a:rPr lang="pl-PL" sz="1200" baseline="0"/>
            <a:t> </a:t>
          </a:r>
          <a:r>
            <a:rPr lang="pl-PL" sz="1200"/>
            <a:t>at the price of 700 euros per night</a:t>
          </a:r>
        </a:p>
        <a:p>
          <a:r>
            <a:rPr lang="pl-PL" sz="1200"/>
            <a:t>b) Triple </a:t>
          </a:r>
          <a:r>
            <a:rPr lang="pl-PL" sz="1200" baseline="0"/>
            <a:t>room </a:t>
          </a:r>
          <a:r>
            <a:rPr lang="pl-PL" sz="1200"/>
            <a:t>at the price of </a:t>
          </a:r>
          <a:r>
            <a:rPr lang="pl-PL" sz="1200" b="0"/>
            <a:t>150</a:t>
          </a:r>
          <a:r>
            <a:rPr lang="pl-PL" sz="1200"/>
            <a:t> euros per night</a:t>
          </a:r>
        </a:p>
        <a:p>
          <a:r>
            <a:rPr lang="pl-PL" sz="1200"/>
            <a:t>c)</a:t>
          </a:r>
          <a:r>
            <a:rPr lang="pl-PL" sz="1200" b="0"/>
            <a:t> </a:t>
          </a:r>
          <a:r>
            <a:rPr lang="pl-PL" sz="1200"/>
            <a:t>Double room at the price of 100 euros per night</a:t>
          </a:r>
        </a:p>
        <a:p>
          <a:r>
            <a:rPr lang="pl-PL" sz="1200"/>
            <a:t>Design a formula that calculates the bill</a:t>
          </a:r>
          <a:r>
            <a:rPr lang="pl-PL" sz="1200" baseline="0"/>
            <a:t> for each </a:t>
          </a:r>
          <a:r>
            <a:rPr lang="pl-PL" sz="1200"/>
            <a:t>guest</a:t>
          </a:r>
          <a:r>
            <a:rPr lang="pl-PL" sz="1200" baseline="0"/>
            <a:t> based on the time and the type of a room he stayed at</a:t>
          </a:r>
          <a:r>
            <a:rPr lang="pl-PL" sz="1200"/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53340</xdr:rowOff>
    </xdr:from>
    <xdr:to>
      <xdr:col>7</xdr:col>
      <xdr:colOff>243840</xdr:colOff>
      <xdr:row>4</xdr:row>
      <xdr:rowOff>144780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1A5111A-8229-411B-8C96-7539275EFF20}"/>
            </a:ext>
          </a:extLst>
        </xdr:cNvPr>
        <xdr:cNvSpPr txBox="1"/>
      </xdr:nvSpPr>
      <xdr:spPr>
        <a:xfrm>
          <a:off x="38100" y="53340"/>
          <a:ext cx="5478780" cy="762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3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following table presents data on the nationality of several people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Print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either TRUE or FALSE in the empty columns u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sing logical functions AND, OR, and NOT.</a:t>
          </a:r>
          <a:endParaRPr lang="pl-PL" sz="12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487680</xdr:colOff>
      <xdr:row>0</xdr:row>
      <xdr:rowOff>116205</xdr:rowOff>
    </xdr:from>
    <xdr:to>
      <xdr:col>10</xdr:col>
      <xdr:colOff>297180</xdr:colOff>
      <xdr:row>1</xdr:row>
      <xdr:rowOff>180975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543CFAE-CC27-426F-9A36-369D542ADB0F}"/>
            </a:ext>
          </a:extLst>
        </xdr:cNvPr>
        <xdr:cNvSpPr>
          <a:spLocks noChangeArrowheads="1"/>
        </xdr:cNvSpPr>
      </xdr:nvSpPr>
      <xdr:spPr bwMode="auto">
        <a:xfrm>
          <a:off x="5615940" y="116205"/>
          <a:ext cx="1028700" cy="35433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99" mc:Ignorable="a14" a14:legacySpreadsheetColorIndex="4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START</a:t>
          </a:r>
        </a:p>
      </xdr:txBody>
    </xdr:sp>
    <xdr:clientData/>
  </xdr:twoCellAnchor>
  <xdr:twoCellAnchor>
    <xdr:from>
      <xdr:col>9</xdr:col>
      <xdr:colOff>401955</xdr:colOff>
      <xdr:row>5</xdr:row>
      <xdr:rowOff>49530</xdr:rowOff>
    </xdr:from>
    <xdr:to>
      <xdr:col>9</xdr:col>
      <xdr:colOff>401955</xdr:colOff>
      <xdr:row>7</xdr:row>
      <xdr:rowOff>15240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93598580-9AF8-45E2-81D0-369E099C1F8A}"/>
            </a:ext>
          </a:extLst>
        </xdr:cNvPr>
        <xdr:cNvSpPr>
          <a:spLocks noChangeShapeType="1"/>
        </xdr:cNvSpPr>
      </xdr:nvSpPr>
      <xdr:spPr bwMode="auto">
        <a:xfrm>
          <a:off x="6139815" y="1093470"/>
          <a:ext cx="0" cy="31623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186690</xdr:colOff>
      <xdr:row>3</xdr:row>
      <xdr:rowOff>30480</xdr:rowOff>
    </xdr:from>
    <xdr:to>
      <xdr:col>11</xdr:col>
      <xdr:colOff>15239</xdr:colOff>
      <xdr:row>5</xdr:row>
      <xdr:rowOff>45720</xdr:rowOff>
    </xdr:to>
    <xdr:sp macro="" textlink="">
      <xdr:nvSpPr>
        <xdr:cNvPr id="4" name="AutoShape 14">
          <a:extLst>
            <a:ext uri="{FF2B5EF4-FFF2-40B4-BE49-F238E27FC236}">
              <a16:creationId xmlns:a16="http://schemas.microsoft.com/office/drawing/2014/main" id="{052BCE92-45EC-44B3-819B-721706D3C960}"/>
            </a:ext>
          </a:extLst>
        </xdr:cNvPr>
        <xdr:cNvSpPr>
          <a:spLocks noChangeArrowheads="1"/>
        </xdr:cNvSpPr>
      </xdr:nvSpPr>
      <xdr:spPr bwMode="auto">
        <a:xfrm>
          <a:off x="5314950" y="739140"/>
          <a:ext cx="1657349" cy="350520"/>
        </a:xfrm>
        <a:prstGeom prst="parallelogram">
          <a:avLst>
            <a:gd name="adj" fmla="val 124432"/>
          </a:avLst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0" bIns="0" anchor="t" upright="1"/>
        <a:lstStyle/>
        <a:p>
          <a:pPr algn="ctr" rtl="0">
            <a:defRPr sz="1000"/>
          </a:pPr>
          <a:r>
            <a:rPr lang="pl-PL" sz="10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Read Number</a:t>
          </a:r>
        </a:p>
      </xdr:txBody>
    </xdr:sp>
    <xdr:clientData/>
  </xdr:twoCellAnchor>
  <xdr:twoCellAnchor>
    <xdr:from>
      <xdr:col>10</xdr:col>
      <xdr:colOff>160020</xdr:colOff>
      <xdr:row>13</xdr:row>
      <xdr:rowOff>55247</xdr:rowOff>
    </xdr:from>
    <xdr:to>
      <xdr:col>11</xdr:col>
      <xdr:colOff>236220</xdr:colOff>
      <xdr:row>16</xdr:row>
      <xdr:rowOff>35525</xdr:rowOff>
    </xdr:to>
    <xdr:grpSp>
      <xdr:nvGrpSpPr>
        <xdr:cNvPr id="5" name="Group 70">
          <a:extLst>
            <a:ext uri="{FF2B5EF4-FFF2-40B4-BE49-F238E27FC236}">
              <a16:creationId xmlns:a16="http://schemas.microsoft.com/office/drawing/2014/main" id="{53D2E715-F4B9-48CA-8857-318AFE209660}"/>
            </a:ext>
          </a:extLst>
        </xdr:cNvPr>
        <xdr:cNvGrpSpPr>
          <a:grpSpLocks/>
        </xdr:cNvGrpSpPr>
      </xdr:nvGrpSpPr>
      <xdr:grpSpPr bwMode="auto">
        <a:xfrm>
          <a:off x="6646545" y="2426972"/>
          <a:ext cx="666750" cy="466053"/>
          <a:chOff x="719" y="343"/>
          <a:chExt cx="72" cy="49"/>
        </a:xfrm>
      </xdr:grpSpPr>
      <xdr:sp macro="" textlink="">
        <xdr:nvSpPr>
          <xdr:cNvPr id="6" name="Oval 18">
            <a:extLst>
              <a:ext uri="{FF2B5EF4-FFF2-40B4-BE49-F238E27FC236}">
                <a16:creationId xmlns:a16="http://schemas.microsoft.com/office/drawing/2014/main" id="{F309CCDA-BAAB-58C0-6BFD-297772E65F72}"/>
              </a:ext>
            </a:extLst>
          </xdr:cNvPr>
          <xdr:cNvSpPr>
            <a:spLocks noChangeArrowheads="1"/>
          </xdr:cNvSpPr>
        </xdr:nvSpPr>
        <xdr:spPr bwMode="auto">
          <a:xfrm>
            <a:off x="719" y="364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7" name="Line 19">
            <a:extLst>
              <a:ext uri="{FF2B5EF4-FFF2-40B4-BE49-F238E27FC236}">
                <a16:creationId xmlns:a16="http://schemas.microsoft.com/office/drawing/2014/main" id="{33212290-F222-4C16-6F82-59D654EB8DD7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9</xdr:col>
      <xdr:colOff>409575</xdr:colOff>
      <xdr:row>1</xdr:row>
      <xdr:rowOff>182880</xdr:rowOff>
    </xdr:from>
    <xdr:to>
      <xdr:col>9</xdr:col>
      <xdr:colOff>409575</xdr:colOff>
      <xdr:row>3</xdr:row>
      <xdr:rowOff>11430</xdr:rowOff>
    </xdr:to>
    <xdr:sp macro="" textlink="">
      <xdr:nvSpPr>
        <xdr:cNvPr id="8" name="Line 20">
          <a:extLst>
            <a:ext uri="{FF2B5EF4-FFF2-40B4-BE49-F238E27FC236}">
              <a16:creationId xmlns:a16="http://schemas.microsoft.com/office/drawing/2014/main" id="{5462824F-18FA-4A5D-AFA3-936854348307}"/>
            </a:ext>
          </a:extLst>
        </xdr:cNvPr>
        <xdr:cNvSpPr>
          <a:spLocks noChangeShapeType="1"/>
        </xdr:cNvSpPr>
      </xdr:nvSpPr>
      <xdr:spPr bwMode="auto">
        <a:xfrm>
          <a:off x="6147435" y="472440"/>
          <a:ext cx="0" cy="2476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8</xdr:col>
      <xdr:colOff>228600</xdr:colOff>
      <xdr:row>7</xdr:row>
      <xdr:rowOff>30479</xdr:rowOff>
    </xdr:from>
    <xdr:to>
      <xdr:col>12</xdr:col>
      <xdr:colOff>57150</xdr:colOff>
      <xdr:row>13</xdr:row>
      <xdr:rowOff>110185</xdr:rowOff>
    </xdr:to>
    <xdr:grpSp>
      <xdr:nvGrpSpPr>
        <xdr:cNvPr id="11" name="Group 51">
          <a:extLst>
            <a:ext uri="{FF2B5EF4-FFF2-40B4-BE49-F238E27FC236}">
              <a16:creationId xmlns:a16="http://schemas.microsoft.com/office/drawing/2014/main" id="{F359EA02-7ABF-498F-B17C-2C26EC44BB22}"/>
            </a:ext>
          </a:extLst>
        </xdr:cNvPr>
        <xdr:cNvGrpSpPr>
          <a:grpSpLocks/>
        </xdr:cNvGrpSpPr>
      </xdr:nvGrpSpPr>
      <xdr:grpSpPr bwMode="auto">
        <a:xfrm>
          <a:off x="5534025" y="1411604"/>
          <a:ext cx="2190750" cy="1070306"/>
          <a:chOff x="560" y="228"/>
          <a:chExt cx="238" cy="112"/>
        </a:xfrm>
      </xdr:grpSpPr>
      <xdr:sp macro="" textlink="">
        <xdr:nvSpPr>
          <xdr:cNvPr id="12" name="Text Box 9">
            <a:extLst>
              <a:ext uri="{FF2B5EF4-FFF2-40B4-BE49-F238E27FC236}">
                <a16:creationId xmlns:a16="http://schemas.microsoft.com/office/drawing/2014/main" id="{D2AA13F2-9875-CC06-8B99-18A7AD675156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13" name="AutoShape 3">
            <a:extLst>
              <a:ext uri="{FF2B5EF4-FFF2-40B4-BE49-F238E27FC236}">
                <a16:creationId xmlns:a16="http://schemas.microsoft.com/office/drawing/2014/main" id="{0AE471A3-0D9A-B196-5BD9-2239BE33B2CD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2" cy="60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N&gt;100</a:t>
            </a:r>
          </a:p>
        </xdr:txBody>
      </xdr:sp>
      <xdr:sp macro="" textlink="">
        <xdr:nvSpPr>
          <xdr:cNvPr id="14" name="AutoShape 10">
            <a:extLst>
              <a:ext uri="{FF2B5EF4-FFF2-40B4-BE49-F238E27FC236}">
                <a16:creationId xmlns:a16="http://schemas.microsoft.com/office/drawing/2014/main" id="{7D65FA6D-0640-E35A-B649-147F9D483806}"/>
              </a:ext>
            </a:extLst>
          </xdr:cNvPr>
          <xdr:cNvSpPr>
            <a:spLocks noChangeArrowheads="1"/>
          </xdr:cNvSpPr>
        </xdr:nvSpPr>
        <xdr:spPr bwMode="auto">
          <a:xfrm>
            <a:off x="631" y="299"/>
            <a:ext cx="167" cy="34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 Print "BIG"</a:t>
            </a:r>
          </a:p>
        </xdr:txBody>
      </xdr:sp>
      <xdr:sp macro="" textlink="">
        <xdr:nvSpPr>
          <xdr:cNvPr id="15" name="Text Box 12">
            <a:extLst>
              <a:ext uri="{FF2B5EF4-FFF2-40B4-BE49-F238E27FC236}">
                <a16:creationId xmlns:a16="http://schemas.microsoft.com/office/drawing/2014/main" id="{F47F1344-FA42-93D7-A257-23740DEFF6DF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16" name="Line 35">
            <a:extLst>
              <a:ext uri="{FF2B5EF4-FFF2-40B4-BE49-F238E27FC236}">
                <a16:creationId xmlns:a16="http://schemas.microsoft.com/office/drawing/2014/main" id="{1B79816D-8C8A-26A7-50BC-FDE717F47293}"/>
              </a:ext>
            </a:extLst>
          </xdr:cNvPr>
          <xdr:cNvSpPr>
            <a:spLocks noChangeShapeType="1"/>
          </xdr:cNvSpPr>
        </xdr:nvSpPr>
        <xdr:spPr bwMode="auto">
          <a:xfrm>
            <a:off x="715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7" name="Line 36">
            <a:extLst>
              <a:ext uri="{FF2B5EF4-FFF2-40B4-BE49-F238E27FC236}">
                <a16:creationId xmlns:a16="http://schemas.microsoft.com/office/drawing/2014/main" id="{5BC9643D-7ECB-2925-6C81-2395DF110F61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8" name="Line 49">
            <a:extLst>
              <a:ext uri="{FF2B5EF4-FFF2-40B4-BE49-F238E27FC236}">
                <a16:creationId xmlns:a16="http://schemas.microsoft.com/office/drawing/2014/main" id="{C67B7F17-B87E-12ED-14A6-F33D099547D6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" name="Line 50">
            <a:extLst>
              <a:ext uri="{FF2B5EF4-FFF2-40B4-BE49-F238E27FC236}">
                <a16:creationId xmlns:a16="http://schemas.microsoft.com/office/drawing/2014/main" id="{8568C9E1-100A-9131-BEBE-655CA5D04EB9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144780</xdr:colOff>
      <xdr:row>13</xdr:row>
      <xdr:rowOff>150495</xdr:rowOff>
    </xdr:from>
    <xdr:to>
      <xdr:col>11</xdr:col>
      <xdr:colOff>182880</xdr:colOff>
      <xdr:row>20</xdr:row>
      <xdr:rowOff>83466</xdr:rowOff>
    </xdr:to>
    <xdr:grpSp>
      <xdr:nvGrpSpPr>
        <xdr:cNvPr id="20" name="Group 52">
          <a:extLst>
            <a:ext uri="{FF2B5EF4-FFF2-40B4-BE49-F238E27FC236}">
              <a16:creationId xmlns:a16="http://schemas.microsoft.com/office/drawing/2014/main" id="{51984119-6A25-440D-9643-5354E697F9EC}"/>
            </a:ext>
          </a:extLst>
        </xdr:cNvPr>
        <xdr:cNvGrpSpPr>
          <a:grpSpLocks/>
        </xdr:cNvGrpSpPr>
      </xdr:nvGrpSpPr>
      <xdr:grpSpPr bwMode="auto">
        <a:xfrm>
          <a:off x="4859655" y="2522220"/>
          <a:ext cx="2400300" cy="1066446"/>
          <a:chOff x="560" y="228"/>
          <a:chExt cx="260" cy="112"/>
        </a:xfrm>
      </xdr:grpSpPr>
      <xdr:sp macro="" textlink="">
        <xdr:nvSpPr>
          <xdr:cNvPr id="21" name="Text Box 53">
            <a:extLst>
              <a:ext uri="{FF2B5EF4-FFF2-40B4-BE49-F238E27FC236}">
                <a16:creationId xmlns:a16="http://schemas.microsoft.com/office/drawing/2014/main" id="{B41B6014-2C12-15B1-A627-D071219ABEDC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22" name="AutoShape 54">
            <a:extLst>
              <a:ext uri="{FF2B5EF4-FFF2-40B4-BE49-F238E27FC236}">
                <a16:creationId xmlns:a16="http://schemas.microsoft.com/office/drawing/2014/main" id="{C2478F71-3CF5-DEF8-AC30-1397B62BB1A7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5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N&gt;0</a:t>
            </a:r>
          </a:p>
        </xdr:txBody>
      </xdr:sp>
      <xdr:sp macro="" textlink="">
        <xdr:nvSpPr>
          <xdr:cNvPr id="23" name="AutoShape 55">
            <a:extLst>
              <a:ext uri="{FF2B5EF4-FFF2-40B4-BE49-F238E27FC236}">
                <a16:creationId xmlns:a16="http://schemas.microsoft.com/office/drawing/2014/main" id="{286B171C-5315-F3B4-9615-637E191CC982}"/>
              </a:ext>
            </a:extLst>
          </xdr:cNvPr>
          <xdr:cNvSpPr>
            <a:spLocks noChangeArrowheads="1"/>
          </xdr:cNvSpPr>
        </xdr:nvSpPr>
        <xdr:spPr bwMode="auto">
          <a:xfrm>
            <a:off x="648" y="299"/>
            <a:ext cx="172" cy="36"/>
          </a:xfrm>
          <a:prstGeom prst="parallelogram">
            <a:avLst>
              <a:gd name="adj" fmla="val 115047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Print: "positive"</a:t>
            </a:r>
          </a:p>
        </xdr:txBody>
      </xdr:sp>
      <xdr:sp macro="" textlink="">
        <xdr:nvSpPr>
          <xdr:cNvPr id="24" name="Text Box 56">
            <a:extLst>
              <a:ext uri="{FF2B5EF4-FFF2-40B4-BE49-F238E27FC236}">
                <a16:creationId xmlns:a16="http://schemas.microsoft.com/office/drawing/2014/main" id="{532B8690-3581-838B-C41D-76B670771572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25" name="Line 57">
            <a:extLst>
              <a:ext uri="{FF2B5EF4-FFF2-40B4-BE49-F238E27FC236}">
                <a16:creationId xmlns:a16="http://schemas.microsoft.com/office/drawing/2014/main" id="{F9829435-CBAC-A69F-3075-1268655D4240}"/>
              </a:ext>
            </a:extLst>
          </xdr:cNvPr>
          <xdr:cNvSpPr>
            <a:spLocks noChangeShapeType="1"/>
          </xdr:cNvSpPr>
        </xdr:nvSpPr>
        <xdr:spPr bwMode="auto">
          <a:xfrm>
            <a:off x="717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" name="Line 58">
            <a:extLst>
              <a:ext uri="{FF2B5EF4-FFF2-40B4-BE49-F238E27FC236}">
                <a16:creationId xmlns:a16="http://schemas.microsoft.com/office/drawing/2014/main" id="{5CF70B32-AD3A-2D8E-7E4A-FA3238F0DCD3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7" name="Line 59">
            <a:extLst>
              <a:ext uri="{FF2B5EF4-FFF2-40B4-BE49-F238E27FC236}">
                <a16:creationId xmlns:a16="http://schemas.microsoft.com/office/drawing/2014/main" id="{777CA25C-1554-FB12-7D21-38EE78429D5C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8" name="Line 60">
            <a:extLst>
              <a:ext uri="{FF2B5EF4-FFF2-40B4-BE49-F238E27FC236}">
                <a16:creationId xmlns:a16="http://schemas.microsoft.com/office/drawing/2014/main" id="{CAC10674-AC90-847B-1446-959F820546B1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6</xdr:col>
      <xdr:colOff>53340</xdr:colOff>
      <xdr:row>20</xdr:row>
      <xdr:rowOff>112396</xdr:rowOff>
    </xdr:from>
    <xdr:to>
      <xdr:col>10</xdr:col>
      <xdr:colOff>253365</xdr:colOff>
      <xdr:row>27</xdr:row>
      <xdr:rowOff>39703</xdr:rowOff>
    </xdr:to>
    <xdr:grpSp>
      <xdr:nvGrpSpPr>
        <xdr:cNvPr id="29" name="Group 61">
          <a:extLst>
            <a:ext uri="{FF2B5EF4-FFF2-40B4-BE49-F238E27FC236}">
              <a16:creationId xmlns:a16="http://schemas.microsoft.com/office/drawing/2014/main" id="{EE6EF092-B88F-44D8-AC8F-0D2804B020FF}"/>
            </a:ext>
          </a:extLst>
        </xdr:cNvPr>
        <xdr:cNvGrpSpPr>
          <a:grpSpLocks/>
        </xdr:cNvGrpSpPr>
      </xdr:nvGrpSpPr>
      <xdr:grpSpPr bwMode="auto">
        <a:xfrm>
          <a:off x="4177665" y="3617596"/>
          <a:ext cx="2562225" cy="1060782"/>
          <a:chOff x="560" y="228"/>
          <a:chExt cx="277" cy="112"/>
        </a:xfrm>
      </xdr:grpSpPr>
      <xdr:sp macro="" textlink="">
        <xdr:nvSpPr>
          <xdr:cNvPr id="30" name="Text Box 62">
            <a:extLst>
              <a:ext uri="{FF2B5EF4-FFF2-40B4-BE49-F238E27FC236}">
                <a16:creationId xmlns:a16="http://schemas.microsoft.com/office/drawing/2014/main" id="{E3790B67-0529-BDA5-FFCD-768E004736A9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31" name="AutoShape 63">
            <a:extLst>
              <a:ext uri="{FF2B5EF4-FFF2-40B4-BE49-F238E27FC236}">
                <a16:creationId xmlns:a16="http://schemas.microsoft.com/office/drawing/2014/main" id="{26C8A290-4359-AE9A-F084-656B04242717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04" cy="58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N=0</a:t>
            </a:r>
          </a:p>
        </xdr:txBody>
      </xdr:sp>
      <xdr:sp macro="" textlink="">
        <xdr:nvSpPr>
          <xdr:cNvPr id="32" name="AutoShape 64">
            <a:extLst>
              <a:ext uri="{FF2B5EF4-FFF2-40B4-BE49-F238E27FC236}">
                <a16:creationId xmlns:a16="http://schemas.microsoft.com/office/drawing/2014/main" id="{3FE5A92E-2767-F407-104B-3150D0F1989C}"/>
              </a:ext>
            </a:extLst>
          </xdr:cNvPr>
          <xdr:cNvSpPr>
            <a:spLocks noChangeArrowheads="1"/>
          </xdr:cNvSpPr>
        </xdr:nvSpPr>
        <xdr:spPr bwMode="auto">
          <a:xfrm>
            <a:off x="662" y="296"/>
            <a:ext cx="175" cy="35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Print: "ZERO"</a:t>
            </a:r>
          </a:p>
        </xdr:txBody>
      </xdr:sp>
      <xdr:sp macro="" textlink="">
        <xdr:nvSpPr>
          <xdr:cNvPr id="33" name="Text Box 65">
            <a:extLst>
              <a:ext uri="{FF2B5EF4-FFF2-40B4-BE49-F238E27FC236}">
                <a16:creationId xmlns:a16="http://schemas.microsoft.com/office/drawing/2014/main" id="{B75A1FE2-C3C2-CA36-8DEF-82E285EF3D35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34" name="Line 66">
            <a:extLst>
              <a:ext uri="{FF2B5EF4-FFF2-40B4-BE49-F238E27FC236}">
                <a16:creationId xmlns:a16="http://schemas.microsoft.com/office/drawing/2014/main" id="{865C95FE-3273-50F2-FFDA-F73EA3DC2F9C}"/>
              </a:ext>
            </a:extLst>
          </xdr:cNvPr>
          <xdr:cNvSpPr>
            <a:spLocks noChangeShapeType="1"/>
          </xdr:cNvSpPr>
        </xdr:nvSpPr>
        <xdr:spPr bwMode="auto">
          <a:xfrm>
            <a:off x="717" y="258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5" name="Line 67">
            <a:extLst>
              <a:ext uri="{FF2B5EF4-FFF2-40B4-BE49-F238E27FC236}">
                <a16:creationId xmlns:a16="http://schemas.microsoft.com/office/drawing/2014/main" id="{C322FFB0-FF81-B693-E63E-5F082F95B27E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6" name="Line 68">
            <a:extLst>
              <a:ext uri="{FF2B5EF4-FFF2-40B4-BE49-F238E27FC236}">
                <a16:creationId xmlns:a16="http://schemas.microsoft.com/office/drawing/2014/main" id="{0F73B182-1A01-AA89-02F5-25581F3DE9D0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7" name="Line 69">
            <a:extLst>
              <a:ext uri="{FF2B5EF4-FFF2-40B4-BE49-F238E27FC236}">
                <a16:creationId xmlns:a16="http://schemas.microsoft.com/office/drawing/2014/main" id="{9397F976-C36B-04CF-3F36-62E3F12FACA8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9</xdr:col>
      <xdr:colOff>304800</xdr:colOff>
      <xdr:row>20</xdr:row>
      <xdr:rowOff>36193</xdr:rowOff>
    </xdr:from>
    <xdr:to>
      <xdr:col>10</xdr:col>
      <xdr:colOff>381000</xdr:colOff>
      <xdr:row>22</xdr:row>
      <xdr:rowOff>164388</xdr:rowOff>
    </xdr:to>
    <xdr:grpSp>
      <xdr:nvGrpSpPr>
        <xdr:cNvPr id="38" name="Group 71">
          <a:extLst>
            <a:ext uri="{FF2B5EF4-FFF2-40B4-BE49-F238E27FC236}">
              <a16:creationId xmlns:a16="http://schemas.microsoft.com/office/drawing/2014/main" id="{02CA46BE-1ACC-4DB1-8AD7-72FDC00C8738}"/>
            </a:ext>
          </a:extLst>
        </xdr:cNvPr>
        <xdr:cNvGrpSpPr>
          <a:grpSpLocks/>
        </xdr:cNvGrpSpPr>
      </xdr:nvGrpSpPr>
      <xdr:grpSpPr bwMode="auto">
        <a:xfrm>
          <a:off x="6200775" y="3541393"/>
          <a:ext cx="666750" cy="452045"/>
          <a:chOff x="720" y="343"/>
          <a:chExt cx="72" cy="47"/>
        </a:xfrm>
      </xdr:grpSpPr>
      <xdr:sp macro="" textlink="">
        <xdr:nvSpPr>
          <xdr:cNvPr id="39" name="Oval 72">
            <a:extLst>
              <a:ext uri="{FF2B5EF4-FFF2-40B4-BE49-F238E27FC236}">
                <a16:creationId xmlns:a16="http://schemas.microsoft.com/office/drawing/2014/main" id="{7CAE0936-F54E-BE98-0D6D-C6FB0A20178C}"/>
              </a:ext>
            </a:extLst>
          </xdr:cNvPr>
          <xdr:cNvSpPr>
            <a:spLocks noChangeArrowheads="1"/>
          </xdr:cNvSpPr>
        </xdr:nvSpPr>
        <xdr:spPr bwMode="auto">
          <a:xfrm>
            <a:off x="720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0" name="Line 73">
            <a:extLst>
              <a:ext uri="{FF2B5EF4-FFF2-40B4-BE49-F238E27FC236}">
                <a16:creationId xmlns:a16="http://schemas.microsoft.com/office/drawing/2014/main" id="{E8D417A8-ABE7-2C55-B18C-2D3C80993DA0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8</xdr:col>
      <xdr:colOff>184785</xdr:colOff>
      <xdr:row>26</xdr:row>
      <xdr:rowOff>137158</xdr:rowOff>
    </xdr:from>
    <xdr:to>
      <xdr:col>9</xdr:col>
      <xdr:colOff>260985</xdr:colOff>
      <xdr:row>29</xdr:row>
      <xdr:rowOff>97713</xdr:rowOff>
    </xdr:to>
    <xdr:grpSp>
      <xdr:nvGrpSpPr>
        <xdr:cNvPr id="41" name="Group 74">
          <a:extLst>
            <a:ext uri="{FF2B5EF4-FFF2-40B4-BE49-F238E27FC236}">
              <a16:creationId xmlns:a16="http://schemas.microsoft.com/office/drawing/2014/main" id="{1EE6C229-90C8-42D2-9DEB-1D1A9C215FA7}"/>
            </a:ext>
          </a:extLst>
        </xdr:cNvPr>
        <xdr:cNvGrpSpPr>
          <a:grpSpLocks/>
        </xdr:cNvGrpSpPr>
      </xdr:nvGrpSpPr>
      <xdr:grpSpPr bwMode="auto">
        <a:xfrm>
          <a:off x="5490210" y="4613908"/>
          <a:ext cx="666750" cy="446330"/>
          <a:chOff x="719" y="343"/>
          <a:chExt cx="72" cy="47"/>
        </a:xfrm>
      </xdr:grpSpPr>
      <xdr:sp macro="" textlink="">
        <xdr:nvSpPr>
          <xdr:cNvPr id="42" name="Oval 75">
            <a:extLst>
              <a:ext uri="{FF2B5EF4-FFF2-40B4-BE49-F238E27FC236}">
                <a16:creationId xmlns:a16="http://schemas.microsoft.com/office/drawing/2014/main" id="{353DCB0F-839B-15AE-40DD-D30A18919444}"/>
              </a:ext>
            </a:extLst>
          </xdr:cNvPr>
          <xdr:cNvSpPr>
            <a:spLocks noChangeArrowheads="1"/>
          </xdr:cNvSpPr>
        </xdr:nvSpPr>
        <xdr:spPr bwMode="auto">
          <a:xfrm>
            <a:off x="719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43" name="Line 76">
            <a:extLst>
              <a:ext uri="{FF2B5EF4-FFF2-40B4-BE49-F238E27FC236}">
                <a16:creationId xmlns:a16="http://schemas.microsoft.com/office/drawing/2014/main" id="{B2AFB292-3924-1E51-E69A-7A5660B987A8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565785</xdr:colOff>
      <xdr:row>27</xdr:row>
      <xdr:rowOff>59055</xdr:rowOff>
    </xdr:from>
    <xdr:to>
      <xdr:col>9</xdr:col>
      <xdr:colOff>156210</xdr:colOff>
      <xdr:row>33</xdr:row>
      <xdr:rowOff>159666</xdr:rowOff>
    </xdr:to>
    <xdr:grpSp>
      <xdr:nvGrpSpPr>
        <xdr:cNvPr id="44" name="Group 77">
          <a:extLst>
            <a:ext uri="{FF2B5EF4-FFF2-40B4-BE49-F238E27FC236}">
              <a16:creationId xmlns:a16="http://schemas.microsoft.com/office/drawing/2014/main" id="{DC51239C-1A59-4E32-A7FA-01FF6818C4FF}"/>
            </a:ext>
          </a:extLst>
        </xdr:cNvPr>
        <xdr:cNvGrpSpPr>
          <a:grpSpLocks/>
        </xdr:cNvGrpSpPr>
      </xdr:nvGrpSpPr>
      <xdr:grpSpPr bwMode="auto">
        <a:xfrm>
          <a:off x="3509010" y="4697730"/>
          <a:ext cx="2543175" cy="1072161"/>
          <a:chOff x="560" y="228"/>
          <a:chExt cx="277" cy="112"/>
        </a:xfrm>
      </xdr:grpSpPr>
      <xdr:sp macro="" textlink="">
        <xdr:nvSpPr>
          <xdr:cNvPr id="45" name="Text Box 78">
            <a:extLst>
              <a:ext uri="{FF2B5EF4-FFF2-40B4-BE49-F238E27FC236}">
                <a16:creationId xmlns:a16="http://schemas.microsoft.com/office/drawing/2014/main" id="{918B5B88-5D92-E89E-3DE8-0765805F2AE3}"/>
              </a:ext>
            </a:extLst>
          </xdr:cNvPr>
          <xdr:cNvSpPr txBox="1">
            <a:spLocks noChangeArrowheads="1"/>
          </xdr:cNvSpPr>
        </xdr:nvSpPr>
        <xdr:spPr bwMode="auto">
          <a:xfrm>
            <a:off x="560" y="239"/>
            <a:ext cx="36" cy="24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No</a:t>
            </a:r>
          </a:p>
        </xdr:txBody>
      </xdr:sp>
      <xdr:sp macro="" textlink="">
        <xdr:nvSpPr>
          <xdr:cNvPr id="46" name="AutoShape 79">
            <a:extLst>
              <a:ext uri="{FF2B5EF4-FFF2-40B4-BE49-F238E27FC236}">
                <a16:creationId xmlns:a16="http://schemas.microsoft.com/office/drawing/2014/main" id="{EA04162C-6319-8DA6-F652-8CE27420641E}"/>
              </a:ext>
            </a:extLst>
          </xdr:cNvPr>
          <xdr:cNvSpPr>
            <a:spLocks noChangeArrowheads="1"/>
          </xdr:cNvSpPr>
        </xdr:nvSpPr>
        <xdr:spPr bwMode="auto">
          <a:xfrm>
            <a:off x="590" y="228"/>
            <a:ext cx="111" cy="59"/>
          </a:xfrm>
          <a:prstGeom prst="flowChartDecision">
            <a:avLst/>
          </a:prstGeom>
          <a:solidFill>
            <a:srgbClr xmlns:mc="http://schemas.openxmlformats.org/markup-compatibility/2006" xmlns:a14="http://schemas.microsoft.com/office/drawing/2010/main" val="CCFFCC" mc:Ignorable="a14" a14:legacySpreadsheetColorIndex="42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N&gt;-50</a:t>
            </a:r>
          </a:p>
        </xdr:txBody>
      </xdr:sp>
      <xdr:sp macro="" textlink="">
        <xdr:nvSpPr>
          <xdr:cNvPr id="47" name="AutoShape 80">
            <a:extLst>
              <a:ext uri="{FF2B5EF4-FFF2-40B4-BE49-F238E27FC236}">
                <a16:creationId xmlns:a16="http://schemas.microsoft.com/office/drawing/2014/main" id="{BE2E4F69-B56B-2977-0E6A-2E9E03BEB93C}"/>
              </a:ext>
            </a:extLst>
          </xdr:cNvPr>
          <xdr:cNvSpPr>
            <a:spLocks noChangeArrowheads="1"/>
          </xdr:cNvSpPr>
        </xdr:nvSpPr>
        <xdr:spPr bwMode="auto">
          <a:xfrm>
            <a:off x="657" y="296"/>
            <a:ext cx="180" cy="31"/>
          </a:xfrm>
          <a:prstGeom prst="parallelogram">
            <a:avLst>
              <a:gd name="adj" fmla="val 113333"/>
            </a:avLst>
          </a:prstGeom>
          <a:solidFill>
            <a:srgbClr xmlns:mc="http://schemas.openxmlformats.org/markup-compatibility/2006" xmlns:a14="http://schemas.microsoft.com/office/drawing/2010/main" val="FFCC99" mc:Ignorable="a14" a14:legacySpreadsheetColorIndex="47"/>
          </a:solidFill>
          <a:ln w="9525" algn="ctr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    Print: "negative"</a:t>
            </a:r>
          </a:p>
        </xdr:txBody>
      </xdr:sp>
      <xdr:sp macro="" textlink="">
        <xdr:nvSpPr>
          <xdr:cNvPr id="48" name="Text Box 81">
            <a:extLst>
              <a:ext uri="{FF2B5EF4-FFF2-40B4-BE49-F238E27FC236}">
                <a16:creationId xmlns:a16="http://schemas.microsoft.com/office/drawing/2014/main" id="{00FBE85B-B9DB-40AF-4A30-E197E9794231}"/>
              </a:ext>
            </a:extLst>
          </xdr:cNvPr>
          <xdr:cNvSpPr txBox="1">
            <a:spLocks noChangeArrowheads="1"/>
          </xdr:cNvSpPr>
        </xdr:nvSpPr>
        <xdr:spPr bwMode="auto">
          <a:xfrm>
            <a:off x="694" y="238"/>
            <a:ext cx="41" cy="2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xmlns:mc="http://schemas.openxmlformats.org/markup-compatibility/2006" val="FFFFFF" mc:Ignorable="a14" a14:legacySpreadsheetColorIndex="9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xmlns:mc="http://schemas.openxmlformats.org/markup-compatibility/2006" val="000000" mc:Ignorable="a14" a14:legacySpreadsheetColorIndex="64"/>
                </a:solidFill>
                <a:miter lim="800000"/>
                <a:headEnd/>
                <a:tailEnd/>
              </a14:hiddenLine>
            </a:ext>
          </a:extLst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Yes</a:t>
            </a:r>
          </a:p>
        </xdr:txBody>
      </xdr:sp>
      <xdr:sp macro="" textlink="">
        <xdr:nvSpPr>
          <xdr:cNvPr id="49" name="Line 82">
            <a:extLst>
              <a:ext uri="{FF2B5EF4-FFF2-40B4-BE49-F238E27FC236}">
                <a16:creationId xmlns:a16="http://schemas.microsoft.com/office/drawing/2014/main" id="{763AAB77-ED05-FF3D-9001-C83EE23CFB36}"/>
              </a:ext>
            </a:extLst>
          </xdr:cNvPr>
          <xdr:cNvSpPr>
            <a:spLocks noChangeShapeType="1"/>
          </xdr:cNvSpPr>
        </xdr:nvSpPr>
        <xdr:spPr bwMode="auto">
          <a:xfrm>
            <a:off x="717" y="259"/>
            <a:ext cx="0" cy="38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" name="Line 83">
            <a:extLst>
              <a:ext uri="{FF2B5EF4-FFF2-40B4-BE49-F238E27FC236}">
                <a16:creationId xmlns:a16="http://schemas.microsoft.com/office/drawing/2014/main" id="{02C01648-5AFB-0537-8E41-1C582A6D3434}"/>
              </a:ext>
            </a:extLst>
          </xdr:cNvPr>
          <xdr:cNvSpPr>
            <a:spLocks noChangeShapeType="1"/>
          </xdr:cNvSpPr>
        </xdr:nvSpPr>
        <xdr:spPr bwMode="auto">
          <a:xfrm>
            <a:off x="694" y="258"/>
            <a:ext cx="23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" name="Line 84">
            <a:extLst>
              <a:ext uri="{FF2B5EF4-FFF2-40B4-BE49-F238E27FC236}">
                <a16:creationId xmlns:a16="http://schemas.microsoft.com/office/drawing/2014/main" id="{32CED7E9-14AA-E23D-0323-0296D5066DD4}"/>
              </a:ext>
            </a:extLst>
          </xdr:cNvPr>
          <xdr:cNvSpPr>
            <a:spLocks noChangeShapeType="1"/>
          </xdr:cNvSpPr>
        </xdr:nvSpPr>
        <xdr:spPr bwMode="auto">
          <a:xfrm flipH="1">
            <a:off x="568" y="258"/>
            <a:ext cx="24" cy="0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2" name="Line 85">
            <a:extLst>
              <a:ext uri="{FF2B5EF4-FFF2-40B4-BE49-F238E27FC236}">
                <a16:creationId xmlns:a16="http://schemas.microsoft.com/office/drawing/2014/main" id="{507F1222-5090-2BA6-1733-975663DA295F}"/>
              </a:ext>
            </a:extLst>
          </xdr:cNvPr>
          <xdr:cNvSpPr>
            <a:spLocks noChangeShapeType="1"/>
          </xdr:cNvSpPr>
        </xdr:nvSpPr>
        <xdr:spPr bwMode="auto">
          <a:xfrm>
            <a:off x="568" y="258"/>
            <a:ext cx="0" cy="82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7</xdr:col>
      <xdr:colOff>249555</xdr:colOff>
      <xdr:row>33</xdr:row>
      <xdr:rowOff>64768</xdr:rowOff>
    </xdr:from>
    <xdr:to>
      <xdr:col>8</xdr:col>
      <xdr:colOff>325755</xdr:colOff>
      <xdr:row>36</xdr:row>
      <xdr:rowOff>25323</xdr:rowOff>
    </xdr:to>
    <xdr:grpSp>
      <xdr:nvGrpSpPr>
        <xdr:cNvPr id="53" name="Group 86">
          <a:extLst>
            <a:ext uri="{FF2B5EF4-FFF2-40B4-BE49-F238E27FC236}">
              <a16:creationId xmlns:a16="http://schemas.microsoft.com/office/drawing/2014/main" id="{F915F0B3-F98F-4E3D-8C9C-4083906D6A6E}"/>
            </a:ext>
          </a:extLst>
        </xdr:cNvPr>
        <xdr:cNvGrpSpPr>
          <a:grpSpLocks/>
        </xdr:cNvGrpSpPr>
      </xdr:nvGrpSpPr>
      <xdr:grpSpPr bwMode="auto">
        <a:xfrm>
          <a:off x="4964430" y="5674993"/>
          <a:ext cx="666750" cy="446330"/>
          <a:chOff x="719" y="343"/>
          <a:chExt cx="72" cy="47"/>
        </a:xfrm>
      </xdr:grpSpPr>
      <xdr:sp macro="" textlink="">
        <xdr:nvSpPr>
          <xdr:cNvPr id="54" name="Oval 87">
            <a:extLst>
              <a:ext uri="{FF2B5EF4-FFF2-40B4-BE49-F238E27FC236}">
                <a16:creationId xmlns:a16="http://schemas.microsoft.com/office/drawing/2014/main" id="{7BBA69BB-C31C-B515-8824-1347E11D7FB0}"/>
              </a:ext>
            </a:extLst>
          </xdr:cNvPr>
          <xdr:cNvSpPr>
            <a:spLocks noChangeArrowheads="1"/>
          </xdr:cNvSpPr>
        </xdr:nvSpPr>
        <xdr:spPr bwMode="auto">
          <a:xfrm>
            <a:off x="719" y="362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5" name="Line 88">
            <a:extLst>
              <a:ext uri="{FF2B5EF4-FFF2-40B4-BE49-F238E27FC236}">
                <a16:creationId xmlns:a16="http://schemas.microsoft.com/office/drawing/2014/main" id="{B48E671E-3827-D1C9-5961-C63E8112A83B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4</xdr:col>
      <xdr:colOff>280035</xdr:colOff>
      <xdr:row>36</xdr:row>
      <xdr:rowOff>70482</xdr:rowOff>
    </xdr:from>
    <xdr:to>
      <xdr:col>5</xdr:col>
      <xdr:colOff>356235</xdr:colOff>
      <xdr:row>39</xdr:row>
      <xdr:rowOff>40898</xdr:rowOff>
    </xdr:to>
    <xdr:grpSp>
      <xdr:nvGrpSpPr>
        <xdr:cNvPr id="56" name="Group 89">
          <a:extLst>
            <a:ext uri="{FF2B5EF4-FFF2-40B4-BE49-F238E27FC236}">
              <a16:creationId xmlns:a16="http://schemas.microsoft.com/office/drawing/2014/main" id="{D623A742-1359-4CFD-AF09-E10C1D6F4A16}"/>
            </a:ext>
          </a:extLst>
        </xdr:cNvPr>
        <xdr:cNvGrpSpPr>
          <a:grpSpLocks/>
        </xdr:cNvGrpSpPr>
      </xdr:nvGrpSpPr>
      <xdr:grpSpPr bwMode="auto">
        <a:xfrm>
          <a:off x="3223260" y="6166482"/>
          <a:ext cx="666750" cy="456191"/>
          <a:chOff x="718" y="343"/>
          <a:chExt cx="72" cy="48"/>
        </a:xfrm>
      </xdr:grpSpPr>
      <xdr:sp macro="" textlink="">
        <xdr:nvSpPr>
          <xdr:cNvPr id="57" name="Oval 90">
            <a:extLst>
              <a:ext uri="{FF2B5EF4-FFF2-40B4-BE49-F238E27FC236}">
                <a16:creationId xmlns:a16="http://schemas.microsoft.com/office/drawing/2014/main" id="{9706BA45-2EF0-E458-78B0-AB62456D78CD}"/>
              </a:ext>
            </a:extLst>
          </xdr:cNvPr>
          <xdr:cNvSpPr>
            <a:spLocks noChangeArrowheads="1"/>
          </xdr:cNvSpPr>
        </xdr:nvSpPr>
        <xdr:spPr bwMode="auto">
          <a:xfrm>
            <a:off x="718" y="363"/>
            <a:ext cx="72" cy="2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FFFF99" mc:Ignorable="a14" a14:legacySpreadsheetColorIndex="43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/>
          </a:ln>
        </xdr:spPr>
        <xdr:txBody>
          <a:bodyPr vertOverflow="clip" wrap="square" lIns="27432" tIns="22860" rIns="27432" bIns="0" anchor="t" upright="1"/>
          <a:lstStyle/>
          <a:p>
            <a:pPr algn="ctr" rtl="0">
              <a:defRPr sz="1000"/>
            </a:pPr>
            <a:r>
              <a:rPr lang="pl-PL" sz="1000" b="0" i="0" u="none" strike="noStrike" baseline="0">
                <a:solidFill>
                  <a:srgbClr val="000000"/>
                </a:solidFill>
                <a:latin typeface="Arial CE"/>
                <a:cs typeface="Arial CE"/>
              </a:rPr>
              <a:t>STOP</a:t>
            </a:r>
          </a:p>
        </xdr:txBody>
      </xdr:sp>
      <xdr:sp macro="" textlink="">
        <xdr:nvSpPr>
          <xdr:cNvPr id="58" name="Line 91">
            <a:extLst>
              <a:ext uri="{FF2B5EF4-FFF2-40B4-BE49-F238E27FC236}">
                <a16:creationId xmlns:a16="http://schemas.microsoft.com/office/drawing/2014/main" id="{90A27985-56B3-D3F2-18BF-AB98AE1ADD34}"/>
              </a:ext>
            </a:extLst>
          </xdr:cNvPr>
          <xdr:cNvSpPr>
            <a:spLocks noChangeShapeType="1"/>
          </xdr:cNvSpPr>
        </xdr:nvSpPr>
        <xdr:spPr bwMode="auto">
          <a:xfrm>
            <a:off x="754" y="343"/>
            <a:ext cx="0" cy="19"/>
          </a:xfrm>
          <a:prstGeom prst="line">
            <a:avLst/>
          </a:prstGeom>
          <a:noFill/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round/>
            <a:headEnd/>
            <a:tailEnd type="triangle" w="med" len="med"/>
          </a:ln>
          <a:effectLst/>
          <a:extLst>
            <a:ext uri="{909E8E84-426E-40DD-AFC4-6F175D3DCCD1}">
              <a14:hiddenFill xmlns:a14="http://schemas.microsoft.com/office/drawing/2010/main">
                <a:noFill/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</xdr:sp>
    </xdr:grpSp>
    <xdr:clientData/>
  </xdr:twoCellAnchor>
  <xdr:twoCellAnchor>
    <xdr:from>
      <xdr:col>3</xdr:col>
      <xdr:colOff>548640</xdr:colOff>
      <xdr:row>34</xdr:row>
      <xdr:rowOff>7620</xdr:rowOff>
    </xdr:from>
    <xdr:to>
      <xdr:col>6</xdr:col>
      <xdr:colOff>198120</xdr:colOff>
      <xdr:row>36</xdr:row>
      <xdr:rowOff>68580</xdr:rowOff>
    </xdr:to>
    <xdr:sp macro="" textlink="">
      <xdr:nvSpPr>
        <xdr:cNvPr id="59" name="AutoShape 92">
          <a:extLst>
            <a:ext uri="{FF2B5EF4-FFF2-40B4-BE49-F238E27FC236}">
              <a16:creationId xmlns:a16="http://schemas.microsoft.com/office/drawing/2014/main" id="{915A4673-5370-40FF-BDD0-8595D5E2AE21}"/>
            </a:ext>
          </a:extLst>
        </xdr:cNvPr>
        <xdr:cNvSpPr>
          <a:spLocks noChangeArrowheads="1"/>
        </xdr:cNvSpPr>
      </xdr:nvSpPr>
      <xdr:spPr bwMode="auto">
        <a:xfrm>
          <a:off x="2628900" y="5943600"/>
          <a:ext cx="1478280" cy="396240"/>
        </a:xfrm>
        <a:prstGeom prst="flowChartInputOutput">
          <a:avLst/>
        </a:prstGeom>
        <a:solidFill>
          <a:srgbClr xmlns:mc="http://schemas.openxmlformats.org/markup-compatibility/2006" xmlns:a14="http://schemas.microsoft.com/office/drawing/2010/main" val="FFCC99" mc:Ignorable="a14" a14:legacySpreadsheetColorIndex="47"/>
        </a:solidFill>
        <a:ln w="9525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pl-PL" sz="1100" b="0" i="0" u="none" strike="noStrike" baseline="0">
              <a:solidFill>
                <a:srgbClr val="000000"/>
              </a:solidFill>
              <a:latin typeface="Arial CE"/>
              <a:cs typeface="Arial CE"/>
            </a:rPr>
            <a:t>Print: "VERY NEGATIVE"</a:t>
          </a:r>
        </a:p>
      </xdr:txBody>
    </xdr:sp>
    <xdr:clientData/>
  </xdr:twoCellAnchor>
  <xdr:twoCellAnchor>
    <xdr:from>
      <xdr:col>0</xdr:col>
      <xdr:colOff>53341</xdr:colOff>
      <xdr:row>0</xdr:row>
      <xdr:rowOff>68580</xdr:rowOff>
    </xdr:from>
    <xdr:to>
      <xdr:col>7</xdr:col>
      <xdr:colOff>342900</xdr:colOff>
      <xdr:row>5</xdr:row>
      <xdr:rowOff>38100</xdr:rowOff>
    </xdr:to>
    <xdr:sp macro="" textlink="">
      <xdr:nvSpPr>
        <xdr:cNvPr id="60" name="TextBox 59">
          <a:extLst>
            <a:ext uri="{FF2B5EF4-FFF2-40B4-BE49-F238E27FC236}">
              <a16:creationId xmlns:a16="http://schemas.microsoft.com/office/drawing/2014/main" id="{9E3DC63B-33A9-4E5B-969C-5FADF43D26F0}"/>
            </a:ext>
          </a:extLst>
        </xdr:cNvPr>
        <xdr:cNvSpPr txBox="1"/>
      </xdr:nvSpPr>
      <xdr:spPr>
        <a:xfrm>
          <a:off x="53341" y="68580"/>
          <a:ext cx="4808219" cy="101346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 </a:t>
          </a:r>
          <a:r>
            <a:rPr lang="pl-PL" sz="1200" b="1" baseline="0"/>
            <a:t>4 (0,75 pt)</a:t>
          </a:r>
          <a:endParaRPr lang="pl-PL" sz="1200" b="1"/>
        </a:p>
        <a:p>
          <a:pPr eaLnBrk="1" fontAlgn="auto" latinLnBrk="0" hangingPunct="1"/>
          <a:r>
            <a:rPr lang="pl-PL" sz="12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worksheet present a solution in accordance with the flowchart.</a:t>
          </a:r>
          <a:endParaRPr lang="pl-PL" sz="1200">
            <a:effectLst/>
          </a:endParaRPr>
        </a:p>
        <a:p>
          <a:pPr eaLnBrk="1" fontAlgn="auto" latinLnBrk="0" hangingPunct="1"/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the </a:t>
          </a:r>
          <a:r>
            <a:rPr lang="pl-PL" sz="1200" b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red field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insert </a:t>
          </a: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function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will print a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text in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accordance with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flowchart depending on what</a:t>
          </a:r>
          <a:r>
            <a:rPr lang="pl-PL" sz="12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number is inserted into the </a:t>
          </a:r>
          <a:r>
            <a:rPr lang="pl-PL" sz="1200" b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blue</a:t>
          </a:r>
          <a:r>
            <a:rPr lang="pl-PL" sz="1200" b="0" baseline="0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 field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pl-PL" sz="1200">
            <a:effectLst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38100</xdr:rowOff>
    </xdr:from>
    <xdr:to>
      <xdr:col>9</xdr:col>
      <xdr:colOff>285750</xdr:colOff>
      <xdr:row>12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23C231C-44CC-40CD-B18D-9C832C61499C}"/>
            </a:ext>
          </a:extLst>
        </xdr:cNvPr>
        <xdr:cNvSpPr txBox="1"/>
      </xdr:nvSpPr>
      <xdr:spPr>
        <a:xfrm>
          <a:off x="38100" y="38100"/>
          <a:ext cx="7600950" cy="1905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  <a:effectLst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 5 (2 pt)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Calculate using an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function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calculations on percentages.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[1]  </a:t>
          </a:r>
          <a:r>
            <a:rPr lang="pl-PL" sz="1200" b="1"/>
            <a:t>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Higher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education - bonus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18%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pay,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secondary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education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- bonus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9%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[2]  </a:t>
          </a:r>
          <a:r>
            <a:rPr lang="pl-PL" sz="1200"/>
            <a:t>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Less than 7 years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experience -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no bonus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7 or more years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experience -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17% </a:t>
          </a:r>
          <a:r>
            <a:rPr lang="pl-PL" sz="12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of base pay.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[3]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Tax is 21% of base pay with all bonuses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 (base pay + bonuses) * 21% ].</a:t>
          </a:r>
          <a:endParaRPr lang="pl-PL" sz="12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[4]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Pension contribution is 7,5% of base pay with all bonuses minus tax </a:t>
          </a: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</a:t>
          </a:r>
          <a:r>
            <a:rPr lang="pl-PL" sz="1200" b="1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(base pay + bonuses - tax) * 7,5% ].</a:t>
          </a:r>
          <a:endParaRPr lang="pl-PL" sz="1200" b="1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[5]  </a:t>
          </a:r>
          <a:r>
            <a:rPr lang="pl-PL" sz="1200"/>
            <a:t> 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Net pay = base pay + [1] + [2] - [3] - [4].</a:t>
          </a:r>
          <a:endParaRPr lang="pl-PL" sz="1200" b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l-PL" sz="12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</a:t>
          </a:r>
          <a:r>
            <a:rPr lang="pl-PL" sz="12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[1] to [5] columns it's better to calculate values than to store percentages, you can also create additional columns.</a:t>
          </a:r>
          <a:endParaRPr lang="pl-PL" sz="12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51436</xdr:colOff>
      <xdr:row>0</xdr:row>
      <xdr:rowOff>68579</xdr:rowOff>
    </xdr:from>
    <xdr:to>
      <xdr:col>9</xdr:col>
      <xdr:colOff>180976</xdr:colOff>
      <xdr:row>14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B786A9E-A284-4269-B11D-4207BCBF228F}"/>
            </a:ext>
          </a:extLst>
        </xdr:cNvPr>
        <xdr:cNvSpPr txBox="1"/>
      </xdr:nvSpPr>
      <xdr:spPr>
        <a:xfrm>
          <a:off x="51436" y="68579"/>
          <a:ext cx="5444490" cy="2303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6 (0,5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how many people work for each Departament. </a:t>
          </a:r>
        </a:p>
        <a:p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7 (0,5 pt)</a:t>
          </a:r>
          <a:endParaRPr lang="pl-PL" sz="1200">
            <a:effectLst/>
          </a:endParaRP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an average salary of each position in the "</a:t>
          </a:r>
          <a:r>
            <a:rPr lang="pl-PL" sz="12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Inż.-Techn.</a:t>
          </a:r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departament. Format the numbers so that there is no decimal point and use a separator. </a:t>
          </a:r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200"/>
        </a:p>
        <a:p>
          <a:pPr eaLnBrk="1" fontAlgn="auto" latinLnBrk="0" hangingPunct="1"/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8 (0,75 pt) Use calculated field</a:t>
          </a:r>
          <a:endParaRPr lang="pl-PL" sz="1200" b="1">
            <a:effectLst/>
          </a:endParaRPr>
        </a:p>
        <a:p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pivot table show how many Vacation days + off work days each employee had taken. Sort the result from largest to smallest.</a:t>
          </a:r>
          <a:endParaRPr lang="pl-PL" sz="1200"/>
        </a:p>
        <a:p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38101</xdr:colOff>
      <xdr:row>1</xdr:row>
      <xdr:rowOff>38101</xdr:rowOff>
    </xdr:from>
    <xdr:to>
      <xdr:col>9</xdr:col>
      <xdr:colOff>190500</xdr:colOff>
      <xdr:row>9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308727-CBEF-44CA-86F9-D47D7F037DCF}"/>
            </a:ext>
          </a:extLst>
        </xdr:cNvPr>
        <xdr:cNvSpPr txBox="1"/>
      </xdr:nvSpPr>
      <xdr:spPr>
        <a:xfrm>
          <a:off x="38101" y="205741"/>
          <a:ext cx="6248399" cy="1584959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l-PL" sz="1200" b="1"/>
            <a:t>Task</a:t>
          </a:r>
          <a:r>
            <a:rPr lang="pl-PL" sz="1200" b="1" baseline="0"/>
            <a:t> 9 (0,75 pt)</a:t>
          </a:r>
          <a:endParaRPr lang="pl-PL" sz="1200" b="1"/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show sum of sales for each product from the 1st quarter. Format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the number to currency and make sure it does not have a decimal point.</a:t>
          </a:r>
        </a:p>
        <a:p>
          <a:endParaRPr lang="pl-PL" sz="12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l-PL" sz="12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Task</a:t>
          </a:r>
          <a:r>
            <a:rPr lang="pl-PL" sz="12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10 (0,75 pt)</a:t>
          </a:r>
          <a:endParaRPr lang="pl-PL" sz="1200">
            <a:effectLst/>
          </a:endParaRPr>
        </a:p>
        <a:p>
          <a:r>
            <a:rPr lang="pl-PL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Using a pivot table display sum of sales</a:t>
          </a:r>
          <a:r>
            <a:rPr lang="pl-PL" sz="12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of "Fantazja kiwi" in the 2nd quarter to Private and Network clients.</a:t>
          </a:r>
        </a:p>
        <a:p>
          <a:endParaRPr lang="pl-PL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2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l-PL" sz="1100"/>
        </a:p>
        <a:p>
          <a:endParaRPr lang="pl-PL">
            <a:effectLst/>
          </a:endParaRPr>
        </a:p>
        <a:p>
          <a:endParaRPr lang="pl-PL" sz="1100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600.669897800923" createdVersion="6" refreshedVersion="6" minRefreshableVersion="3" recordCount="20" xr:uid="{672DAF85-A2AC-4A73-A266-A626430DEF4E}">
  <cacheSource type="worksheet">
    <worksheetSource ref="K3:S23" sheet="Tasks 6-8"/>
  </cacheSource>
  <cacheFields count="10">
    <cacheField name="Nr." numFmtId="0">
      <sharedItems containsSemiMixedTypes="0" containsString="0" containsNumber="1" containsInteger="1" minValue="1" maxValue="20"/>
    </cacheField>
    <cacheField name="Last Name" numFmtId="0">
      <sharedItems count="20">
        <s v="Lubaszka"/>
        <s v="Piwoński "/>
        <s v="Galaszewska "/>
        <s v="Rogowska"/>
        <s v="Graczyński "/>
        <s v="Murawska "/>
        <s v="Andrychowicz"/>
        <s v="Wachowicz"/>
        <s v="Koszewska"/>
        <s v="Czerwiński"/>
        <s v="Linus"/>
        <s v="Błażejczyk"/>
        <s v="Filipowicz"/>
        <s v="Melnik"/>
        <s v="Soplica"/>
        <s v="Jasiewicz"/>
        <s v="Kozikowska"/>
        <s v="Załuski"/>
        <s v="Słomczyński"/>
        <s v="Semeniuk "/>
      </sharedItems>
    </cacheField>
    <cacheField name="First Name" numFmtId="0">
      <sharedItems/>
    </cacheField>
    <cacheField name="Position" numFmtId="0">
      <sharedItems count="10">
        <s v="Asystent księg."/>
        <s v="Asystent admin."/>
        <s v="Spec. d/s oprog."/>
        <s v="Sprzedawca"/>
        <s v="Księgowy"/>
        <s v="Asystent projektanta"/>
        <s v="Młodszy technik"/>
        <s v="Młodszy sprzedawca"/>
        <s v="Specjalista d/s naukowych"/>
        <s v="Projektant"/>
      </sharedItems>
    </cacheField>
    <cacheField name="Department" numFmtId="0">
      <sharedItems count="6">
        <s v="Księgowość"/>
        <s v="Inż.-Techn."/>
        <s v="Sprzedaż"/>
        <s v="Admin."/>
        <s v="Reklama"/>
        <s v="Zarządzania"/>
      </sharedItems>
    </cacheField>
    <cacheField name="Section" numFmtId="0">
      <sharedItems/>
    </cacheField>
    <cacheField name="Salary" numFmtId="166">
      <sharedItems containsSemiMixedTypes="0" containsString="0" containsNumber="1" minValue="2130.3599999999997" maxValue="3789.5519999999997"/>
    </cacheField>
    <cacheField name="off work days" numFmtId="1">
      <sharedItems containsSemiMixedTypes="0" containsString="0" containsNumber="1" minValue="0.5" maxValue="18"/>
    </cacheField>
    <cacheField name="Vacation" numFmtId="1">
      <sharedItems containsSemiMixedTypes="0" containsString="0" containsNumber="1" minValue="5.25" maxValue="63" count="17">
        <n v="10.5"/>
        <n v="5.25"/>
        <n v="21"/>
        <n v="7.875"/>
        <n v="42"/>
        <n v="8.5"/>
        <n v="31.5"/>
        <n v="23.625"/>
        <n v="15.75"/>
        <n v="63"/>
        <n v="39.375"/>
        <n v="26.25"/>
        <n v="52.5"/>
        <n v="18.5"/>
        <n v="47.25"/>
        <n v="11.25"/>
        <n v="9.4499999999999993"/>
      </sharedItems>
    </cacheField>
    <cacheField name="Sum of off work days and Vacation" numFmtId="0" formula="'off work days'+Vacation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stasiia Kravchenko" refreshedDate="45600.675512037036" createdVersion="6" refreshedVersion="6" minRefreshableVersion="3" recordCount="37" xr:uid="{32162BB1-8ABF-45B8-8831-175700FE48F3}">
  <cacheSource type="worksheet">
    <worksheetSource ref="K3:P40" sheet="Tasks 9-10"/>
  </cacheSource>
  <cacheFields count="6">
    <cacheField name="Date" numFmtId="14">
      <sharedItems containsSemiMixedTypes="0" containsNonDate="0" containsDate="1" containsString="0" minDate="2018-01-03T00:00:00" maxDate="2018-12-26T00:00:00"/>
    </cacheField>
    <cacheField name="Quarter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Product name" numFmtId="0">
      <sharedItems count="7">
        <s v="Fantazja kiwi"/>
        <s v="Krem kawowy"/>
        <s v="Piwna ambrozja"/>
        <s v="Przysmak brzoskwiniowy"/>
        <s v="Mleczna delicja"/>
        <s v="NB&amp;J"/>
        <s v="Deser niespodzianka"/>
      </sharedItems>
    </cacheField>
    <cacheField name="Client" numFmtId="0">
      <sharedItems containsMixedTypes="1" containsNumber="1" containsInteger="1" minValue="246500" maxValue="975600" count="12">
        <s v="4739AA"/>
        <n v="943200"/>
        <s v="1488AA"/>
        <s v="6398AA"/>
        <s v="7945AA"/>
        <n v="825600"/>
        <n v="246500"/>
        <s v="5409AA"/>
        <s v="3867AA"/>
        <n v="975600"/>
        <n v="479300"/>
        <s v="6563AA"/>
      </sharedItems>
    </cacheField>
    <cacheField name="Type" numFmtId="0">
      <sharedItems count="2">
        <s v="Network"/>
        <s v="Private"/>
      </sharedItems>
    </cacheField>
    <cacheField name="Sales" numFmtId="164">
      <sharedItems containsSemiMixedTypes="0" containsString="0" containsNumber="1" minValue="345" maxValue="2643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s v="Krzysztof"/>
    <x v="0"/>
    <x v="0"/>
    <s v="Kopiarek"/>
    <n v="2188.7950000000001"/>
    <n v="1"/>
    <x v="0"/>
  </r>
  <r>
    <n v="2"/>
    <x v="1"/>
    <s v="Robert"/>
    <x v="1"/>
    <x v="1"/>
    <s v="Drukarek"/>
    <n v="2303.5880000000002"/>
    <n v="0.5"/>
    <x v="1"/>
  </r>
  <r>
    <n v="3"/>
    <x v="2"/>
    <s v="Anna"/>
    <x v="1"/>
    <x v="1"/>
    <s v="Faxów"/>
    <n v="2303.5880000000002"/>
    <n v="2"/>
    <x v="2"/>
  </r>
  <r>
    <n v="4"/>
    <x v="3"/>
    <s v="Irena"/>
    <x v="2"/>
    <x v="1"/>
    <s v="Kopiarek"/>
    <n v="3400.2050000000004"/>
    <n v="0.75"/>
    <x v="3"/>
  </r>
  <r>
    <n v="5"/>
    <x v="4"/>
    <s v="Jan"/>
    <x v="3"/>
    <x v="2"/>
    <s v="Kopiarek"/>
    <n v="3191.3879999999999"/>
    <n v="4"/>
    <x v="4"/>
  </r>
  <r>
    <n v="6"/>
    <x v="5"/>
    <s v="Urszula"/>
    <x v="4"/>
    <x v="0"/>
    <s v="Kopiarek"/>
    <n v="2610.1439999999998"/>
    <n v="8"/>
    <x v="5"/>
  </r>
  <r>
    <n v="7"/>
    <x v="6"/>
    <s v="Felicja"/>
    <x v="1"/>
    <x v="3"/>
    <s v="Kopiarek"/>
    <n v="2321.232"/>
    <n v="3"/>
    <x v="6"/>
  </r>
  <r>
    <n v="8"/>
    <x v="7"/>
    <s v="Janusz"/>
    <x v="1"/>
    <x v="3"/>
    <s v="Kopiarek"/>
    <n v="2321.232"/>
    <n v="2.25"/>
    <x v="7"/>
  </r>
  <r>
    <n v="9"/>
    <x v="8"/>
    <s v="Amanda"/>
    <x v="5"/>
    <x v="4"/>
    <s v="Drukarek"/>
    <n v="2323.944"/>
    <n v="3"/>
    <x v="6"/>
  </r>
  <r>
    <n v="10"/>
    <x v="9"/>
    <s v="Robert"/>
    <x v="5"/>
    <x v="4"/>
    <s v="Faxów"/>
    <n v="2323.944"/>
    <n v="2"/>
    <x v="2"/>
  </r>
  <r>
    <n v="11"/>
    <x v="10"/>
    <s v="Maciej"/>
    <x v="2"/>
    <x v="1"/>
    <s v="Faxów"/>
    <n v="3548.04"/>
    <n v="1.5"/>
    <x v="8"/>
  </r>
  <r>
    <n v="12"/>
    <x v="11"/>
    <s v="Donald"/>
    <x v="6"/>
    <x v="1"/>
    <s v="Faxów"/>
    <n v="2130.3599999999997"/>
    <n v="6"/>
    <x v="9"/>
  </r>
  <r>
    <n v="13"/>
    <x v="12"/>
    <s v="Jolanta"/>
    <x v="3"/>
    <x v="2"/>
    <s v="Kopiarek"/>
    <n v="3598.9199999999996"/>
    <n v="3.75"/>
    <x v="10"/>
  </r>
  <r>
    <n v="14"/>
    <x v="13"/>
    <s v="Jan"/>
    <x v="7"/>
    <x v="2"/>
    <s v="Kopiarek"/>
    <n v="3330.1440000000002"/>
    <n v="10"/>
    <x v="0"/>
  </r>
  <r>
    <n v="15"/>
    <x v="14"/>
    <s v="Edward"/>
    <x v="8"/>
    <x v="5"/>
    <s v="Faxów"/>
    <n v="3789.5519999999997"/>
    <n v="2.5"/>
    <x v="11"/>
  </r>
  <r>
    <n v="16"/>
    <x v="15"/>
    <s v="Czesław"/>
    <x v="1"/>
    <x v="3"/>
    <s v="Faxów"/>
    <n v="2417.9499999999998"/>
    <n v="5"/>
    <x v="12"/>
  </r>
  <r>
    <n v="17"/>
    <x v="16"/>
    <s v="Wiesława"/>
    <x v="9"/>
    <x v="4"/>
    <s v="Kopiarek"/>
    <n v="2885.9250000000002"/>
    <n v="18"/>
    <x v="13"/>
  </r>
  <r>
    <n v="18"/>
    <x v="17"/>
    <s v="Marek"/>
    <x v="3"/>
    <x v="2"/>
    <s v="Faxów"/>
    <n v="3748.875"/>
    <n v="4.5"/>
    <x v="14"/>
  </r>
  <r>
    <n v="19"/>
    <x v="18"/>
    <s v="Piotr"/>
    <x v="7"/>
    <x v="2"/>
    <s v="Faxów"/>
    <n v="3468.9"/>
    <n v="10.5"/>
    <x v="15"/>
  </r>
  <r>
    <n v="20"/>
    <x v="19"/>
    <s v="Zygmunt"/>
    <x v="1"/>
    <x v="3"/>
    <s v="Drukarek"/>
    <n v="2514.6680000000001"/>
    <n v="9"/>
    <x v="1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">
  <r>
    <d v="2018-01-03T00:00:00"/>
    <x v="0"/>
    <x v="0"/>
    <x v="0"/>
    <x v="0"/>
    <n v="1456.23"/>
  </r>
  <r>
    <d v="2018-01-04T00:00:00"/>
    <x v="0"/>
    <x v="1"/>
    <x v="1"/>
    <x v="1"/>
    <n v="875"/>
  </r>
  <r>
    <d v="2018-01-10T00:00:00"/>
    <x v="0"/>
    <x v="2"/>
    <x v="2"/>
    <x v="0"/>
    <n v="2068.1999999999998"/>
  </r>
  <r>
    <d v="2018-01-24T00:00:00"/>
    <x v="0"/>
    <x v="3"/>
    <x v="3"/>
    <x v="0"/>
    <n v="1399"/>
  </r>
  <r>
    <d v="2018-02-02T00:00:00"/>
    <x v="0"/>
    <x v="4"/>
    <x v="4"/>
    <x v="0"/>
    <n v="2643.9"/>
  </r>
  <r>
    <d v="2018-02-08T00:00:00"/>
    <x v="0"/>
    <x v="5"/>
    <x v="5"/>
    <x v="1"/>
    <n v="1060"/>
  </r>
  <r>
    <d v="2018-02-14T00:00:00"/>
    <x v="0"/>
    <x v="0"/>
    <x v="6"/>
    <x v="1"/>
    <n v="345"/>
  </r>
  <r>
    <d v="2018-03-01T00:00:00"/>
    <x v="0"/>
    <x v="6"/>
    <x v="7"/>
    <x v="0"/>
    <n v="1168"/>
  </r>
  <r>
    <d v="2018-03-11T00:00:00"/>
    <x v="0"/>
    <x v="5"/>
    <x v="8"/>
    <x v="0"/>
    <n v="2256.7800000000002"/>
  </r>
  <r>
    <d v="2018-03-15T00:00:00"/>
    <x v="0"/>
    <x v="1"/>
    <x v="9"/>
    <x v="1"/>
    <n v="702.8"/>
  </r>
  <r>
    <d v="2018-03-20T00:00:00"/>
    <x v="0"/>
    <x v="3"/>
    <x v="10"/>
    <x v="1"/>
    <n v="345.6"/>
  </r>
  <r>
    <d v="2018-03-28T00:00:00"/>
    <x v="0"/>
    <x v="4"/>
    <x v="11"/>
    <x v="0"/>
    <n v="2531.8000000000002"/>
  </r>
  <r>
    <d v="2018-04-01T00:00:00"/>
    <x v="1"/>
    <x v="0"/>
    <x v="0"/>
    <x v="0"/>
    <n v="1456.23"/>
  </r>
  <r>
    <d v="2018-04-13T00:00:00"/>
    <x v="1"/>
    <x v="1"/>
    <x v="1"/>
    <x v="1"/>
    <n v="875"/>
  </r>
  <r>
    <d v="2018-04-23T00:00:00"/>
    <x v="1"/>
    <x v="2"/>
    <x v="2"/>
    <x v="0"/>
    <n v="2068.1999999999998"/>
  </r>
  <r>
    <d v="2018-05-05T00:00:00"/>
    <x v="1"/>
    <x v="3"/>
    <x v="3"/>
    <x v="0"/>
    <n v="1399"/>
  </r>
  <r>
    <d v="2018-05-15T00:00:00"/>
    <x v="1"/>
    <x v="4"/>
    <x v="4"/>
    <x v="0"/>
    <n v="2643.9"/>
  </r>
  <r>
    <d v="2018-05-27T00:00:00"/>
    <x v="1"/>
    <x v="5"/>
    <x v="5"/>
    <x v="1"/>
    <n v="1060"/>
  </r>
  <r>
    <d v="2018-06-08T00:00:00"/>
    <x v="1"/>
    <x v="0"/>
    <x v="6"/>
    <x v="1"/>
    <n v="345"/>
  </r>
  <r>
    <d v="2018-06-18T00:00:00"/>
    <x v="1"/>
    <x v="6"/>
    <x v="7"/>
    <x v="0"/>
    <n v="1168"/>
  </r>
  <r>
    <d v="2018-06-30T00:00:00"/>
    <x v="1"/>
    <x v="5"/>
    <x v="8"/>
    <x v="0"/>
    <n v="2256.7800000000002"/>
  </r>
  <r>
    <d v="2018-07-10T00:00:00"/>
    <x v="2"/>
    <x v="1"/>
    <x v="9"/>
    <x v="1"/>
    <n v="702.8"/>
  </r>
  <r>
    <d v="2018-07-22T00:00:00"/>
    <x v="2"/>
    <x v="3"/>
    <x v="10"/>
    <x v="1"/>
    <n v="345.6"/>
  </r>
  <r>
    <d v="2018-08-03T00:00:00"/>
    <x v="2"/>
    <x v="4"/>
    <x v="11"/>
    <x v="0"/>
    <n v="2531.8000000000002"/>
  </r>
  <r>
    <d v="2018-08-13T00:00:00"/>
    <x v="2"/>
    <x v="0"/>
    <x v="0"/>
    <x v="0"/>
    <n v="1456.23"/>
  </r>
  <r>
    <d v="2018-08-25T00:00:00"/>
    <x v="2"/>
    <x v="1"/>
    <x v="1"/>
    <x v="1"/>
    <n v="875"/>
  </r>
  <r>
    <d v="2018-09-04T00:00:00"/>
    <x v="2"/>
    <x v="2"/>
    <x v="2"/>
    <x v="0"/>
    <n v="2068.1999999999998"/>
  </r>
  <r>
    <d v="2018-09-16T00:00:00"/>
    <x v="2"/>
    <x v="3"/>
    <x v="3"/>
    <x v="0"/>
    <n v="1399"/>
  </r>
  <r>
    <d v="2018-09-28T00:00:00"/>
    <x v="2"/>
    <x v="4"/>
    <x v="4"/>
    <x v="0"/>
    <n v="2643.9"/>
  </r>
  <r>
    <d v="2018-10-08T00:00:00"/>
    <x v="3"/>
    <x v="5"/>
    <x v="5"/>
    <x v="1"/>
    <n v="1060"/>
  </r>
  <r>
    <d v="2018-10-20T00:00:00"/>
    <x v="3"/>
    <x v="0"/>
    <x v="6"/>
    <x v="1"/>
    <n v="345"/>
  </r>
  <r>
    <d v="2018-10-30T00:00:00"/>
    <x v="3"/>
    <x v="6"/>
    <x v="7"/>
    <x v="0"/>
    <n v="1168"/>
  </r>
  <r>
    <d v="2018-11-11T00:00:00"/>
    <x v="3"/>
    <x v="5"/>
    <x v="8"/>
    <x v="0"/>
    <n v="2256.7800000000002"/>
  </r>
  <r>
    <d v="2018-11-23T00:00:00"/>
    <x v="3"/>
    <x v="1"/>
    <x v="9"/>
    <x v="1"/>
    <n v="702.8"/>
  </r>
  <r>
    <d v="2018-12-03T00:00:00"/>
    <x v="3"/>
    <x v="3"/>
    <x v="10"/>
    <x v="1"/>
    <n v="345.6"/>
  </r>
  <r>
    <d v="2018-12-15T00:00:00"/>
    <x v="3"/>
    <x v="4"/>
    <x v="11"/>
    <x v="0"/>
    <n v="2531.8000000000002"/>
  </r>
  <r>
    <d v="2018-12-25T00:00:00"/>
    <x v="3"/>
    <x v="0"/>
    <x v="6"/>
    <x v="1"/>
    <n v="3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2A7903-D8D2-4E83-A63D-8BB9B38CF15F}" name="PivotTable1" cacheId="32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1" firstHeaderRow="2" firstDataRow="2" firstDataCol="1"/>
  <pivotFields count="10"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7">
        <item x="3"/>
        <item x="1"/>
        <item x="0"/>
        <item x="4"/>
        <item x="2"/>
        <item x="5"/>
        <item t="default"/>
      </items>
    </pivotField>
    <pivotField compact="0" outline="0" showAll="0"/>
    <pivotField compact="0" numFmtId="166" outline="0" showAll="0"/>
    <pivotField compact="0" numFmtId="1" outline="0" showAll="0"/>
    <pivotField compact="0" numFmtId="1" outline="0" showAll="0"/>
    <pivotField compact="0" outline="0" dragToRow="0" dragToCol="0" dragToPage="0" showAll="0" defaultSubtotal="0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Las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ED0F9-4EFD-435C-8DA2-93B1C4D5752C}" name="PivotTable2" cacheId="32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8" firstHeaderRow="2" firstDataRow="2" firstDataCol="1" rowPageCount="1" colPageCount="1"/>
  <pivotFields count="10">
    <pivotField compact="0" outline="0" showAll="0"/>
    <pivotField compact="0" outline="0" showAll="0"/>
    <pivotField compact="0" outline="0" showAll="0"/>
    <pivotField axis="axisRow" compact="0" outline="0" showAll="0">
      <items count="11">
        <item x="1"/>
        <item x="0"/>
        <item x="5"/>
        <item x="4"/>
        <item x="7"/>
        <item x="6"/>
        <item x="9"/>
        <item x="2"/>
        <item x="8"/>
        <item x="3"/>
        <item t="default"/>
      </items>
    </pivotField>
    <pivotField axis="axisPage" compact="0" outline="0" multipleItemSelectionAllowed="1" showAll="0">
      <items count="7">
        <item h="1" x="3"/>
        <item x="1"/>
        <item h="1" x="0"/>
        <item h="1" x="4"/>
        <item h="1" x="2"/>
        <item h="1" x="5"/>
        <item t="default"/>
      </items>
    </pivotField>
    <pivotField compact="0" outline="0" showAll="0"/>
    <pivotField dataField="1" compact="0" numFmtId="166" outline="0" showAll="0"/>
    <pivotField compact="0" numFmtId="1" outline="0" showAll="0"/>
    <pivotField compact="0" numFmtId="1" outline="0" showAll="0"/>
    <pivotField compact="0" outline="0" dragToRow="0" dragToCol="0" dragToPage="0" showAll="0" defaultSubtotal="0"/>
  </pivotFields>
  <rowFields count="1">
    <field x="3"/>
  </rowFields>
  <rowItems count="4">
    <i>
      <x/>
    </i>
    <i>
      <x v="5"/>
    </i>
    <i>
      <x v="7"/>
    </i>
    <i t="grand">
      <x/>
    </i>
  </rowItems>
  <colItems count="1">
    <i/>
  </colItems>
  <pageFields count="1">
    <pageField fld="4" hier="-1"/>
  </pageFields>
  <dataFields count="1">
    <dataField name="Average of Salary" fld="6" subtotal="average" baseField="3" baseItem="0" numFmtId="3"/>
  </dataFields>
  <formats count="2">
    <format dxfId="1">
      <pivotArea outline="0" collapsedLevelsAreSubtotals="1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379E6D-CD90-47E5-8381-AF2DB241725A}" name="PivotTable3" cacheId="326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25" firstHeaderRow="2" firstDataRow="2" firstDataCol="1"/>
  <pivotFields count="10">
    <pivotField compact="0" outline="0" showAll="0"/>
    <pivotField axis="axisRow" compact="0" outline="0" showAll="0" sortType="descending">
      <items count="21">
        <item x="6"/>
        <item x="11"/>
        <item x="9"/>
        <item x="12"/>
        <item x="2"/>
        <item x="4"/>
        <item x="15"/>
        <item x="8"/>
        <item x="16"/>
        <item x="10"/>
        <item x="0"/>
        <item x="13"/>
        <item x="5"/>
        <item x="1"/>
        <item x="3"/>
        <item x="19"/>
        <item x="18"/>
        <item x="14"/>
        <item x="7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numFmtId="166" outline="0" showAll="0"/>
    <pivotField compact="0" numFmtId="1" outline="0" showAll="0"/>
    <pivotField compact="0" numFmtId="1" outline="0" showAll="0"/>
    <pivotField dataField="1" compact="0" outline="0" dragToRow="0" dragToCol="0" dragToPage="0" showAll="0" defaultSubtotal="0"/>
  </pivotFields>
  <rowFields count="1">
    <field x="1"/>
  </rowFields>
  <rowItems count="21">
    <i>
      <x v="1"/>
    </i>
    <i>
      <x v="6"/>
    </i>
    <i>
      <x v="19"/>
    </i>
    <i>
      <x v="5"/>
    </i>
    <i>
      <x v="3"/>
    </i>
    <i>
      <x v="8"/>
    </i>
    <i>
      <x/>
    </i>
    <i>
      <x v="7"/>
    </i>
    <i>
      <x v="17"/>
    </i>
    <i>
      <x v="18"/>
    </i>
    <i>
      <x v="2"/>
    </i>
    <i>
      <x v="4"/>
    </i>
    <i>
      <x v="16"/>
    </i>
    <i>
      <x v="11"/>
    </i>
    <i>
      <x v="15"/>
    </i>
    <i>
      <x v="9"/>
    </i>
    <i>
      <x v="12"/>
    </i>
    <i>
      <x v="10"/>
    </i>
    <i>
      <x v="14"/>
    </i>
    <i>
      <x v="13"/>
    </i>
    <i t="grand">
      <x/>
    </i>
  </rowItems>
  <colItems count="1">
    <i/>
  </colItems>
  <dataFields count="1">
    <dataField name="Sum of Sum of off work days and Vacation" fld="9" baseField="0" baseItem="0" numFmtId="1"/>
  </dataFields>
  <formats count="1">
    <format dxfId="0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32183D-60DA-4C73-977D-F70DDCCC2B7C}" name="PivotTable4" cacheId="32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3:B12" firstHeaderRow="2" firstDataRow="2" firstDataCol="1" rowPageCount="1" colPageCount="1"/>
  <pivotFields count="6">
    <pivotField compact="0" numFmtId="14" outline="0" showAll="0"/>
    <pivotField axis="axisPage" compact="0" outline="0" multipleItemSelectionAllowed="1" showAll="0">
      <items count="5">
        <item x="0"/>
        <item h="1" x="1"/>
        <item h="1" x="2"/>
        <item h="1" x="3"/>
        <item t="default"/>
      </items>
    </pivotField>
    <pivotField axis="axisRow" compact="0" outline="0" showAll="0">
      <items count="8">
        <item x="6"/>
        <item x="0"/>
        <item x="1"/>
        <item x="4"/>
        <item x="5"/>
        <item x="2"/>
        <item x="3"/>
        <item t="default"/>
      </items>
    </pivotField>
    <pivotField compact="0" outline="0" showAll="0"/>
    <pivotField compact="0" outline="0" showAll="0"/>
    <pivotField dataField="1" compact="0" numFmtId="164" outline="0" showAll="0"/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1">
    <pageField fld="1" hier="-1"/>
  </pageFields>
  <dataFields count="1">
    <dataField name="Sum of Sales" fld="5" baseField="2" baseItem="0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7ABDEF-7889-42D4-97A8-F9EA34B1ED2D}" name="PivotTable5" cacheId="326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gridDropZones="1" multipleFieldFilters="0">
  <location ref="A4:C9" firstHeaderRow="2" firstDataRow="2" firstDataCol="2" rowPageCount="1" colPageCount="1"/>
  <pivotFields count="6">
    <pivotField compact="0" numFmtId="14" outline="0" showAll="0"/>
    <pivotField axis="axisPage" compact="0" outline="0" multipleItemSelectionAllowed="1" showAll="0">
      <items count="5">
        <item h="1" x="0"/>
        <item x="1"/>
        <item h="1" x="2"/>
        <item h="1" x="3"/>
        <item t="default"/>
      </items>
    </pivotField>
    <pivotField axis="axisRow" compact="0" outline="0" multipleItemSelectionAllowed="1" showAll="0">
      <items count="8">
        <item h="1" x="6"/>
        <item x="0"/>
        <item h="1" x="1"/>
        <item h="1" x="4"/>
        <item h="1" x="5"/>
        <item h="1" x="2"/>
        <item h="1" x="3"/>
        <item t="default"/>
      </items>
    </pivotField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</pivotFields>
  <rowFields count="2">
    <field x="2"/>
    <field x="4"/>
  </rowFields>
  <rowItems count="4">
    <i>
      <x v="1"/>
      <x/>
    </i>
    <i r="1">
      <x v="1"/>
    </i>
    <i t="default">
      <x v="1"/>
    </i>
    <i t="grand">
      <x/>
    </i>
  </rowItems>
  <colItems count="1">
    <i/>
  </colItems>
  <pageFields count="1">
    <pageField fld="1" hier="-1"/>
  </pageFields>
  <dataFields count="1">
    <dataField name="Sum of Sales" fld="5" baseField="2" baseItem="1" numFmtId="168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A79C7-8FBE-4BB5-B11E-96BF02B5685A}">
  <dimension ref="A3:T26"/>
  <sheetViews>
    <sheetView zoomScale="85" zoomScaleNormal="85" workbookViewId="0">
      <selection activeCell="C1" sqref="C1"/>
    </sheetView>
  </sheetViews>
  <sheetFormatPr defaultColWidth="8.85546875" defaultRowHeight="12.75"/>
  <cols>
    <col min="1" max="12" width="8.85546875" style="1"/>
    <col min="13" max="13" width="8.85546875" style="1" customWidth="1"/>
    <col min="14" max="15" width="8.85546875" style="1"/>
    <col min="16" max="16" width="13" style="1" customWidth="1"/>
    <col min="17" max="16384" width="8.85546875" style="1"/>
  </cols>
  <sheetData>
    <row r="3" spans="1:20">
      <c r="D3" s="74" t="s">
        <v>0</v>
      </c>
      <c r="E3" s="74"/>
      <c r="F3" s="74"/>
      <c r="G3" s="74"/>
      <c r="L3" s="2"/>
      <c r="M3" s="74" t="s">
        <v>1</v>
      </c>
      <c r="N3" s="74"/>
      <c r="O3" s="74"/>
      <c r="P3" s="74"/>
    </row>
    <row r="4" spans="1:20">
      <c r="D4" s="74" t="s">
        <v>2</v>
      </c>
      <c r="E4" s="74"/>
      <c r="F4" s="74"/>
      <c r="G4" s="74"/>
    </row>
    <row r="5" spans="1:20">
      <c r="L5" s="79" t="s">
        <v>3</v>
      </c>
      <c r="M5" s="80"/>
      <c r="N5" s="81"/>
      <c r="Q5" s="75" t="s">
        <v>4</v>
      </c>
      <c r="R5" s="75"/>
      <c r="S5" s="75"/>
    </row>
    <row r="6" spans="1:20">
      <c r="A6" s="53"/>
      <c r="B6" s="77" t="s">
        <v>3</v>
      </c>
      <c r="C6" s="77"/>
      <c r="D6" s="77"/>
      <c r="E6" s="53"/>
      <c r="F6" s="75" t="s">
        <v>4</v>
      </c>
      <c r="G6" s="75"/>
      <c r="H6" s="75"/>
      <c r="J6" s="51" t="s">
        <v>5</v>
      </c>
      <c r="K6" s="79" t="str">
        <f>"=IF(1000&gt;A1&gt;500;''true'';''false'')"</f>
        <v>=IF(1000&gt;A1&gt;500;''true'';''false'')</v>
      </c>
      <c r="L6" s="80"/>
      <c r="M6" s="80"/>
      <c r="N6" s="81"/>
      <c r="O6" s="50" t="s">
        <v>5</v>
      </c>
      <c r="P6" s="75" t="str">
        <f>"=IF(AND(1000&gt;A1;A1&gt;500);''true'';''false'')"</f>
        <v>=IF(AND(1000&gt;A1;A1&gt;500);''true'';''false'')</v>
      </c>
      <c r="Q6" s="75"/>
      <c r="R6" s="75"/>
      <c r="S6" s="75"/>
      <c r="T6" s="75"/>
    </row>
    <row r="7" spans="1:20">
      <c r="A7" s="51" t="s">
        <v>5</v>
      </c>
      <c r="B7" s="77" t="str">
        <f>"=IF(A1&gt;500;''10%'';''15%'')"</f>
        <v>=IF(A1&gt;500;''10%'';''15%'')</v>
      </c>
      <c r="C7" s="77"/>
      <c r="D7" s="77"/>
      <c r="E7" s="50" t="s">
        <v>5</v>
      </c>
      <c r="F7" s="75" t="str">
        <f>"=IF(A1&gt;500;10%;15%)"</f>
        <v>=IF(A1&gt;500;10%;15%)</v>
      </c>
      <c r="G7" s="75"/>
      <c r="H7" s="75"/>
      <c r="L7" s="52"/>
      <c r="M7" s="52"/>
      <c r="N7" s="76"/>
      <c r="O7" s="76"/>
      <c r="P7" s="76"/>
      <c r="Q7" s="52"/>
      <c r="R7" s="76"/>
      <c r="S7" s="76"/>
      <c r="T7" s="76"/>
    </row>
    <row r="8" spans="1:20">
      <c r="A8" s="51" t="s">
        <v>6</v>
      </c>
      <c r="B8" s="77" t="str">
        <f>"=IF(A1&gt;500;''50'';''90'')"</f>
        <v>=IF(A1&gt;500;''50'';''90'')</v>
      </c>
      <c r="C8" s="77"/>
      <c r="D8" s="77"/>
      <c r="E8" s="50" t="s">
        <v>6</v>
      </c>
      <c r="F8" s="75" t="str">
        <f>"=IF(A1&gt;500;50;90)"</f>
        <v>=IF(A1&gt;500;50;90)</v>
      </c>
      <c r="G8" s="75"/>
      <c r="H8" s="75"/>
    </row>
    <row r="9" spans="1:20">
      <c r="A9" s="51" t="s">
        <v>7</v>
      </c>
      <c r="B9" s="77" t="str">
        <f>"=IF(A1&gt;500;''50 zł';''90 zł'')"</f>
        <v>=IF(A1&gt;500;''50 zł';''90 zł'')</v>
      </c>
      <c r="C9" s="77"/>
      <c r="D9" s="77"/>
      <c r="E9" s="50" t="s">
        <v>7</v>
      </c>
      <c r="F9" s="75" t="str">
        <f>"=IF(A1&gt;500;50;90)"</f>
        <v>=IF(A1&gt;500;50;90)</v>
      </c>
      <c r="G9" s="75"/>
      <c r="H9" s="75"/>
    </row>
    <row r="11" spans="1:20">
      <c r="K11" s="78" t="s">
        <v>8</v>
      </c>
      <c r="L11" s="78"/>
      <c r="M11" s="78"/>
      <c r="N11" s="78"/>
    </row>
    <row r="20" spans="3:8">
      <c r="C20" s="74" t="s">
        <v>9</v>
      </c>
      <c r="D20" s="74"/>
      <c r="E20" s="74"/>
      <c r="F20" s="74"/>
    </row>
    <row r="26" spans="3:8">
      <c r="C26" s="74" t="s">
        <v>10</v>
      </c>
      <c r="D26" s="74"/>
      <c r="E26" s="74"/>
      <c r="F26" s="74"/>
      <c r="G26" s="74"/>
      <c r="H26" s="74"/>
    </row>
  </sheetData>
  <mergeCells count="20">
    <mergeCell ref="C26:H26"/>
    <mergeCell ref="L5:N5"/>
    <mergeCell ref="B7:D7"/>
    <mergeCell ref="F7:H7"/>
    <mergeCell ref="F6:H6"/>
    <mergeCell ref="B6:D6"/>
    <mergeCell ref="B8:D8"/>
    <mergeCell ref="F8:H8"/>
    <mergeCell ref="M3:P3"/>
    <mergeCell ref="Q5:S5"/>
    <mergeCell ref="C20:F20"/>
    <mergeCell ref="N7:P7"/>
    <mergeCell ref="R7:T7"/>
    <mergeCell ref="D3:G3"/>
    <mergeCell ref="D4:G4"/>
    <mergeCell ref="B9:D9"/>
    <mergeCell ref="F9:H9"/>
    <mergeCell ref="K11:N11"/>
    <mergeCell ref="P6:T6"/>
    <mergeCell ref="K6:N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5B6C1-6DF9-4BB1-A447-2C44A4DED80B}">
  <dimension ref="A3:B25"/>
  <sheetViews>
    <sheetView workbookViewId="0">
      <selection activeCell="C6" sqref="C6"/>
    </sheetView>
  </sheetViews>
  <sheetFormatPr defaultRowHeight="15"/>
  <cols>
    <col min="1" max="1" width="22" customWidth="1"/>
    <col min="2" max="2" width="5.42578125" bestFit="1" customWidth="1"/>
    <col min="3" max="3" width="38.85546875" bestFit="1" customWidth="1"/>
  </cols>
  <sheetData>
    <row r="3" spans="1:2" ht="30.75" customHeight="1">
      <c r="A3" s="66" t="s">
        <v>147</v>
      </c>
    </row>
    <row r="4" spans="1:2">
      <c r="A4" s="63" t="s">
        <v>33</v>
      </c>
      <c r="B4" t="s">
        <v>144</v>
      </c>
    </row>
    <row r="5" spans="1:2">
      <c r="A5" t="s">
        <v>121</v>
      </c>
      <c r="B5" s="64">
        <v>69</v>
      </c>
    </row>
    <row r="6" spans="1:2">
      <c r="A6" t="s">
        <v>132</v>
      </c>
      <c r="B6" s="64">
        <v>57.5</v>
      </c>
    </row>
    <row r="7" spans="1:2">
      <c r="A7" t="s">
        <v>137</v>
      </c>
      <c r="B7" s="64">
        <v>51.75</v>
      </c>
    </row>
    <row r="8" spans="1:2">
      <c r="A8" t="s">
        <v>102</v>
      </c>
      <c r="B8" s="64">
        <v>46</v>
      </c>
    </row>
    <row r="9" spans="1:2">
      <c r="A9" t="s">
        <v>124</v>
      </c>
      <c r="B9" s="64">
        <v>43.125</v>
      </c>
    </row>
    <row r="10" spans="1:2">
      <c r="A10" t="s">
        <v>134</v>
      </c>
      <c r="B10" s="64">
        <v>36.5</v>
      </c>
    </row>
    <row r="11" spans="1:2">
      <c r="A11" t="s">
        <v>109</v>
      </c>
      <c r="B11" s="64">
        <v>34.5</v>
      </c>
    </row>
    <row r="12" spans="1:2">
      <c r="A12" t="s">
        <v>114</v>
      </c>
      <c r="B12" s="64">
        <v>34.5</v>
      </c>
    </row>
    <row r="13" spans="1:2">
      <c r="A13" t="s">
        <v>128</v>
      </c>
      <c r="B13" s="64">
        <v>28.75</v>
      </c>
    </row>
    <row r="14" spans="1:2">
      <c r="A14" t="s">
        <v>112</v>
      </c>
      <c r="B14" s="64">
        <v>25.875</v>
      </c>
    </row>
    <row r="15" spans="1:2">
      <c r="A15" t="s">
        <v>118</v>
      </c>
      <c r="B15" s="64">
        <v>23</v>
      </c>
    </row>
    <row r="16" spans="1:2">
      <c r="A16" t="s">
        <v>96</v>
      </c>
      <c r="B16" s="64">
        <v>23</v>
      </c>
    </row>
    <row r="17" spans="1:2">
      <c r="A17" t="s">
        <v>139</v>
      </c>
      <c r="B17" s="64">
        <v>21.75</v>
      </c>
    </row>
    <row r="18" spans="1:2">
      <c r="A18" t="s">
        <v>126</v>
      </c>
      <c r="B18" s="64">
        <v>20.5</v>
      </c>
    </row>
    <row r="19" spans="1:2">
      <c r="A19" t="s">
        <v>141</v>
      </c>
      <c r="B19" s="64">
        <v>18.45</v>
      </c>
    </row>
    <row r="20" spans="1:2">
      <c r="A20" t="s">
        <v>119</v>
      </c>
      <c r="B20" s="64">
        <v>17.25</v>
      </c>
    </row>
    <row r="21" spans="1:2">
      <c r="A21" t="s">
        <v>106</v>
      </c>
      <c r="B21" s="64">
        <v>16.5</v>
      </c>
    </row>
    <row r="22" spans="1:2">
      <c r="A22" t="s">
        <v>86</v>
      </c>
      <c r="B22" s="64">
        <v>11.5</v>
      </c>
    </row>
    <row r="23" spans="1:2">
      <c r="A23" t="s">
        <v>99</v>
      </c>
      <c r="B23" s="64">
        <v>8.625</v>
      </c>
    </row>
    <row r="24" spans="1:2">
      <c r="A24" t="s">
        <v>91</v>
      </c>
      <c r="B24" s="64">
        <v>5.75</v>
      </c>
    </row>
    <row r="25" spans="1:2">
      <c r="A25" t="s">
        <v>145</v>
      </c>
      <c r="B25" s="64">
        <v>593.82500000000005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275EA-1EB7-4DE9-8D29-EB14916A739D}">
  <dimension ref="K3:P40"/>
  <sheetViews>
    <sheetView workbookViewId="0">
      <selection activeCell="M4" sqref="M4"/>
    </sheetView>
  </sheetViews>
  <sheetFormatPr defaultColWidth="8.85546875" defaultRowHeight="12.75"/>
  <cols>
    <col min="1" max="1" width="12.5703125" style="1" bestFit="1" customWidth="1"/>
    <col min="2" max="2" width="14.140625" style="1" bestFit="1" customWidth="1"/>
    <col min="3" max="10" width="8.85546875" style="1"/>
    <col min="11" max="11" width="11.28515625" style="1" customWidth="1"/>
    <col min="12" max="12" width="8.85546875" style="1"/>
    <col min="13" max="13" width="21.7109375" style="1" customWidth="1"/>
    <col min="14" max="14" width="11.42578125" style="1" customWidth="1"/>
    <col min="15" max="15" width="10.42578125" style="1" customWidth="1"/>
    <col min="16" max="16" width="12.7109375" style="1" customWidth="1"/>
    <col min="17" max="16384" width="8.85546875" style="1"/>
  </cols>
  <sheetData>
    <row r="3" spans="11:16" ht="21" customHeight="1" thickBot="1">
      <c r="K3" s="40" t="s">
        <v>148</v>
      </c>
      <c r="L3" s="40" t="s">
        <v>149</v>
      </c>
      <c r="M3" s="41" t="s">
        <v>150</v>
      </c>
      <c r="N3" s="40" t="s">
        <v>151</v>
      </c>
      <c r="O3" s="40" t="s">
        <v>16</v>
      </c>
      <c r="P3" s="42" t="s">
        <v>152</v>
      </c>
    </row>
    <row r="4" spans="11:16" ht="15">
      <c r="K4" s="39">
        <v>43103</v>
      </c>
      <c r="L4" s="36">
        <v>1</v>
      </c>
      <c r="M4" s="69" t="s">
        <v>153</v>
      </c>
      <c r="N4" s="36" t="s">
        <v>154</v>
      </c>
      <c r="O4" s="36" t="s">
        <v>155</v>
      </c>
      <c r="P4" s="38">
        <v>1456.23</v>
      </c>
    </row>
    <row r="5" spans="11:16" ht="15">
      <c r="K5" s="35">
        <v>43104</v>
      </c>
      <c r="L5" s="33">
        <v>1</v>
      </c>
      <c r="M5" s="37" t="s">
        <v>156</v>
      </c>
      <c r="N5" s="33">
        <v>943200</v>
      </c>
      <c r="O5" s="33" t="s">
        <v>157</v>
      </c>
      <c r="P5" s="32">
        <v>875</v>
      </c>
    </row>
    <row r="6" spans="11:16" ht="15">
      <c r="K6" s="35">
        <v>43110</v>
      </c>
      <c r="L6" s="33">
        <v>1</v>
      </c>
      <c r="M6" s="37" t="s">
        <v>158</v>
      </c>
      <c r="N6" s="33" t="s">
        <v>159</v>
      </c>
      <c r="O6" s="36" t="s">
        <v>155</v>
      </c>
      <c r="P6" s="32">
        <v>2068.1999999999998</v>
      </c>
    </row>
    <row r="7" spans="11:16" ht="15">
      <c r="K7" s="35">
        <v>43124</v>
      </c>
      <c r="L7" s="33">
        <v>1</v>
      </c>
      <c r="M7" s="37" t="s">
        <v>160</v>
      </c>
      <c r="N7" s="33" t="s">
        <v>161</v>
      </c>
      <c r="O7" s="36" t="s">
        <v>155</v>
      </c>
      <c r="P7" s="32">
        <v>1399</v>
      </c>
    </row>
    <row r="8" spans="11:16" ht="15">
      <c r="K8" s="35">
        <v>43133</v>
      </c>
      <c r="L8" s="33">
        <v>1</v>
      </c>
      <c r="M8" s="37" t="s">
        <v>162</v>
      </c>
      <c r="N8" s="33" t="s">
        <v>163</v>
      </c>
      <c r="O8" s="36" t="s">
        <v>155</v>
      </c>
      <c r="P8" s="32">
        <v>2643.9</v>
      </c>
    </row>
    <row r="9" spans="11:16" ht="15">
      <c r="K9" s="35">
        <v>43139</v>
      </c>
      <c r="L9" s="33">
        <v>1</v>
      </c>
      <c r="M9" s="37" t="s">
        <v>164</v>
      </c>
      <c r="N9" s="33">
        <v>825600</v>
      </c>
      <c r="O9" s="33" t="s">
        <v>157</v>
      </c>
      <c r="P9" s="32">
        <v>1060</v>
      </c>
    </row>
    <row r="10" spans="11:16" ht="15">
      <c r="K10" s="35">
        <v>43145</v>
      </c>
      <c r="L10" s="33">
        <v>1</v>
      </c>
      <c r="M10" s="34" t="s">
        <v>153</v>
      </c>
      <c r="N10" s="33">
        <v>246500</v>
      </c>
      <c r="O10" s="33" t="s">
        <v>157</v>
      </c>
      <c r="P10" s="32">
        <v>345</v>
      </c>
    </row>
    <row r="11" spans="11:16" ht="15">
      <c r="K11" s="35">
        <v>43160</v>
      </c>
      <c r="L11" s="33">
        <v>1</v>
      </c>
      <c r="M11" s="34" t="s">
        <v>165</v>
      </c>
      <c r="N11" s="33" t="s">
        <v>166</v>
      </c>
      <c r="O11" s="36" t="s">
        <v>155</v>
      </c>
      <c r="P11" s="32">
        <v>1168</v>
      </c>
    </row>
    <row r="12" spans="11:16" ht="15">
      <c r="K12" s="35">
        <v>43170</v>
      </c>
      <c r="L12" s="33">
        <v>1</v>
      </c>
      <c r="M12" s="34" t="s">
        <v>164</v>
      </c>
      <c r="N12" s="33" t="s">
        <v>167</v>
      </c>
      <c r="O12" s="36" t="s">
        <v>155</v>
      </c>
      <c r="P12" s="32">
        <v>2256.7800000000002</v>
      </c>
    </row>
    <row r="13" spans="11:16" ht="15">
      <c r="K13" s="35">
        <v>43174</v>
      </c>
      <c r="L13" s="33">
        <v>1</v>
      </c>
      <c r="M13" s="34" t="s">
        <v>156</v>
      </c>
      <c r="N13" s="33">
        <v>975600</v>
      </c>
      <c r="O13" s="33" t="s">
        <v>157</v>
      </c>
      <c r="P13" s="32">
        <v>702.8</v>
      </c>
    </row>
    <row r="14" spans="11:16" ht="15">
      <c r="K14" s="35">
        <v>43179</v>
      </c>
      <c r="L14" s="33">
        <v>1</v>
      </c>
      <c r="M14" s="34" t="s">
        <v>160</v>
      </c>
      <c r="N14" s="33">
        <v>479300</v>
      </c>
      <c r="O14" s="33" t="s">
        <v>157</v>
      </c>
      <c r="P14" s="32">
        <v>345.6</v>
      </c>
    </row>
    <row r="15" spans="11:16" ht="15">
      <c r="K15" s="35">
        <v>43187</v>
      </c>
      <c r="L15" s="33">
        <v>1</v>
      </c>
      <c r="M15" s="34" t="s">
        <v>162</v>
      </c>
      <c r="N15" s="33" t="s">
        <v>168</v>
      </c>
      <c r="O15" s="36" t="s">
        <v>155</v>
      </c>
      <c r="P15" s="32">
        <v>2531.8000000000002</v>
      </c>
    </row>
    <row r="16" spans="11:16" ht="15">
      <c r="K16" s="35">
        <v>43191</v>
      </c>
      <c r="L16" s="33">
        <v>2</v>
      </c>
      <c r="M16" s="37" t="s">
        <v>153</v>
      </c>
      <c r="N16" s="33" t="s">
        <v>154</v>
      </c>
      <c r="O16" s="36" t="s">
        <v>155</v>
      </c>
      <c r="P16" s="32">
        <v>1456.23</v>
      </c>
    </row>
    <row r="17" spans="11:16" ht="15">
      <c r="K17" s="35">
        <v>43203</v>
      </c>
      <c r="L17" s="33">
        <v>2</v>
      </c>
      <c r="M17" s="37" t="s">
        <v>156</v>
      </c>
      <c r="N17" s="33">
        <v>943200</v>
      </c>
      <c r="O17" s="33" t="s">
        <v>157</v>
      </c>
      <c r="P17" s="32">
        <v>875</v>
      </c>
    </row>
    <row r="18" spans="11:16" ht="15">
      <c r="K18" s="35">
        <v>43213</v>
      </c>
      <c r="L18" s="33">
        <v>2</v>
      </c>
      <c r="M18" s="37" t="s">
        <v>158</v>
      </c>
      <c r="N18" s="33" t="s">
        <v>159</v>
      </c>
      <c r="O18" s="36" t="s">
        <v>155</v>
      </c>
      <c r="P18" s="32">
        <v>2068.1999999999998</v>
      </c>
    </row>
    <row r="19" spans="11:16" ht="15">
      <c r="K19" s="35">
        <v>43225</v>
      </c>
      <c r="L19" s="33">
        <v>2</v>
      </c>
      <c r="M19" s="37" t="s">
        <v>160</v>
      </c>
      <c r="N19" s="33" t="s">
        <v>161</v>
      </c>
      <c r="O19" s="36" t="s">
        <v>155</v>
      </c>
      <c r="P19" s="32">
        <v>1399</v>
      </c>
    </row>
    <row r="20" spans="11:16" ht="15">
      <c r="K20" s="35">
        <v>43235</v>
      </c>
      <c r="L20" s="33">
        <v>2</v>
      </c>
      <c r="M20" s="37" t="s">
        <v>162</v>
      </c>
      <c r="N20" s="33" t="s">
        <v>163</v>
      </c>
      <c r="O20" s="36" t="s">
        <v>155</v>
      </c>
      <c r="P20" s="32">
        <v>2643.9</v>
      </c>
    </row>
    <row r="21" spans="11:16" ht="15">
      <c r="K21" s="35">
        <v>43247</v>
      </c>
      <c r="L21" s="33">
        <v>2</v>
      </c>
      <c r="M21" s="37" t="s">
        <v>164</v>
      </c>
      <c r="N21" s="33">
        <v>825600</v>
      </c>
      <c r="O21" s="33" t="s">
        <v>157</v>
      </c>
      <c r="P21" s="32">
        <v>1060</v>
      </c>
    </row>
    <row r="22" spans="11:16" ht="15">
      <c r="K22" s="35">
        <v>43259</v>
      </c>
      <c r="L22" s="33">
        <v>2</v>
      </c>
      <c r="M22" s="34" t="s">
        <v>153</v>
      </c>
      <c r="N22" s="33">
        <v>246500</v>
      </c>
      <c r="O22" s="33" t="s">
        <v>157</v>
      </c>
      <c r="P22" s="32">
        <v>345</v>
      </c>
    </row>
    <row r="23" spans="11:16" ht="15">
      <c r="K23" s="35">
        <v>43269</v>
      </c>
      <c r="L23" s="33">
        <v>2</v>
      </c>
      <c r="M23" s="34" t="s">
        <v>165</v>
      </c>
      <c r="N23" s="33" t="s">
        <v>166</v>
      </c>
      <c r="O23" s="36" t="s">
        <v>155</v>
      </c>
      <c r="P23" s="32">
        <v>1168</v>
      </c>
    </row>
    <row r="24" spans="11:16" ht="15">
      <c r="K24" s="35">
        <v>43281</v>
      </c>
      <c r="L24" s="33">
        <v>2</v>
      </c>
      <c r="M24" s="34" t="s">
        <v>164</v>
      </c>
      <c r="N24" s="33" t="s">
        <v>167</v>
      </c>
      <c r="O24" s="36" t="s">
        <v>155</v>
      </c>
      <c r="P24" s="32">
        <v>2256.7800000000002</v>
      </c>
    </row>
    <row r="25" spans="11:16" ht="15">
      <c r="K25" s="35">
        <v>43291</v>
      </c>
      <c r="L25" s="33">
        <v>3</v>
      </c>
      <c r="M25" s="34" t="s">
        <v>156</v>
      </c>
      <c r="N25" s="33">
        <v>975600</v>
      </c>
      <c r="O25" s="33" t="s">
        <v>157</v>
      </c>
      <c r="P25" s="32">
        <v>702.8</v>
      </c>
    </row>
    <row r="26" spans="11:16" ht="15">
      <c r="K26" s="35">
        <v>43303</v>
      </c>
      <c r="L26" s="33">
        <v>3</v>
      </c>
      <c r="M26" s="34" t="s">
        <v>160</v>
      </c>
      <c r="N26" s="33">
        <v>479300</v>
      </c>
      <c r="O26" s="33" t="s">
        <v>157</v>
      </c>
      <c r="P26" s="32">
        <v>345.6</v>
      </c>
    </row>
    <row r="27" spans="11:16" ht="15">
      <c r="K27" s="35">
        <v>43315</v>
      </c>
      <c r="L27" s="33">
        <v>3</v>
      </c>
      <c r="M27" s="34" t="s">
        <v>162</v>
      </c>
      <c r="N27" s="33" t="s">
        <v>168</v>
      </c>
      <c r="O27" s="36" t="s">
        <v>155</v>
      </c>
      <c r="P27" s="32">
        <v>2531.8000000000002</v>
      </c>
    </row>
    <row r="28" spans="11:16" ht="15">
      <c r="K28" s="35">
        <v>43325</v>
      </c>
      <c r="L28" s="33">
        <v>3</v>
      </c>
      <c r="M28" s="37" t="s">
        <v>153</v>
      </c>
      <c r="N28" s="33" t="s">
        <v>154</v>
      </c>
      <c r="O28" s="36" t="s">
        <v>155</v>
      </c>
      <c r="P28" s="32">
        <v>1456.23</v>
      </c>
    </row>
    <row r="29" spans="11:16" ht="15">
      <c r="K29" s="35">
        <v>43337</v>
      </c>
      <c r="L29" s="33">
        <v>3</v>
      </c>
      <c r="M29" s="37" t="s">
        <v>156</v>
      </c>
      <c r="N29" s="33">
        <v>943200</v>
      </c>
      <c r="O29" s="33" t="s">
        <v>157</v>
      </c>
      <c r="P29" s="32">
        <v>875</v>
      </c>
    </row>
    <row r="30" spans="11:16" ht="15">
      <c r="K30" s="35">
        <v>43347</v>
      </c>
      <c r="L30" s="33">
        <v>3</v>
      </c>
      <c r="M30" s="37" t="s">
        <v>158</v>
      </c>
      <c r="N30" s="33" t="s">
        <v>159</v>
      </c>
      <c r="O30" s="36" t="s">
        <v>155</v>
      </c>
      <c r="P30" s="32">
        <v>2068.1999999999998</v>
      </c>
    </row>
    <row r="31" spans="11:16" ht="15">
      <c r="K31" s="35">
        <v>43359</v>
      </c>
      <c r="L31" s="33">
        <v>3</v>
      </c>
      <c r="M31" s="37" t="s">
        <v>160</v>
      </c>
      <c r="N31" s="33" t="s">
        <v>161</v>
      </c>
      <c r="O31" s="36" t="s">
        <v>155</v>
      </c>
      <c r="P31" s="32">
        <v>1399</v>
      </c>
    </row>
    <row r="32" spans="11:16" ht="15">
      <c r="K32" s="35">
        <v>43371</v>
      </c>
      <c r="L32" s="33">
        <v>3</v>
      </c>
      <c r="M32" s="37" t="s">
        <v>162</v>
      </c>
      <c r="N32" s="33" t="s">
        <v>163</v>
      </c>
      <c r="O32" s="36" t="s">
        <v>155</v>
      </c>
      <c r="P32" s="32">
        <v>2643.9</v>
      </c>
    </row>
    <row r="33" spans="11:16" ht="15">
      <c r="K33" s="35">
        <v>43381</v>
      </c>
      <c r="L33" s="33">
        <v>4</v>
      </c>
      <c r="M33" s="37" t="s">
        <v>164</v>
      </c>
      <c r="N33" s="33">
        <v>825600</v>
      </c>
      <c r="O33" s="33" t="s">
        <v>157</v>
      </c>
      <c r="P33" s="32">
        <v>1060</v>
      </c>
    </row>
    <row r="34" spans="11:16" ht="15">
      <c r="K34" s="35">
        <v>43393</v>
      </c>
      <c r="L34" s="33">
        <v>4</v>
      </c>
      <c r="M34" s="34" t="s">
        <v>153</v>
      </c>
      <c r="N34" s="33">
        <v>246500</v>
      </c>
      <c r="O34" s="33" t="s">
        <v>157</v>
      </c>
      <c r="P34" s="32">
        <v>345</v>
      </c>
    </row>
    <row r="35" spans="11:16" ht="15">
      <c r="K35" s="35">
        <v>43403</v>
      </c>
      <c r="L35" s="33">
        <v>4</v>
      </c>
      <c r="M35" s="34" t="s">
        <v>165</v>
      </c>
      <c r="N35" s="33" t="s">
        <v>166</v>
      </c>
      <c r="O35" s="36" t="s">
        <v>155</v>
      </c>
      <c r="P35" s="32">
        <v>1168</v>
      </c>
    </row>
    <row r="36" spans="11:16" ht="15">
      <c r="K36" s="35">
        <v>43415</v>
      </c>
      <c r="L36" s="33">
        <v>4</v>
      </c>
      <c r="M36" s="34" t="s">
        <v>164</v>
      </c>
      <c r="N36" s="33" t="s">
        <v>167</v>
      </c>
      <c r="O36" s="36" t="s">
        <v>155</v>
      </c>
      <c r="P36" s="32">
        <v>2256.7800000000002</v>
      </c>
    </row>
    <row r="37" spans="11:16" ht="15">
      <c r="K37" s="35">
        <v>43427</v>
      </c>
      <c r="L37" s="33">
        <v>4</v>
      </c>
      <c r="M37" s="34" t="s">
        <v>156</v>
      </c>
      <c r="N37" s="33">
        <v>975600</v>
      </c>
      <c r="O37" s="33" t="s">
        <v>157</v>
      </c>
      <c r="P37" s="32">
        <v>702.8</v>
      </c>
    </row>
    <row r="38" spans="11:16" ht="15">
      <c r="K38" s="35">
        <v>43437</v>
      </c>
      <c r="L38" s="33">
        <v>4</v>
      </c>
      <c r="M38" s="34" t="s">
        <v>160</v>
      </c>
      <c r="N38" s="33">
        <v>479300</v>
      </c>
      <c r="O38" s="33" t="s">
        <v>157</v>
      </c>
      <c r="P38" s="32">
        <v>345.6</v>
      </c>
    </row>
    <row r="39" spans="11:16" ht="15">
      <c r="K39" s="35">
        <v>43449</v>
      </c>
      <c r="L39" s="33">
        <v>4</v>
      </c>
      <c r="M39" s="34" t="s">
        <v>162</v>
      </c>
      <c r="N39" s="33" t="s">
        <v>168</v>
      </c>
      <c r="O39" s="36" t="s">
        <v>155</v>
      </c>
      <c r="P39" s="32">
        <v>2531.8000000000002</v>
      </c>
    </row>
    <row r="40" spans="11:16" ht="15">
      <c r="K40" s="35">
        <v>43459</v>
      </c>
      <c r="L40" s="33">
        <v>4</v>
      </c>
      <c r="M40" s="34" t="s">
        <v>153</v>
      </c>
      <c r="N40" s="33">
        <v>246500</v>
      </c>
      <c r="O40" s="33" t="s">
        <v>157</v>
      </c>
      <c r="P40" s="32">
        <v>345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B5875-D98C-40BA-B448-132BC86D86CD}">
  <dimension ref="A1:B12"/>
  <sheetViews>
    <sheetView workbookViewId="0">
      <selection activeCell="A3" sqref="A3"/>
    </sheetView>
  </sheetViews>
  <sheetFormatPr defaultRowHeight="15"/>
  <cols>
    <col min="1" max="1" width="23.42578125" bestFit="1" customWidth="1"/>
    <col min="2" max="2" width="8.28515625" bestFit="1" customWidth="1"/>
  </cols>
  <sheetData>
    <row r="1" spans="1:2">
      <c r="A1" s="63" t="s">
        <v>149</v>
      </c>
      <c r="B1" s="67">
        <v>1</v>
      </c>
    </row>
    <row r="3" spans="1:2">
      <c r="A3" s="63" t="s">
        <v>169</v>
      </c>
    </row>
    <row r="4" spans="1:2">
      <c r="A4" s="63" t="s">
        <v>150</v>
      </c>
      <c r="B4" t="s">
        <v>144</v>
      </c>
    </row>
    <row r="5" spans="1:2">
      <c r="A5" t="s">
        <v>165</v>
      </c>
      <c r="B5" s="68">
        <v>1168</v>
      </c>
    </row>
    <row r="6" spans="1:2">
      <c r="A6" t="s">
        <v>153</v>
      </c>
      <c r="B6" s="68">
        <v>1801.23</v>
      </c>
    </row>
    <row r="7" spans="1:2">
      <c r="A7" t="s">
        <v>156</v>
      </c>
      <c r="B7" s="68">
        <v>1577.8</v>
      </c>
    </row>
    <row r="8" spans="1:2">
      <c r="A8" t="s">
        <v>162</v>
      </c>
      <c r="B8" s="68">
        <v>5175.7000000000007</v>
      </c>
    </row>
    <row r="9" spans="1:2">
      <c r="A9" t="s">
        <v>164</v>
      </c>
      <c r="B9" s="68">
        <v>3316.78</v>
      </c>
    </row>
    <row r="10" spans="1:2">
      <c r="A10" t="s">
        <v>158</v>
      </c>
      <c r="B10" s="68">
        <v>2068.1999999999998</v>
      </c>
    </row>
    <row r="11" spans="1:2">
      <c r="A11" t="s">
        <v>160</v>
      </c>
      <c r="B11" s="68">
        <v>1744.6</v>
      </c>
    </row>
    <row r="12" spans="1:2">
      <c r="A12" t="s">
        <v>145</v>
      </c>
      <c r="B12" s="68">
        <v>16852.309999999998</v>
      </c>
    </row>
  </sheetData>
  <pageMargins left="0.7" right="0.7" top="0.75" bottom="0.75" header="0.3" footer="0.3"/>
  <pageSetup paperSize="9" orientation="portrait"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AF587-A9C5-42EF-A291-B3C06FE0AA59}">
  <dimension ref="A2:C9"/>
  <sheetViews>
    <sheetView workbookViewId="0">
      <selection activeCell="L16" sqref="L16"/>
    </sheetView>
  </sheetViews>
  <sheetFormatPr defaultRowHeight="15"/>
  <cols>
    <col min="1" max="1" width="15.7109375" bestFit="1" customWidth="1"/>
    <col min="2" max="2" width="8.7109375" bestFit="1" customWidth="1"/>
    <col min="3" max="3" width="7.28515625" bestFit="1" customWidth="1"/>
  </cols>
  <sheetData>
    <row r="2" spans="1:3">
      <c r="A2" s="63" t="s">
        <v>149</v>
      </c>
      <c r="B2" s="67">
        <v>2</v>
      </c>
    </row>
    <row r="4" spans="1:3">
      <c r="A4" s="63" t="s">
        <v>169</v>
      </c>
    </row>
    <row r="5" spans="1:3">
      <c r="A5" s="63" t="s">
        <v>150</v>
      </c>
      <c r="B5" s="63" t="s">
        <v>16</v>
      </c>
      <c r="C5" t="s">
        <v>144</v>
      </c>
    </row>
    <row r="6" spans="1:3">
      <c r="A6" t="s">
        <v>153</v>
      </c>
      <c r="B6" t="s">
        <v>155</v>
      </c>
      <c r="C6" s="68">
        <v>1456.23</v>
      </c>
    </row>
    <row r="7" spans="1:3">
      <c r="B7" t="s">
        <v>157</v>
      </c>
      <c r="C7" s="68">
        <v>345</v>
      </c>
    </row>
    <row r="8" spans="1:3">
      <c r="A8" t="s">
        <v>170</v>
      </c>
      <c r="C8" s="68">
        <v>1801.23</v>
      </c>
    </row>
    <row r="9" spans="1:3">
      <c r="A9" t="s">
        <v>145</v>
      </c>
      <c r="C9" s="68">
        <v>1801.23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07087-EBC5-4CDC-AE55-F30D5C171669}">
  <dimension ref="A9:D30"/>
  <sheetViews>
    <sheetView tabSelected="1" zoomScale="115" zoomScaleNormal="115" workbookViewId="0">
      <selection activeCell="D10" sqref="D10"/>
    </sheetView>
  </sheetViews>
  <sheetFormatPr defaultRowHeight="15"/>
  <sheetData>
    <row r="9" spans="1:4" ht="15.75">
      <c r="A9" s="71" t="s">
        <v>11</v>
      </c>
      <c r="B9" s="72" t="s">
        <v>12</v>
      </c>
      <c r="C9" s="72" t="s">
        <v>13</v>
      </c>
      <c r="D9" s="72" t="s">
        <v>14</v>
      </c>
    </row>
    <row r="10" spans="1:4">
      <c r="A10" s="73">
        <v>-10</v>
      </c>
      <c r="B10" s="73">
        <f>SIN(A10^2)/(A10+4)</f>
        <v>8.4394273518293136E-2</v>
      </c>
      <c r="C10" s="73">
        <f>TAN(A10)^(1/3)/(COS(A10)-2)</f>
        <v>0.30485682442424589</v>
      </c>
      <c r="D10" s="73">
        <f>(SIN(A10)-COS(A10)^2)/(SIN(A10)-2*COS(A10))</f>
        <v>-7.2010845214146732E-2</v>
      </c>
    </row>
    <row r="11" spans="1:4">
      <c r="A11" s="73">
        <v>-9</v>
      </c>
      <c r="B11" s="73">
        <f t="shared" ref="B11:B30" si="0">SIN(A11^2)/(A11+4)</f>
        <v>0.12597759885489077</v>
      </c>
      <c r="C11" s="73">
        <f t="shared" ref="C11:C30" si="1">TAN(A11)^(1/3)/(COS(A11)-2)</f>
        <v>-0.26368508729161172</v>
      </c>
      <c r="D11" s="73">
        <f t="shared" ref="D11:D30" si="2">(SIN(A11)-COS(A11)^2)/(SIN(A11)-2*COS(A11))</f>
        <v>-0.88095865907304094</v>
      </c>
    </row>
    <row r="12" spans="1:4">
      <c r="A12" s="73">
        <v>-8</v>
      </c>
      <c r="B12" s="73">
        <f t="shared" si="0"/>
        <v>-0.23000650954919766</v>
      </c>
      <c r="C12" s="73">
        <f t="shared" si="1"/>
        <v>-0.88301544961481948</v>
      </c>
      <c r="D12" s="73">
        <f t="shared" si="2"/>
        <v>1.4470060448061046</v>
      </c>
    </row>
    <row r="13" spans="1:4">
      <c r="A13" s="73">
        <v>-7</v>
      </c>
      <c r="B13" s="73">
        <f t="shared" si="0"/>
        <v>0.31791755091982393</v>
      </c>
      <c r="C13" s="73">
        <f t="shared" si="1"/>
        <v>0.76652862793148757</v>
      </c>
      <c r="D13" s="73">
        <f t="shared" si="2"/>
        <v>0.56603854461105496</v>
      </c>
    </row>
    <row r="14" spans="1:4">
      <c r="A14" s="73">
        <v>-6</v>
      </c>
      <c r="B14" s="73">
        <f t="shared" si="0"/>
        <v>0.49588942672155789</v>
      </c>
      <c r="C14" s="73">
        <f t="shared" si="1"/>
        <v>-0.6372920776530685</v>
      </c>
      <c r="D14" s="73">
        <f t="shared" si="2"/>
        <v>0.39155442921576261</v>
      </c>
    </row>
    <row r="15" spans="1:4">
      <c r="A15" s="73">
        <v>-5</v>
      </c>
      <c r="B15" s="73">
        <f t="shared" si="0"/>
        <v>0.13235175009777303</v>
      </c>
      <c r="C15" s="73">
        <f t="shared" si="1"/>
        <v>-0.8744296027394034</v>
      </c>
      <c r="D15" s="73">
        <f t="shared" si="2"/>
        <v>2.2432590785110262</v>
      </c>
    </row>
    <row r="16" spans="1:4">
      <c r="A16" s="73">
        <v>-4</v>
      </c>
      <c r="B16" s="73" t="e">
        <f t="shared" si="0"/>
        <v>#DIV/0!</v>
      </c>
      <c r="C16" s="73">
        <f t="shared" si="1"/>
        <v>0.39570473330183747</v>
      </c>
      <c r="D16" s="73">
        <f t="shared" si="2"/>
        <v>0.15965997325562137</v>
      </c>
    </row>
    <row r="17" spans="1:4">
      <c r="A17" s="73">
        <v>-3</v>
      </c>
      <c r="B17" s="73">
        <f t="shared" si="0"/>
        <v>0.41211848524175659</v>
      </c>
      <c r="C17" s="73">
        <f t="shared" si="1"/>
        <v>-0.17470907516033807</v>
      </c>
      <c r="D17" s="73">
        <f t="shared" si="2"/>
        <v>-0.60972673929024979</v>
      </c>
    </row>
    <row r="18" spans="1:4">
      <c r="A18" s="73">
        <v>-2</v>
      </c>
      <c r="B18" s="73">
        <f t="shared" si="0"/>
        <v>-0.3784012476539641</v>
      </c>
      <c r="C18" s="73">
        <f t="shared" si="1"/>
        <v>-0.53706864391127607</v>
      </c>
      <c r="D18" s="73">
        <f t="shared" si="2"/>
        <v>14.057439591448331</v>
      </c>
    </row>
    <row r="19" spans="1:4">
      <c r="A19" s="73">
        <v>-1</v>
      </c>
      <c r="B19" s="73">
        <f t="shared" si="0"/>
        <v>0.28049032826929882</v>
      </c>
      <c r="C19" s="73">
        <f t="shared" si="1"/>
        <v>0.79409266809779921</v>
      </c>
      <c r="D19" s="73">
        <f t="shared" si="2"/>
        <v>0.5896737717143562</v>
      </c>
    </row>
    <row r="20" spans="1:4">
      <c r="A20" s="73">
        <v>0</v>
      </c>
      <c r="B20" s="73">
        <f t="shared" si="0"/>
        <v>0</v>
      </c>
      <c r="C20" s="73">
        <f t="shared" si="1"/>
        <v>0</v>
      </c>
      <c r="D20" s="73">
        <f t="shared" si="2"/>
        <v>0.5</v>
      </c>
    </row>
    <row r="21" spans="1:4">
      <c r="A21" s="73">
        <v>1</v>
      </c>
      <c r="B21" s="73">
        <f t="shared" si="0"/>
        <v>0.1682941969615793</v>
      </c>
      <c r="C21" s="73">
        <f t="shared" si="1"/>
        <v>-0.79409266809779921</v>
      </c>
      <c r="D21" s="73">
        <f t="shared" si="2"/>
        <v>-2.298064099726334</v>
      </c>
    </row>
    <row r="22" spans="1:4">
      <c r="A22" s="73">
        <v>2</v>
      </c>
      <c r="B22" s="73">
        <f t="shared" si="0"/>
        <v>-0.12613374921798803</v>
      </c>
      <c r="C22" s="73">
        <f t="shared" si="1"/>
        <v>0.53706864391127607</v>
      </c>
      <c r="D22" s="73">
        <f t="shared" si="2"/>
        <v>0.42267053230308504</v>
      </c>
    </row>
    <row r="23" spans="1:4">
      <c r="A23" s="73">
        <v>3</v>
      </c>
      <c r="B23" s="73">
        <f t="shared" si="0"/>
        <v>5.8874069320250945E-2</v>
      </c>
      <c r="C23" s="73">
        <f t="shared" si="1"/>
        <v>0.17470907516033807</v>
      </c>
      <c r="D23" s="73">
        <f t="shared" si="2"/>
        <v>-0.39553210933293981</v>
      </c>
    </row>
    <row r="24" spans="1:4">
      <c r="A24" s="73">
        <v>4</v>
      </c>
      <c r="B24" s="73">
        <f t="shared" si="0"/>
        <v>-3.5987914583133163E-2</v>
      </c>
      <c r="C24" s="73">
        <f t="shared" si="1"/>
        <v>-0.39570473330183747</v>
      </c>
      <c r="D24" s="73">
        <f t="shared" si="2"/>
        <v>-2.1509269532088853</v>
      </c>
    </row>
    <row r="25" spans="1:4">
      <c r="A25" s="73">
        <v>5</v>
      </c>
      <c r="B25" s="73">
        <f t="shared" si="0"/>
        <v>-1.4705750010863669E-2</v>
      </c>
      <c r="C25" s="73">
        <f t="shared" si="1"/>
        <v>0.8744296027394034</v>
      </c>
      <c r="D25" s="73">
        <f t="shared" si="2"/>
        <v>0.68100863717615012</v>
      </c>
    </row>
    <row r="26" spans="1:4">
      <c r="A26" s="73">
        <v>6</v>
      </c>
      <c r="B26" s="73">
        <f t="shared" si="0"/>
        <v>-9.9177885344311573E-2</v>
      </c>
      <c r="C26" s="73">
        <f t="shared" si="1"/>
        <v>0.6372920776530685</v>
      </c>
      <c r="D26" s="73">
        <f t="shared" si="2"/>
        <v>0.54612531504284967</v>
      </c>
    </row>
    <row r="27" spans="1:4">
      <c r="A27" s="73">
        <v>7</v>
      </c>
      <c r="B27" s="73">
        <f t="shared" si="0"/>
        <v>-8.6704786614497445E-2</v>
      </c>
      <c r="C27" s="73">
        <f t="shared" si="1"/>
        <v>-0.76652862793148757</v>
      </c>
      <c r="D27" s="73">
        <f t="shared" si="2"/>
        <v>-0.10415623434422538</v>
      </c>
    </row>
    <row r="28" spans="1:4">
      <c r="A28" s="73">
        <v>8</v>
      </c>
      <c r="B28" s="73">
        <f t="shared" si="0"/>
        <v>7.6668836516399219E-2</v>
      </c>
      <c r="C28" s="73">
        <f t="shared" si="1"/>
        <v>0.88301544961481948</v>
      </c>
      <c r="D28" s="73">
        <f t="shared" si="2"/>
        <v>0.75618518348851005</v>
      </c>
    </row>
    <row r="29" spans="1:4">
      <c r="A29" s="73">
        <v>9</v>
      </c>
      <c r="B29" s="73">
        <f t="shared" si="0"/>
        <v>-4.8452922636496448E-2</v>
      </c>
      <c r="C29" s="73">
        <f t="shared" si="1"/>
        <v>0.26368508729161172</v>
      </c>
      <c r="D29" s="73">
        <f t="shared" si="2"/>
        <v>-0.18709443079905189</v>
      </c>
    </row>
    <row r="30" spans="1:4">
      <c r="A30" s="73">
        <v>10</v>
      </c>
      <c r="B30" s="73">
        <f t="shared" si="0"/>
        <v>-3.6168974364982773E-2</v>
      </c>
      <c r="C30" s="73">
        <f t="shared" si="1"/>
        <v>-0.30485682442424589</v>
      </c>
      <c r="D30" s="73">
        <f t="shared" si="2"/>
        <v>-1.1004655582298282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F9D18-CDB3-4040-B69E-FE0BBAE61A52}">
  <dimension ref="A5:D17"/>
  <sheetViews>
    <sheetView workbookViewId="0">
      <selection activeCell="E12" sqref="E12"/>
    </sheetView>
  </sheetViews>
  <sheetFormatPr defaultColWidth="8.85546875" defaultRowHeight="12.75"/>
  <cols>
    <col min="1" max="1" width="13.28515625" style="1" customWidth="1"/>
    <col min="2" max="2" width="12.42578125" style="1" customWidth="1"/>
    <col min="3" max="3" width="9" style="1" customWidth="1"/>
    <col min="4" max="16384" width="8.85546875" style="1"/>
  </cols>
  <sheetData>
    <row r="5" spans="1:4">
      <c r="A5" s="7"/>
      <c r="B5" s="7"/>
      <c r="C5" s="7"/>
      <c r="D5" s="7"/>
    </row>
    <row r="6" spans="1:4">
      <c r="A6" s="5"/>
      <c r="B6" s="5"/>
      <c r="C6" s="5"/>
      <c r="D6" s="6"/>
    </row>
    <row r="7" spans="1:4">
      <c r="A7" s="5"/>
      <c r="B7" s="5"/>
      <c r="C7" s="5"/>
      <c r="D7" s="6"/>
    </row>
    <row r="8" spans="1:4">
      <c r="A8" s="5"/>
      <c r="B8" s="5"/>
      <c r="C8" s="5"/>
      <c r="D8" s="6"/>
    </row>
    <row r="9" spans="1:4">
      <c r="A9" s="5"/>
      <c r="B9" s="5"/>
      <c r="C9" s="5"/>
      <c r="D9" s="6"/>
    </row>
    <row r="10" spans="1:4">
      <c r="A10" s="54" t="s">
        <v>15</v>
      </c>
      <c r="B10" s="54" t="s">
        <v>16</v>
      </c>
      <c r="C10" s="54" t="s">
        <v>17</v>
      </c>
      <c r="D10" s="54" t="s">
        <v>18</v>
      </c>
    </row>
    <row r="11" spans="1:4">
      <c r="A11" s="55" t="s">
        <v>19</v>
      </c>
      <c r="B11" s="56" t="s">
        <v>20</v>
      </c>
      <c r="C11" s="56">
        <v>3</v>
      </c>
      <c r="D11" s="56">
        <f>_xlfn.IFS(B11="apartment",700,B11="triple room",150,B11="double room",100)*C11</f>
        <v>2100</v>
      </c>
    </row>
    <row r="12" spans="1:4">
      <c r="A12" s="55" t="s">
        <v>21</v>
      </c>
      <c r="B12" s="56" t="s">
        <v>22</v>
      </c>
      <c r="C12" s="56">
        <v>5</v>
      </c>
      <c r="D12" s="56">
        <f t="shared" ref="D12:D17" si="0">_xlfn.IFS(B12="apartment",700,B12="triple room",150,B12="double room",100)*C12</f>
        <v>500</v>
      </c>
    </row>
    <row r="13" spans="1:4">
      <c r="A13" s="55" t="s">
        <v>23</v>
      </c>
      <c r="B13" s="56" t="s">
        <v>22</v>
      </c>
      <c r="C13" s="56">
        <v>2</v>
      </c>
      <c r="D13" s="56">
        <f t="shared" si="0"/>
        <v>200</v>
      </c>
    </row>
    <row r="14" spans="1:4">
      <c r="A14" s="55" t="s">
        <v>24</v>
      </c>
      <c r="B14" s="56" t="s">
        <v>25</v>
      </c>
      <c r="C14" s="56">
        <v>12</v>
      </c>
      <c r="D14" s="56">
        <f t="shared" si="0"/>
        <v>1800</v>
      </c>
    </row>
    <row r="15" spans="1:4">
      <c r="A15" s="55" t="s">
        <v>26</v>
      </c>
      <c r="B15" s="56" t="s">
        <v>20</v>
      </c>
      <c r="C15" s="56">
        <v>7</v>
      </c>
      <c r="D15" s="56">
        <f t="shared" si="0"/>
        <v>4900</v>
      </c>
    </row>
    <row r="16" spans="1:4">
      <c r="A16" s="55" t="s">
        <v>27</v>
      </c>
      <c r="B16" s="56" t="s">
        <v>20</v>
      </c>
      <c r="C16" s="56">
        <v>1</v>
      </c>
      <c r="D16" s="56">
        <f t="shared" si="0"/>
        <v>700</v>
      </c>
    </row>
    <row r="17" spans="1:4">
      <c r="A17" s="55" t="s">
        <v>28</v>
      </c>
      <c r="B17" s="56" t="s">
        <v>25</v>
      </c>
      <c r="C17" s="56">
        <v>4</v>
      </c>
      <c r="D17" s="56">
        <f t="shared" si="0"/>
        <v>600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6F3A-50AD-4D34-910D-9CF86861FB88}">
  <dimension ref="A7:Q19"/>
  <sheetViews>
    <sheetView workbookViewId="0">
      <selection activeCell="H8" sqref="H8"/>
    </sheetView>
  </sheetViews>
  <sheetFormatPr defaultColWidth="8.85546875" defaultRowHeight="12.75"/>
  <cols>
    <col min="1" max="1" width="11.42578125" style="1" customWidth="1"/>
    <col min="2" max="3" width="8.85546875" style="1"/>
    <col min="4" max="4" width="14.5703125" style="1" customWidth="1"/>
    <col min="5" max="5" width="13.85546875" style="1" customWidth="1"/>
    <col min="6" max="6" width="10.28515625" style="1" customWidth="1"/>
    <col min="7" max="16384" width="8.85546875" style="1"/>
  </cols>
  <sheetData>
    <row r="7" spans="1:17" ht="26.45" customHeight="1">
      <c r="B7" s="82" t="s">
        <v>29</v>
      </c>
      <c r="C7" s="82"/>
      <c r="D7" s="83" t="s">
        <v>30</v>
      </c>
      <c r="E7" s="83" t="s">
        <v>31</v>
      </c>
      <c r="F7" s="85" t="s">
        <v>32</v>
      </c>
      <c r="K7" s="61"/>
      <c r="L7" s="61"/>
      <c r="M7" s="62"/>
      <c r="N7" s="62"/>
      <c r="O7" s="62"/>
      <c r="Q7" s="7"/>
    </row>
    <row r="8" spans="1:17" ht="14.45" customHeight="1">
      <c r="A8" s="54" t="s">
        <v>33</v>
      </c>
      <c r="B8" s="54" t="s">
        <v>34</v>
      </c>
      <c r="C8" s="54" t="s">
        <v>35</v>
      </c>
      <c r="D8" s="84"/>
      <c r="E8" s="84"/>
      <c r="F8" s="85"/>
      <c r="J8" s="7"/>
      <c r="K8" s="60"/>
      <c r="L8" s="60"/>
      <c r="M8" s="62"/>
      <c r="N8" s="62"/>
      <c r="O8" s="62"/>
      <c r="Q8" s="7"/>
    </row>
    <row r="9" spans="1:17">
      <c r="A9" s="55" t="s">
        <v>36</v>
      </c>
      <c r="B9" s="55" t="s">
        <v>37</v>
      </c>
      <c r="C9" s="55" t="s">
        <v>38</v>
      </c>
      <c r="D9" s="57" t="b">
        <f>AND(B9="polish",C9="american")</f>
        <v>1</v>
      </c>
      <c r="E9" s="57" t="b">
        <f>OR(B9="polish",C9="american")</f>
        <v>1</v>
      </c>
      <c r="F9" s="55" t="b">
        <f>AND(NOT(B9="american"),NOT(C9="american"))</f>
        <v>0</v>
      </c>
      <c r="J9" s="5"/>
      <c r="K9" s="5"/>
      <c r="L9" s="5"/>
      <c r="M9" s="6"/>
      <c r="N9" s="6"/>
      <c r="O9" s="5"/>
    </row>
    <row r="10" spans="1:17" ht="13.15" customHeight="1">
      <c r="A10" s="55" t="s">
        <v>39</v>
      </c>
      <c r="B10" s="55" t="s">
        <v>37</v>
      </c>
      <c r="C10" s="55" t="s">
        <v>40</v>
      </c>
      <c r="D10" s="57" t="b">
        <f t="shared" ref="D10:D19" si="0">AND(B10="polish",C10="american")</f>
        <v>0</v>
      </c>
      <c r="E10" s="57" t="b">
        <f t="shared" ref="E10:E19" si="1">OR(B10="polish",C10="american")</f>
        <v>1</v>
      </c>
      <c r="F10" s="55" t="b">
        <f t="shared" ref="F10:F19" si="2">AND(NOT(B10="american"),NOT(C10="american"))</f>
        <v>1</v>
      </c>
      <c r="J10" s="5"/>
      <c r="K10" s="5"/>
      <c r="L10" s="5"/>
      <c r="M10" s="6"/>
      <c r="N10" s="6"/>
      <c r="O10" s="5"/>
    </row>
    <row r="11" spans="1:17">
      <c r="A11" s="55" t="s">
        <v>41</v>
      </c>
      <c r="B11" s="55" t="s">
        <v>37</v>
      </c>
      <c r="C11" s="55" t="s">
        <v>42</v>
      </c>
      <c r="D11" s="57" t="b">
        <f t="shared" si="0"/>
        <v>0</v>
      </c>
      <c r="E11" s="57" t="b">
        <f t="shared" si="1"/>
        <v>1</v>
      </c>
      <c r="F11" s="55" t="b">
        <f t="shared" si="2"/>
        <v>1</v>
      </c>
      <c r="J11" s="5"/>
      <c r="K11" s="5"/>
      <c r="L11" s="5"/>
      <c r="M11" s="6"/>
      <c r="N11" s="6"/>
      <c r="O11" s="5"/>
    </row>
    <row r="12" spans="1:17">
      <c r="A12" s="55" t="s">
        <v>43</v>
      </c>
      <c r="B12" s="55" t="s">
        <v>37</v>
      </c>
      <c r="C12" s="55" t="s">
        <v>38</v>
      </c>
      <c r="D12" s="57" t="b">
        <f t="shared" si="0"/>
        <v>1</v>
      </c>
      <c r="E12" s="57" t="b">
        <f t="shared" si="1"/>
        <v>1</v>
      </c>
      <c r="F12" s="55" t="b">
        <f t="shared" si="2"/>
        <v>0</v>
      </c>
      <c r="J12" s="5"/>
      <c r="K12" s="5"/>
      <c r="L12" s="5"/>
      <c r="M12" s="6"/>
      <c r="N12" s="6"/>
      <c r="O12" s="5"/>
    </row>
    <row r="13" spans="1:17">
      <c r="A13" s="55" t="s">
        <v>44</v>
      </c>
      <c r="B13" s="55" t="s">
        <v>37</v>
      </c>
      <c r="C13" s="55"/>
      <c r="D13" s="57" t="b">
        <f t="shared" si="0"/>
        <v>0</v>
      </c>
      <c r="E13" s="57" t="b">
        <f t="shared" si="1"/>
        <v>1</v>
      </c>
      <c r="F13" s="55" t="b">
        <f t="shared" si="2"/>
        <v>1</v>
      </c>
      <c r="J13" s="5"/>
      <c r="K13" s="5"/>
      <c r="L13" s="5"/>
      <c r="M13" s="6"/>
      <c r="N13" s="6"/>
      <c r="O13" s="5"/>
    </row>
    <row r="14" spans="1:17">
      <c r="A14" s="55" t="s">
        <v>45</v>
      </c>
      <c r="B14" s="55" t="s">
        <v>38</v>
      </c>
      <c r="C14" s="55" t="s">
        <v>40</v>
      </c>
      <c r="D14" s="57" t="b">
        <f t="shared" si="0"/>
        <v>0</v>
      </c>
      <c r="E14" s="57" t="b">
        <f t="shared" si="1"/>
        <v>0</v>
      </c>
      <c r="F14" s="55" t="b">
        <f t="shared" si="2"/>
        <v>0</v>
      </c>
      <c r="J14" s="5"/>
      <c r="K14" s="5"/>
      <c r="L14" s="5"/>
      <c r="M14" s="6"/>
      <c r="N14" s="6"/>
      <c r="O14" s="5"/>
    </row>
    <row r="15" spans="1:17">
      <c r="A15" s="55" t="s">
        <v>46</v>
      </c>
      <c r="B15" s="55" t="s">
        <v>37</v>
      </c>
      <c r="C15" s="55" t="s">
        <v>47</v>
      </c>
      <c r="D15" s="57" t="b">
        <f t="shared" si="0"/>
        <v>0</v>
      </c>
      <c r="E15" s="57" t="b">
        <f t="shared" si="1"/>
        <v>1</v>
      </c>
      <c r="F15" s="55" t="b">
        <f t="shared" si="2"/>
        <v>1</v>
      </c>
      <c r="J15" s="5"/>
      <c r="K15" s="5"/>
      <c r="L15" s="5"/>
      <c r="M15" s="6"/>
      <c r="N15" s="6"/>
      <c r="O15" s="5"/>
    </row>
    <row r="16" spans="1:17">
      <c r="A16" s="55" t="s">
        <v>48</v>
      </c>
      <c r="B16" s="55" t="s">
        <v>37</v>
      </c>
      <c r="C16" s="55" t="s">
        <v>49</v>
      </c>
      <c r="D16" s="57" t="b">
        <f t="shared" si="0"/>
        <v>0</v>
      </c>
      <c r="E16" s="57" t="b">
        <f t="shared" si="1"/>
        <v>1</v>
      </c>
      <c r="F16" s="55" t="b">
        <f t="shared" si="2"/>
        <v>1</v>
      </c>
      <c r="J16" s="5"/>
      <c r="K16" s="5"/>
      <c r="L16" s="5"/>
      <c r="M16" s="6"/>
      <c r="N16" s="6"/>
      <c r="O16" s="5"/>
    </row>
    <row r="17" spans="1:15">
      <c r="A17" s="55" t="s">
        <v>50</v>
      </c>
      <c r="B17" s="55" t="s">
        <v>37</v>
      </c>
      <c r="C17" s="55" t="s">
        <v>40</v>
      </c>
      <c r="D17" s="57" t="b">
        <f t="shared" si="0"/>
        <v>0</v>
      </c>
      <c r="E17" s="57" t="b">
        <f t="shared" si="1"/>
        <v>1</v>
      </c>
      <c r="F17" s="55" t="b">
        <f t="shared" si="2"/>
        <v>1</v>
      </c>
      <c r="J17" s="5"/>
      <c r="K17" s="5"/>
      <c r="L17" s="5"/>
      <c r="M17" s="6"/>
      <c r="N17" s="6"/>
      <c r="O17" s="5"/>
    </row>
    <row r="18" spans="1:15">
      <c r="A18" s="55" t="s">
        <v>51</v>
      </c>
      <c r="B18" s="55" t="s">
        <v>37</v>
      </c>
      <c r="C18" s="55"/>
      <c r="D18" s="57" t="b">
        <f t="shared" si="0"/>
        <v>0</v>
      </c>
      <c r="E18" s="57" t="b">
        <f t="shared" si="1"/>
        <v>1</v>
      </c>
      <c r="F18" s="55" t="b">
        <f t="shared" si="2"/>
        <v>1</v>
      </c>
      <c r="J18" s="5"/>
      <c r="K18" s="5"/>
      <c r="L18" s="5"/>
      <c r="M18" s="6"/>
      <c r="N18" s="6"/>
      <c r="O18" s="5"/>
    </row>
    <row r="19" spans="1:15">
      <c r="A19" s="55" t="s">
        <v>52</v>
      </c>
      <c r="B19" s="55" t="s">
        <v>37</v>
      </c>
      <c r="C19" s="55" t="s">
        <v>49</v>
      </c>
      <c r="D19" s="57" t="b">
        <f t="shared" si="0"/>
        <v>0</v>
      </c>
      <c r="E19" s="57" t="b">
        <f t="shared" si="1"/>
        <v>1</v>
      </c>
      <c r="F19" s="55" t="b">
        <f t="shared" si="2"/>
        <v>1</v>
      </c>
      <c r="J19" s="5"/>
      <c r="K19" s="5"/>
      <c r="L19" s="5"/>
      <c r="M19" s="6"/>
      <c r="N19" s="6"/>
      <c r="O19" s="5"/>
    </row>
  </sheetData>
  <mergeCells count="4">
    <mergeCell ref="B7:C7"/>
    <mergeCell ref="D7:D8"/>
    <mergeCell ref="E7:E8"/>
    <mergeCell ref="F7:F8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0625D-4101-4D76-BB65-FA773ACA652E}">
  <dimension ref="A1:P9"/>
  <sheetViews>
    <sheetView workbookViewId="0">
      <selection activeCell="B9" sqref="B9"/>
    </sheetView>
  </sheetViews>
  <sheetFormatPr defaultColWidth="8.85546875" defaultRowHeight="12.75"/>
  <cols>
    <col min="1" max="1" width="8.85546875" style="1"/>
    <col min="2" max="2" width="17.5703125" style="1" customWidth="1"/>
    <col min="3" max="14" width="8.85546875" style="1"/>
    <col min="15" max="15" width="13.5703125" style="1" customWidth="1"/>
    <col min="16" max="16" width="16.85546875" style="1" customWidth="1"/>
    <col min="17" max="16384" width="8.85546875" style="1"/>
  </cols>
  <sheetData>
    <row r="1" spans="1:16" ht="23.25">
      <c r="A1" s="4"/>
    </row>
    <row r="2" spans="1:16" ht="20.25" customHeight="1">
      <c r="A2" s="4"/>
    </row>
    <row r="5" spans="1:16">
      <c r="P5" s="3"/>
    </row>
    <row r="6" spans="1:16" ht="13.5" thickBot="1">
      <c r="P6" s="3"/>
    </row>
    <row r="7" spans="1:16" ht="13.5" thickBot="1">
      <c r="A7" s="2" t="s">
        <v>53</v>
      </c>
      <c r="B7" s="58">
        <v>-4555</v>
      </c>
    </row>
    <row r="8" spans="1:16" ht="13.5" thickBot="1">
      <c r="A8" s="2"/>
      <c r="B8" s="3"/>
    </row>
    <row r="9" spans="1:16" ht="13.5" thickBot="1">
      <c r="A9" s="2" t="s">
        <v>54</v>
      </c>
      <c r="B9" s="59" t="str">
        <f>_xlfn.IFS(B7&gt;100,"BIG",B7&gt;0,"positive",B7=0,"ZERO",B7&gt;-50,"negative",B7,"VERY NEGATIVE")</f>
        <v>VERY NEGATIVE</v>
      </c>
    </row>
  </sheetData>
  <pageMargins left="0.75" right="0.75" top="1" bottom="1" header="0.5" footer="0.5"/>
  <pageSetup paperSize="9" orientation="portrait" horizontalDpi="0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0F3D5-8C01-4DB2-940C-DF1537B88813}">
  <dimension ref="A11:I22"/>
  <sheetViews>
    <sheetView workbookViewId="0">
      <selection activeCell="I17" sqref="I17"/>
    </sheetView>
  </sheetViews>
  <sheetFormatPr defaultColWidth="11.42578125" defaultRowHeight="12.75"/>
  <cols>
    <col min="1" max="1" width="11.42578125" style="1"/>
    <col min="2" max="2" width="13.42578125" style="1" customWidth="1"/>
    <col min="3" max="4" width="11.42578125" style="1"/>
    <col min="5" max="5" width="14.28515625" style="1" customWidth="1"/>
    <col min="6" max="7" width="11.42578125" style="1"/>
    <col min="8" max="8" width="14" style="1" customWidth="1"/>
    <col min="9" max="16384" width="11.42578125" style="1"/>
  </cols>
  <sheetData>
    <row r="11" spans="1:9">
      <c r="A11" s="47"/>
      <c r="B11" s="47"/>
      <c r="C11" s="47"/>
      <c r="D11" s="47"/>
      <c r="E11" s="47"/>
      <c r="F11" s="47"/>
      <c r="G11" s="47"/>
      <c r="H11" s="47"/>
    </row>
    <row r="14" spans="1:9" ht="25.5">
      <c r="A14" s="86" t="s">
        <v>55</v>
      </c>
      <c r="B14" s="86" t="s">
        <v>56</v>
      </c>
      <c r="C14" s="88" t="s">
        <v>57</v>
      </c>
      <c r="D14" s="88" t="s">
        <v>58</v>
      </c>
      <c r="E14" s="48" t="s">
        <v>59</v>
      </c>
      <c r="F14" s="48" t="s">
        <v>60</v>
      </c>
      <c r="G14" s="48" t="s">
        <v>61</v>
      </c>
      <c r="H14" s="48" t="s">
        <v>62</v>
      </c>
      <c r="I14" s="48" t="s">
        <v>63</v>
      </c>
    </row>
    <row r="15" spans="1:9">
      <c r="A15" s="87"/>
      <c r="B15" s="87"/>
      <c r="C15" s="89"/>
      <c r="D15" s="89"/>
      <c r="E15" s="48" t="s">
        <v>64</v>
      </c>
      <c r="F15" s="48" t="s">
        <v>65</v>
      </c>
      <c r="G15" s="48" t="s">
        <v>66</v>
      </c>
      <c r="H15" s="48" t="s">
        <v>67</v>
      </c>
      <c r="I15" s="49" t="s">
        <v>68</v>
      </c>
    </row>
    <row r="16" spans="1:9">
      <c r="A16" s="46" t="s">
        <v>69</v>
      </c>
      <c r="B16" s="45" t="s">
        <v>70</v>
      </c>
      <c r="C16" s="45">
        <v>15</v>
      </c>
      <c r="D16" s="44">
        <v>2100</v>
      </c>
      <c r="E16" s="70">
        <f>_xlfn.IFS(B16="higher",D16*18%,B16="secondary",D16*9%)</f>
        <v>378</v>
      </c>
      <c r="F16" s="70">
        <f>_xlfn.IFS(C16&lt;7,D16*0,C16&gt;=7,D16*17%)</f>
        <v>357</v>
      </c>
      <c r="G16" s="43">
        <f>(D16+E16+F16)*21%</f>
        <v>595.35</v>
      </c>
      <c r="H16" s="43">
        <f>(D16+E16+F16-G16)*7.5%</f>
        <v>167.97375</v>
      </c>
      <c r="I16" s="43">
        <f>D16+E16+F16-G16-H16</f>
        <v>2071.67625</v>
      </c>
    </row>
    <row r="17" spans="1:9">
      <c r="A17" s="46" t="s">
        <v>71</v>
      </c>
      <c r="B17" s="45" t="s">
        <v>70</v>
      </c>
      <c r="C17" s="45">
        <v>21</v>
      </c>
      <c r="D17" s="44">
        <v>2500</v>
      </c>
      <c r="E17" s="70">
        <f t="shared" ref="E17:E22" si="0">_xlfn.IFS(B17="higher",D17*18%,B17="secondary",D17*9%)</f>
        <v>450</v>
      </c>
      <c r="F17" s="70">
        <f t="shared" ref="F17:F22" si="1">_xlfn.IFS(C17&lt;7,D17*0,C17&gt;=7,D17*17%)</f>
        <v>425.00000000000006</v>
      </c>
      <c r="G17" s="43">
        <f t="shared" ref="G17:G22" si="2">(D17+E17+F17)*21%</f>
        <v>708.75</v>
      </c>
      <c r="H17" s="43">
        <f t="shared" ref="H17:H22" si="3">(D17+E17+F17-G17)*7.5%</f>
        <v>199.96875</v>
      </c>
      <c r="I17" s="43">
        <f t="shared" ref="I17:I22" si="4">D17+E17+F17-G17-H17</f>
        <v>2466.28125</v>
      </c>
    </row>
    <row r="18" spans="1:9">
      <c r="A18" s="46" t="s">
        <v>72</v>
      </c>
      <c r="B18" s="45" t="s">
        <v>73</v>
      </c>
      <c r="C18" s="45">
        <v>8</v>
      </c>
      <c r="D18" s="44">
        <v>1450</v>
      </c>
      <c r="E18" s="70">
        <f t="shared" si="0"/>
        <v>130.5</v>
      </c>
      <c r="F18" s="70">
        <f t="shared" si="1"/>
        <v>246.50000000000003</v>
      </c>
      <c r="G18" s="43">
        <f t="shared" si="2"/>
        <v>383.66999999999996</v>
      </c>
      <c r="H18" s="43">
        <f t="shared" si="3"/>
        <v>108.24974999999999</v>
      </c>
      <c r="I18" s="43">
        <f t="shared" si="4"/>
        <v>1335.08025</v>
      </c>
    </row>
    <row r="19" spans="1:9">
      <c r="A19" s="46" t="s">
        <v>74</v>
      </c>
      <c r="B19" s="45" t="s">
        <v>70</v>
      </c>
      <c r="C19" s="45">
        <v>3</v>
      </c>
      <c r="D19" s="44">
        <v>900</v>
      </c>
      <c r="E19" s="70">
        <f t="shared" si="0"/>
        <v>162</v>
      </c>
      <c r="F19" s="70">
        <f t="shared" si="1"/>
        <v>0</v>
      </c>
      <c r="G19" s="43">
        <f t="shared" si="2"/>
        <v>223.01999999999998</v>
      </c>
      <c r="H19" s="43">
        <f t="shared" si="3"/>
        <v>62.923499999999997</v>
      </c>
      <c r="I19" s="43">
        <f t="shared" si="4"/>
        <v>776.05650000000003</v>
      </c>
    </row>
    <row r="20" spans="1:9">
      <c r="A20" s="46" t="s">
        <v>75</v>
      </c>
      <c r="B20" s="45" t="s">
        <v>73</v>
      </c>
      <c r="C20" s="45">
        <v>12</v>
      </c>
      <c r="D20" s="44">
        <v>1780</v>
      </c>
      <c r="E20" s="70">
        <f t="shared" si="0"/>
        <v>160.19999999999999</v>
      </c>
      <c r="F20" s="70">
        <f t="shared" si="1"/>
        <v>302.60000000000002</v>
      </c>
      <c r="G20" s="43">
        <f t="shared" si="2"/>
        <v>470.988</v>
      </c>
      <c r="H20" s="43">
        <f t="shared" si="3"/>
        <v>132.88589999999999</v>
      </c>
      <c r="I20" s="43">
        <f t="shared" si="4"/>
        <v>1638.9261000000001</v>
      </c>
    </row>
    <row r="21" spans="1:9">
      <c r="A21" s="46" t="s">
        <v>76</v>
      </c>
      <c r="B21" s="45" t="s">
        <v>73</v>
      </c>
      <c r="C21" s="45">
        <v>10</v>
      </c>
      <c r="D21" s="44">
        <v>1780</v>
      </c>
      <c r="E21" s="70">
        <f t="shared" si="0"/>
        <v>160.19999999999999</v>
      </c>
      <c r="F21" s="70">
        <f t="shared" si="1"/>
        <v>302.60000000000002</v>
      </c>
      <c r="G21" s="43">
        <f t="shared" si="2"/>
        <v>470.988</v>
      </c>
      <c r="H21" s="43">
        <f t="shared" si="3"/>
        <v>132.88589999999999</v>
      </c>
      <c r="I21" s="43">
        <f t="shared" si="4"/>
        <v>1638.9261000000001</v>
      </c>
    </row>
    <row r="22" spans="1:9">
      <c r="A22" s="46" t="s">
        <v>77</v>
      </c>
      <c r="B22" s="45" t="s">
        <v>70</v>
      </c>
      <c r="C22" s="45">
        <v>18</v>
      </c>
      <c r="D22" s="44">
        <v>2100</v>
      </c>
      <c r="E22" s="70">
        <f t="shared" si="0"/>
        <v>378</v>
      </c>
      <c r="F22" s="70">
        <f t="shared" si="1"/>
        <v>357</v>
      </c>
      <c r="G22" s="43">
        <f t="shared" si="2"/>
        <v>595.35</v>
      </c>
      <c r="H22" s="43">
        <f t="shared" si="3"/>
        <v>167.97375</v>
      </c>
      <c r="I22" s="43">
        <f t="shared" si="4"/>
        <v>2071.67625</v>
      </c>
    </row>
  </sheetData>
  <mergeCells count="4">
    <mergeCell ref="A14:A15"/>
    <mergeCell ref="B14:B15"/>
    <mergeCell ref="C14:C15"/>
    <mergeCell ref="D14:D15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CEB1A-209A-448E-8533-EFC0C0456F67}">
  <dimension ref="K3:S23"/>
  <sheetViews>
    <sheetView workbookViewId="0">
      <selection activeCell="L10" sqref="L10"/>
    </sheetView>
  </sheetViews>
  <sheetFormatPr defaultColWidth="8.85546875" defaultRowHeight="12.75"/>
  <cols>
    <col min="1" max="8" width="8.85546875" style="1"/>
    <col min="9" max="9" width="8.85546875" style="1" customWidth="1"/>
    <col min="10" max="10" width="5.42578125" style="1" customWidth="1"/>
    <col min="11" max="14" width="8.85546875" style="1"/>
    <col min="15" max="16" width="14.28515625" style="1" customWidth="1"/>
    <col min="17" max="17" width="10.7109375" style="1" customWidth="1"/>
    <col min="18" max="18" width="14" style="1" customWidth="1"/>
    <col min="19" max="19" width="11.42578125" style="1" customWidth="1"/>
    <col min="20" max="16384" width="8.85546875" style="1"/>
  </cols>
  <sheetData>
    <row r="3" spans="11:19">
      <c r="K3" s="31" t="s">
        <v>78</v>
      </c>
      <c r="L3" s="30" t="s">
        <v>33</v>
      </c>
      <c r="M3" s="30" t="s">
        <v>79</v>
      </c>
      <c r="N3" s="30" t="s">
        <v>80</v>
      </c>
      <c r="O3" s="30" t="s">
        <v>81</v>
      </c>
      <c r="P3" s="30" t="s">
        <v>82</v>
      </c>
      <c r="Q3" s="29" t="s">
        <v>83</v>
      </c>
      <c r="R3" s="28" t="s">
        <v>84</v>
      </c>
      <c r="S3" s="27" t="s">
        <v>85</v>
      </c>
    </row>
    <row r="4" spans="11:19">
      <c r="K4" s="18">
        <v>1</v>
      </c>
      <c r="L4" s="16" t="s">
        <v>86</v>
      </c>
      <c r="M4" s="16" t="s">
        <v>87</v>
      </c>
      <c r="N4" s="16" t="s">
        <v>88</v>
      </c>
      <c r="O4" s="16" t="s">
        <v>89</v>
      </c>
      <c r="P4" s="16" t="s">
        <v>90</v>
      </c>
      <c r="Q4" s="15">
        <v>2188.7950000000001</v>
      </c>
      <c r="R4" s="14">
        <v>1</v>
      </c>
      <c r="S4" s="13">
        <v>10.5</v>
      </c>
    </row>
    <row r="5" spans="11:19">
      <c r="K5" s="24">
        <v>2</v>
      </c>
      <c r="L5" s="22" t="s">
        <v>91</v>
      </c>
      <c r="M5" s="22" t="s">
        <v>92</v>
      </c>
      <c r="N5" s="22" t="s">
        <v>93</v>
      </c>
      <c r="O5" s="22" t="s">
        <v>94</v>
      </c>
      <c r="P5" s="25" t="s">
        <v>95</v>
      </c>
      <c r="Q5" s="21">
        <v>2303.5880000000002</v>
      </c>
      <c r="R5" s="20">
        <v>0.5</v>
      </c>
      <c r="S5" s="19">
        <v>5.25</v>
      </c>
    </row>
    <row r="6" spans="11:19">
      <c r="K6" s="18">
        <v>3</v>
      </c>
      <c r="L6" s="16" t="s">
        <v>96</v>
      </c>
      <c r="M6" s="16" t="s">
        <v>97</v>
      </c>
      <c r="N6" s="16" t="s">
        <v>93</v>
      </c>
      <c r="O6" s="16" t="s">
        <v>94</v>
      </c>
      <c r="P6" s="26" t="s">
        <v>98</v>
      </c>
      <c r="Q6" s="15">
        <v>2303.5880000000002</v>
      </c>
      <c r="R6" s="14">
        <v>2</v>
      </c>
      <c r="S6" s="13">
        <v>21</v>
      </c>
    </row>
    <row r="7" spans="11:19">
      <c r="K7" s="24">
        <v>4</v>
      </c>
      <c r="L7" s="22" t="s">
        <v>99</v>
      </c>
      <c r="M7" s="22" t="s">
        <v>100</v>
      </c>
      <c r="N7" s="22" t="s">
        <v>101</v>
      </c>
      <c r="O7" s="22" t="s">
        <v>94</v>
      </c>
      <c r="P7" s="25" t="s">
        <v>90</v>
      </c>
      <c r="Q7" s="21">
        <v>3400.2050000000004</v>
      </c>
      <c r="R7" s="20">
        <v>0.75</v>
      </c>
      <c r="S7" s="19">
        <v>7.875</v>
      </c>
    </row>
    <row r="8" spans="11:19">
      <c r="K8" s="18">
        <v>5</v>
      </c>
      <c r="L8" s="16" t="s">
        <v>102</v>
      </c>
      <c r="M8" s="16" t="s">
        <v>103</v>
      </c>
      <c r="N8" s="16" t="s">
        <v>104</v>
      </c>
      <c r="O8" s="17" t="s">
        <v>105</v>
      </c>
      <c r="P8" s="16" t="s">
        <v>90</v>
      </c>
      <c r="Q8" s="15">
        <v>3191.3879999999999</v>
      </c>
      <c r="R8" s="14">
        <v>4</v>
      </c>
      <c r="S8" s="13">
        <v>42</v>
      </c>
    </row>
    <row r="9" spans="11:19">
      <c r="K9" s="24">
        <v>6</v>
      </c>
      <c r="L9" s="22" t="s">
        <v>106</v>
      </c>
      <c r="M9" s="22" t="s">
        <v>107</v>
      </c>
      <c r="N9" s="22" t="s">
        <v>108</v>
      </c>
      <c r="O9" s="22" t="s">
        <v>89</v>
      </c>
      <c r="P9" s="22" t="s">
        <v>90</v>
      </c>
      <c r="Q9" s="21">
        <v>2610.1439999999998</v>
      </c>
      <c r="R9" s="20">
        <v>8</v>
      </c>
      <c r="S9" s="19">
        <v>8.5</v>
      </c>
    </row>
    <row r="10" spans="11:19">
      <c r="K10" s="18">
        <v>7</v>
      </c>
      <c r="L10" s="16" t="s">
        <v>109</v>
      </c>
      <c r="M10" s="16" t="s">
        <v>110</v>
      </c>
      <c r="N10" s="16" t="s">
        <v>93</v>
      </c>
      <c r="O10" s="16" t="s">
        <v>111</v>
      </c>
      <c r="P10" s="16" t="s">
        <v>90</v>
      </c>
      <c r="Q10" s="15">
        <v>2321.232</v>
      </c>
      <c r="R10" s="14">
        <v>3</v>
      </c>
      <c r="S10" s="13">
        <v>31.5</v>
      </c>
    </row>
    <row r="11" spans="11:19">
      <c r="K11" s="24">
        <v>8</v>
      </c>
      <c r="L11" s="22" t="s">
        <v>112</v>
      </c>
      <c r="M11" s="22" t="s">
        <v>113</v>
      </c>
      <c r="N11" s="22" t="s">
        <v>93</v>
      </c>
      <c r="O11" s="22" t="s">
        <v>111</v>
      </c>
      <c r="P11" s="22" t="s">
        <v>90</v>
      </c>
      <c r="Q11" s="21">
        <v>2321.232</v>
      </c>
      <c r="R11" s="20">
        <v>2.25</v>
      </c>
      <c r="S11" s="19">
        <v>23.625</v>
      </c>
    </row>
    <row r="12" spans="11:19">
      <c r="K12" s="18">
        <v>9</v>
      </c>
      <c r="L12" s="16" t="s">
        <v>114</v>
      </c>
      <c r="M12" s="16" t="s">
        <v>115</v>
      </c>
      <c r="N12" s="16" t="s">
        <v>116</v>
      </c>
      <c r="O12" s="17" t="s">
        <v>117</v>
      </c>
      <c r="P12" s="16" t="s">
        <v>95</v>
      </c>
      <c r="Q12" s="15">
        <v>2323.944</v>
      </c>
      <c r="R12" s="14">
        <v>3</v>
      </c>
      <c r="S12" s="13">
        <v>31.5</v>
      </c>
    </row>
    <row r="13" spans="11:19">
      <c r="K13" s="24">
        <v>10</v>
      </c>
      <c r="L13" s="22" t="s">
        <v>118</v>
      </c>
      <c r="M13" s="22" t="s">
        <v>92</v>
      </c>
      <c r="N13" s="22" t="s">
        <v>116</v>
      </c>
      <c r="O13" s="23" t="s">
        <v>117</v>
      </c>
      <c r="P13" s="25" t="s">
        <v>98</v>
      </c>
      <c r="Q13" s="21">
        <v>2323.944</v>
      </c>
      <c r="R13" s="20">
        <v>2</v>
      </c>
      <c r="S13" s="19">
        <v>21</v>
      </c>
    </row>
    <row r="14" spans="11:19">
      <c r="K14" s="18">
        <v>11</v>
      </c>
      <c r="L14" s="16" t="s">
        <v>119</v>
      </c>
      <c r="M14" s="16" t="s">
        <v>120</v>
      </c>
      <c r="N14" s="16" t="s">
        <v>101</v>
      </c>
      <c r="O14" s="16" t="s">
        <v>94</v>
      </c>
      <c r="P14" s="26" t="s">
        <v>98</v>
      </c>
      <c r="Q14" s="15">
        <v>3548.04</v>
      </c>
      <c r="R14" s="14">
        <v>1.5</v>
      </c>
      <c r="S14" s="13">
        <v>15.75</v>
      </c>
    </row>
    <row r="15" spans="11:19">
      <c r="K15" s="24">
        <v>12</v>
      </c>
      <c r="L15" s="22" t="s">
        <v>121</v>
      </c>
      <c r="M15" s="22" t="s">
        <v>122</v>
      </c>
      <c r="N15" s="22" t="s">
        <v>123</v>
      </c>
      <c r="O15" s="22" t="s">
        <v>94</v>
      </c>
      <c r="P15" s="25" t="s">
        <v>98</v>
      </c>
      <c r="Q15" s="21">
        <v>2130.3599999999997</v>
      </c>
      <c r="R15" s="20">
        <v>6</v>
      </c>
      <c r="S15" s="19">
        <v>63</v>
      </c>
    </row>
    <row r="16" spans="11:19">
      <c r="K16" s="18">
        <v>13</v>
      </c>
      <c r="L16" s="16" t="s">
        <v>124</v>
      </c>
      <c r="M16" s="16" t="s">
        <v>125</v>
      </c>
      <c r="N16" s="16" t="s">
        <v>104</v>
      </c>
      <c r="O16" s="17" t="s">
        <v>105</v>
      </c>
      <c r="P16" s="16" t="s">
        <v>90</v>
      </c>
      <c r="Q16" s="15">
        <v>3598.9199999999996</v>
      </c>
      <c r="R16" s="14">
        <v>3.75</v>
      </c>
      <c r="S16" s="13">
        <v>39.375</v>
      </c>
    </row>
    <row r="17" spans="11:19">
      <c r="K17" s="24">
        <v>14</v>
      </c>
      <c r="L17" s="22" t="s">
        <v>126</v>
      </c>
      <c r="M17" s="22" t="s">
        <v>103</v>
      </c>
      <c r="N17" s="22" t="s">
        <v>127</v>
      </c>
      <c r="O17" s="23" t="s">
        <v>105</v>
      </c>
      <c r="P17" s="22" t="s">
        <v>90</v>
      </c>
      <c r="Q17" s="21">
        <v>3330.1440000000002</v>
      </c>
      <c r="R17" s="20">
        <v>10</v>
      </c>
      <c r="S17" s="19">
        <v>10.5</v>
      </c>
    </row>
    <row r="18" spans="11:19">
      <c r="K18" s="18">
        <v>15</v>
      </c>
      <c r="L18" s="16" t="s">
        <v>128</v>
      </c>
      <c r="M18" s="16" t="s">
        <v>129</v>
      </c>
      <c r="N18" s="16" t="s">
        <v>130</v>
      </c>
      <c r="O18" s="16" t="s">
        <v>131</v>
      </c>
      <c r="P18" s="26" t="s">
        <v>98</v>
      </c>
      <c r="Q18" s="15">
        <v>3789.5519999999997</v>
      </c>
      <c r="R18" s="14">
        <v>2.5</v>
      </c>
      <c r="S18" s="13">
        <v>26.25</v>
      </c>
    </row>
    <row r="19" spans="11:19">
      <c r="K19" s="24">
        <v>16</v>
      </c>
      <c r="L19" s="22" t="s">
        <v>132</v>
      </c>
      <c r="M19" s="22" t="s">
        <v>133</v>
      </c>
      <c r="N19" s="22" t="s">
        <v>93</v>
      </c>
      <c r="O19" s="22" t="s">
        <v>111</v>
      </c>
      <c r="P19" s="25" t="s">
        <v>98</v>
      </c>
      <c r="Q19" s="21">
        <v>2417.9499999999998</v>
      </c>
      <c r="R19" s="20">
        <v>5</v>
      </c>
      <c r="S19" s="19">
        <v>52.5</v>
      </c>
    </row>
    <row r="20" spans="11:19">
      <c r="K20" s="18">
        <v>17</v>
      </c>
      <c r="L20" s="16" t="s">
        <v>134</v>
      </c>
      <c r="M20" s="16" t="s">
        <v>135</v>
      </c>
      <c r="N20" s="16" t="s">
        <v>136</v>
      </c>
      <c r="O20" s="17" t="s">
        <v>117</v>
      </c>
      <c r="P20" s="16" t="s">
        <v>90</v>
      </c>
      <c r="Q20" s="15">
        <v>2885.9250000000002</v>
      </c>
      <c r="R20" s="14">
        <v>18</v>
      </c>
      <c r="S20" s="13">
        <v>18.5</v>
      </c>
    </row>
    <row r="21" spans="11:19">
      <c r="K21" s="24">
        <v>18</v>
      </c>
      <c r="L21" s="22" t="s">
        <v>137</v>
      </c>
      <c r="M21" s="22" t="s">
        <v>138</v>
      </c>
      <c r="N21" s="22" t="s">
        <v>104</v>
      </c>
      <c r="O21" s="23" t="s">
        <v>105</v>
      </c>
      <c r="P21" s="22" t="s">
        <v>98</v>
      </c>
      <c r="Q21" s="21">
        <v>3748.875</v>
      </c>
      <c r="R21" s="20">
        <v>4.5</v>
      </c>
      <c r="S21" s="19">
        <v>47.25</v>
      </c>
    </row>
    <row r="22" spans="11:19">
      <c r="K22" s="18">
        <v>19</v>
      </c>
      <c r="L22" s="16" t="s">
        <v>139</v>
      </c>
      <c r="M22" s="16" t="s">
        <v>140</v>
      </c>
      <c r="N22" s="16" t="s">
        <v>127</v>
      </c>
      <c r="O22" s="17" t="s">
        <v>105</v>
      </c>
      <c r="P22" s="16" t="s">
        <v>98</v>
      </c>
      <c r="Q22" s="15">
        <v>3468.9</v>
      </c>
      <c r="R22" s="14">
        <v>10.5</v>
      </c>
      <c r="S22" s="13">
        <v>11.25</v>
      </c>
    </row>
    <row r="23" spans="11:19">
      <c r="K23" s="12">
        <v>20</v>
      </c>
      <c r="L23" s="11" t="s">
        <v>141</v>
      </c>
      <c r="M23" s="11" t="s">
        <v>142</v>
      </c>
      <c r="N23" s="11" t="s">
        <v>93</v>
      </c>
      <c r="O23" s="11" t="s">
        <v>111</v>
      </c>
      <c r="P23" s="11" t="s">
        <v>95</v>
      </c>
      <c r="Q23" s="10">
        <v>2514.6680000000001</v>
      </c>
      <c r="R23" s="9">
        <v>9</v>
      </c>
      <c r="S23" s="8">
        <v>9.4499999999999993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AECB6-8985-4A1B-8ADF-0EAA91187B66}">
  <dimension ref="A3:B11"/>
  <sheetViews>
    <sheetView workbookViewId="0">
      <selection activeCell="A3" sqref="A3"/>
    </sheetView>
  </sheetViews>
  <sheetFormatPr defaultRowHeight="15"/>
  <cols>
    <col min="1" max="1" width="18.42578125" bestFit="1" customWidth="1"/>
    <col min="2" max="2" width="5.42578125" bestFit="1" customWidth="1"/>
  </cols>
  <sheetData>
    <row r="3" spans="1:2">
      <c r="A3" s="63" t="s">
        <v>143</v>
      </c>
    </row>
    <row r="4" spans="1:2">
      <c r="A4" s="63" t="s">
        <v>81</v>
      </c>
      <c r="B4" t="s">
        <v>144</v>
      </c>
    </row>
    <row r="5" spans="1:2">
      <c r="A5" t="s">
        <v>111</v>
      </c>
      <c r="B5">
        <v>4</v>
      </c>
    </row>
    <row r="6" spans="1:2">
      <c r="A6" t="s">
        <v>94</v>
      </c>
      <c r="B6">
        <v>5</v>
      </c>
    </row>
    <row r="7" spans="1:2">
      <c r="A7" t="s">
        <v>89</v>
      </c>
      <c r="B7">
        <v>2</v>
      </c>
    </row>
    <row r="8" spans="1:2">
      <c r="A8" t="s">
        <v>117</v>
      </c>
      <c r="B8">
        <v>3</v>
      </c>
    </row>
    <row r="9" spans="1:2">
      <c r="A9" t="s">
        <v>105</v>
      </c>
      <c r="B9">
        <v>5</v>
      </c>
    </row>
    <row r="10" spans="1:2">
      <c r="A10" t="s">
        <v>131</v>
      </c>
      <c r="B10">
        <v>1</v>
      </c>
    </row>
    <row r="11" spans="1:2">
      <c r="A11" t="s">
        <v>145</v>
      </c>
      <c r="B11">
        <v>20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2BCD4-572C-43FE-975A-616887F1B0F4}">
  <dimension ref="A1:B8"/>
  <sheetViews>
    <sheetView workbookViewId="0">
      <selection activeCell="C5" sqref="C5"/>
    </sheetView>
  </sheetViews>
  <sheetFormatPr defaultRowHeight="15"/>
  <cols>
    <col min="1" max="1" width="16.42578125" bestFit="1" customWidth="1"/>
    <col min="2" max="2" width="13" bestFit="1" customWidth="1"/>
  </cols>
  <sheetData>
    <row r="1" spans="1:2">
      <c r="A1" s="63" t="s">
        <v>81</v>
      </c>
      <c r="B1" t="s">
        <v>94</v>
      </c>
    </row>
    <row r="3" spans="1:2">
      <c r="A3" s="63" t="s">
        <v>146</v>
      </c>
    </row>
    <row r="4" spans="1:2">
      <c r="A4" s="63" t="s">
        <v>80</v>
      </c>
      <c r="B4" t="s">
        <v>144</v>
      </c>
    </row>
    <row r="5" spans="1:2">
      <c r="A5" t="s">
        <v>93</v>
      </c>
      <c r="B5" s="65">
        <v>2303.5880000000002</v>
      </c>
    </row>
    <row r="6" spans="1:2">
      <c r="A6" t="s">
        <v>123</v>
      </c>
      <c r="B6" s="65">
        <v>2130.3599999999997</v>
      </c>
    </row>
    <row r="7" spans="1:2">
      <c r="A7" t="s">
        <v>101</v>
      </c>
      <c r="B7" s="65">
        <v>3474.1225000000004</v>
      </c>
    </row>
    <row r="8" spans="1:2">
      <c r="A8" t="s">
        <v>145</v>
      </c>
      <c r="B8" s="65">
        <v>2737.1561999999999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E0C62F3663054786C1CB1663A34104" ma:contentTypeVersion="12" ma:contentTypeDescription="Create a new document." ma:contentTypeScope="" ma:versionID="90d2f7901ec59a5502c21a7866a5f22b">
  <xsd:schema xmlns:xsd="http://www.w3.org/2001/XMLSchema" xmlns:xs="http://www.w3.org/2001/XMLSchema" xmlns:p="http://schemas.microsoft.com/office/2006/metadata/properties" xmlns:ns2="2f06659a-0780-4cde-a4bd-bb16fdc554af" xmlns:ns3="7cdb2bae-3d39-4a93-8f70-de7c9736cb6d" targetNamespace="http://schemas.microsoft.com/office/2006/metadata/properties" ma:root="true" ma:fieldsID="38684f9ea256aaaa4538d918fc5bba44" ns2:_="" ns3:_="">
    <xsd:import namespace="2f06659a-0780-4cde-a4bd-bb16fdc554af"/>
    <xsd:import namespace="7cdb2bae-3d39-4a93-8f70-de7c9736cb6d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06659a-0780-4cde-a4bd-bb16fdc554a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6acc8a4f-7760-4777-b4cb-e58fd8606a5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cdb2bae-3d39-4a93-8f70-de7c9736cb6d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b1e032-68fa-42f8-acaf-8ef146330d6a}" ma:internalName="TaxCatchAll" ma:showField="CatchAllData" ma:web="7cdb2bae-3d39-4a93-8f70-de7c9736cb6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2f06659a-0780-4cde-a4bd-bb16fdc554af" xsi:nil="true"/>
    <lcf76f155ced4ddcb4097134ff3c332f xmlns="2f06659a-0780-4cde-a4bd-bb16fdc554af">
      <Terms xmlns="http://schemas.microsoft.com/office/infopath/2007/PartnerControls"/>
    </lcf76f155ced4ddcb4097134ff3c332f>
    <TaxCatchAll xmlns="7cdb2bae-3d39-4a93-8f70-de7c9736cb6d" xsi:nil="true"/>
  </documentManagement>
</p:properties>
</file>

<file path=customXml/itemProps1.xml><?xml version="1.0" encoding="utf-8"?>
<ds:datastoreItem xmlns:ds="http://schemas.openxmlformats.org/officeDocument/2006/customXml" ds:itemID="{0E075E17-CCE0-4159-BAB6-88AC13D153F9}"/>
</file>

<file path=customXml/itemProps2.xml><?xml version="1.0" encoding="utf-8"?>
<ds:datastoreItem xmlns:ds="http://schemas.openxmlformats.org/officeDocument/2006/customXml" ds:itemID="{F58B6752-0B5C-4B58-B4BD-FE028791B85C}"/>
</file>

<file path=customXml/itemProps3.xml><?xml version="1.0" encoding="utf-8"?>
<ds:datastoreItem xmlns:ds="http://schemas.openxmlformats.org/officeDocument/2006/customXml" ds:itemID="{C07B0872-2970-41A0-9776-C9DB708FFB1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Michał Żabicki</dc:creator>
  <cp:keywords/>
  <dc:description/>
  <cp:lastModifiedBy>Michal Zabicki</cp:lastModifiedBy>
  <cp:revision/>
  <dcterms:created xsi:type="dcterms:W3CDTF">2023-11-12T17:32:28Z</dcterms:created>
  <dcterms:modified xsi:type="dcterms:W3CDTF">2024-11-21T17:54:50Z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0x0101005EE0C62F3663054786C1CB1663A34104</vt:lpwstr>
  </property>
  <property fmtid="{D5CDD505-2E9C-101B-9397-08002B2CF9AE}" pid="3" name="Order">
    <vt:r8>2400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_ExtendedDescription">
    <vt:lpwstr/>
  </property>
  <property fmtid="{D5CDD505-2E9C-101B-9397-08002B2CF9AE}" pid="11" name="TriggerFlowInfo">
    <vt:lpwstr/>
  </property>
  <property fmtid="{D5CDD505-2E9C-101B-9397-08002B2CF9AE}" pid="12" name="MediaServiceImageTags">
    <vt:lpwstr/>
  </property>
</Properties>
</file>