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Часть 1" sheetId="3" r:id="rId1"/>
    <sheet name="Часть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/>
  <c r="H12" i="3"/>
  <c r="M41" i="3"/>
  <c r="M29" i="3"/>
  <c r="M30" i="3" s="1"/>
  <c r="M31" i="3" s="1"/>
  <c r="N28" i="3"/>
  <c r="N29" i="3" s="1"/>
  <c r="N30" i="3" s="1"/>
  <c r="M28" i="3"/>
  <c r="M24" i="3"/>
  <c r="Q21" i="3"/>
  <c r="N12" i="3"/>
  <c r="D51" i="3"/>
  <c r="D50" i="3"/>
  <c r="H38" i="3"/>
  <c r="E38" i="3"/>
  <c r="D23" i="3"/>
  <c r="D25" i="3" s="1"/>
  <c r="N26" i="2"/>
  <c r="N12" i="2"/>
  <c r="D39" i="2"/>
  <c r="D12" i="2"/>
  <c r="D25" i="2"/>
  <c r="G25" i="2" s="1"/>
  <c r="O28" i="3" l="1"/>
  <c r="O29" i="3" s="1"/>
  <c r="N31" i="3"/>
  <c r="O30" i="3" l="1"/>
  <c r="P28" i="3"/>
  <c r="P29" i="3" s="1"/>
  <c r="P30" i="3" s="1"/>
  <c r="O31" i="3" l="1"/>
  <c r="P31" i="3"/>
  <c r="Q28" i="3"/>
  <c r="Q29" i="3" s="1"/>
  <c r="Q30" i="3" s="1"/>
  <c r="R28" i="3" l="1"/>
  <c r="R29" i="3" s="1"/>
  <c r="R30" i="3" l="1"/>
  <c r="R31" i="3" s="1"/>
  <c r="Q31" i="3"/>
  <c r="S28" i="3"/>
  <c r="S29" i="3" s="1"/>
  <c r="S30" i="3" s="1"/>
  <c r="T28" i="3" l="1"/>
  <c r="T29" i="3" s="1"/>
  <c r="T30" i="3" s="1"/>
  <c r="S31" i="3" l="1"/>
  <c r="T31" i="3"/>
  <c r="U28" i="3"/>
  <c r="U29" i="3" s="1"/>
  <c r="U30" i="3" s="1"/>
  <c r="U31" i="3" l="1"/>
  <c r="V28" i="3"/>
  <c r="V29" i="3" l="1"/>
  <c r="V30" i="3" l="1"/>
  <c r="W29" i="3"/>
  <c r="W30" i="3" l="1"/>
  <c r="V31" i="3"/>
  <c r="W31" i="3" s="1"/>
</calcChain>
</file>

<file path=xl/sharedStrings.xml><?xml version="1.0" encoding="utf-8"?>
<sst xmlns="http://schemas.openxmlformats.org/spreadsheetml/2006/main" count="95" uniqueCount="65">
  <si>
    <t>а) Начисление процентов производится один раз в начале года</t>
  </si>
  <si>
    <t xml:space="preserve">1. Вы решили приобрести автомобиль стоимостью 200000 руб. Какую сумму Вы должны вложить в банк под 12% годовых для того, чтобы иметь возможность его приобретения. </t>
  </si>
  <si>
    <t>а</t>
  </si>
  <si>
    <t>б</t>
  </si>
  <si>
    <t>2. Для обеспечения будущих расходов создается фонд. Средства в фонд поступают в виде постоянной годовой ренты. Размер разового платежа составляет 16 млн. руб. На поступившие взносы начисляется 11,18% годовых. Определить, когда величина фонда будет равна 100 млн. руб.</t>
  </si>
  <si>
    <t xml:space="preserve">3. Ставка банка по срочным валютным депозитам составляет 18% годовых. Какова реальная доходность вклада (т.е. эффективная ставка) если проценты выплачиваются: </t>
  </si>
  <si>
    <t>а) ежемесячно;</t>
  </si>
  <si>
    <t xml:space="preserve">б) раз в год. </t>
  </si>
  <si>
    <t>Эффективная ставка:</t>
  </si>
  <si>
    <t xml:space="preserve">4. Вычислить 10 годичную ипотечную ссуду покупки квартиры за 800000 руб. с годовой ставкой 13% и начальным взносом 25%. Сделать расчет для ежемесячных и ежегодных выплат. </t>
  </si>
  <si>
    <t>Ставка</t>
  </si>
  <si>
    <t>Первый взнос</t>
  </si>
  <si>
    <t>Дата</t>
  </si>
  <si>
    <t>Поступления (млн. руб.)</t>
  </si>
  <si>
    <t>Затраты (млн. руб.)</t>
  </si>
  <si>
    <t xml:space="preserve">6. Определить величину ежегодной амортизации оборудования начальной стоимостью 648000 руб., если срок эксплуатации имущества 10 лет, а остаточная стоимость 23000 руб. Используйте метод суммы чисел. </t>
  </si>
  <si>
    <t>Начальная стоимость</t>
  </si>
  <si>
    <t>Срок эксплуатации</t>
  </si>
  <si>
    <t>Остаточная стоимость</t>
  </si>
  <si>
    <t>Ежегодная амортизация</t>
  </si>
  <si>
    <t>Метод суммы чисел</t>
  </si>
  <si>
    <t>1-й год:</t>
  </si>
  <si>
    <t>Годовая амортизация</t>
  </si>
  <si>
    <t>Ежемесячная амортизация</t>
  </si>
  <si>
    <t>2-й год:</t>
  </si>
  <si>
    <t>3-й год:</t>
  </si>
  <si>
    <t>4-й год:</t>
  </si>
  <si>
    <t>5-й год:</t>
  </si>
  <si>
    <t>6-й год:</t>
  </si>
  <si>
    <t>7-й год:</t>
  </si>
  <si>
    <t>8-й год:</t>
  </si>
  <si>
    <t>9-й год:</t>
  </si>
  <si>
    <t>10-й год:</t>
  </si>
  <si>
    <t>Кол-во лет до окончания</t>
  </si>
  <si>
    <t>Норма (%)</t>
  </si>
  <si>
    <t>Сумма</t>
  </si>
  <si>
    <t xml:space="preserve">7. Пусть в долг на полтора года дана сумма 20000 руб. с условием возврата 30000 руб. Вычислить годовую процентную ставку. </t>
  </si>
  <si>
    <t>Годовая ставка</t>
  </si>
  <si>
    <t>Сумма (Пс)</t>
  </si>
  <si>
    <t>Условия возврата (Бс)</t>
  </si>
  <si>
    <t>Срок (Кпер)</t>
  </si>
  <si>
    <t>Ежем. Выплата (Плт)</t>
  </si>
  <si>
    <t>Ставка (год)</t>
  </si>
  <si>
    <t>Величина всех выплат (Бс)</t>
  </si>
  <si>
    <t>1. Вычислить величину всех выплат (БС) фирмой, взявшей кредит в размере 77000 руб., сроком на 2 года, с ежемесячной выплатой 9000 руб. и годовой ставкой процента, равной 7,5 %.</t>
  </si>
  <si>
    <t>Кол-во периодов (Кпер)</t>
  </si>
  <si>
    <t>мес.</t>
  </si>
  <si>
    <t>год</t>
  </si>
  <si>
    <t>или</t>
  </si>
  <si>
    <t>3. Вычислить величину ежемесячной выплаты (ПЛТ) фирмой, взявшей кредит в размере 80000 руб. со ставкой 8 % годовых сроком на 6 лет и будущей стоимостью 8000 руб.</t>
  </si>
  <si>
    <t>Буд. Стоимость (Бс)</t>
  </si>
  <si>
    <t>4. Вычислить величину всех выплат (БС) фирмой, взявшей кредит в размере 65000 руб., сроком на 3 года, с ежемесячной выплатой 4000 руб. и годовой ставкой процента, равной 6,5 %.</t>
  </si>
  <si>
    <t>5. Вычислить величину ежемесячной выплаты (ПЛТ) фирмой, взявшей кредит в размере 60000 руб. со ставкой 6 % годовых сроком на 4 года и будущей стоимостью 6000 руб.</t>
  </si>
  <si>
    <t>Срок (год)</t>
  </si>
  <si>
    <t>2. Вычислить общее количество периодов выплаты (КПЕР) фирмой, взявшей кредит в размере 113000 руб. Ставка процента постоянна и равна 10 %. Ежемесячные выплаты фирмой также постоянны и равны 8500 руб.</t>
  </si>
  <si>
    <t>б) Начисления производятся 2 раза в год в начале периода</t>
  </si>
  <si>
    <t>Выплата за период (Плт)</t>
  </si>
  <si>
    <t>Текущий объем вклада (Пс)</t>
  </si>
  <si>
    <t>а) Кол-во периодов (Кпер)</t>
  </si>
  <si>
    <t>б) Кол-во периодов (Кпер)</t>
  </si>
  <si>
    <t>Ежемесячный платеж (Плт)</t>
  </si>
  <si>
    <t>Ежегодный платеж (Плт)</t>
  </si>
  <si>
    <r>
      <t>5</t>
    </r>
    <r>
      <rPr>
        <b/>
        <sz val="14"/>
        <color theme="1"/>
        <rFont val="Times New Roman"/>
        <family val="1"/>
        <charset val="204"/>
      </rPr>
      <t xml:space="preserve">. </t>
    </r>
    <r>
      <rPr>
        <sz val="14"/>
        <color theme="1"/>
        <rFont val="Times New Roman"/>
        <family val="1"/>
        <charset val="204"/>
      </rPr>
      <t>Определите чистую текущую стоимость проекта на 1.01.2005г., затраты по которому на 20.12.2005 составят 100 млн. руб. Ставка банка 12%. Ожидается, что за первые полгода 2006 года проект принесет следующие доходы:</t>
    </r>
  </si>
  <si>
    <t xml:space="preserve"> Чистая текущая стоимость</t>
  </si>
  <si>
    <t>Сумма чисел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</si>
</sst>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#,##0.00\ &quot;₽&quot;;[Red]\-#,##0.00\ &quot;₽&quot;"/>
    <numFmt numFmtId="43" formatCode="_-* #,##0.00_-;\-* #,##0.00_-;_-* &quot;-&quot;??_-;_-@_-"/>
    <numFmt numFmtId="164" formatCode="#,##0.00_ ;\-#,##0.00\ "/>
    <numFmt numFmtId="165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CB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43" fontId="2" fillId="0" borderId="0" xfId="1" applyFont="1"/>
    <xf numFmtId="43" fontId="2" fillId="0" borderId="5" xfId="1" applyFont="1" applyBorder="1"/>
    <xf numFmtId="43" fontId="2" fillId="0" borderId="0" xfId="1" applyFont="1" applyBorder="1"/>
    <xf numFmtId="43" fontId="2" fillId="0" borderId="6" xfId="1" applyFont="1" applyBorder="1"/>
    <xf numFmtId="164" fontId="2" fillId="0" borderId="0" xfId="1" applyNumberFormat="1" applyFont="1" applyBorder="1"/>
    <xf numFmtId="10" fontId="2" fillId="0" borderId="0" xfId="1" applyNumberFormat="1" applyFont="1" applyBorder="1"/>
    <xf numFmtId="43" fontId="2" fillId="0" borderId="7" xfId="1" applyFont="1" applyBorder="1"/>
    <xf numFmtId="43" fontId="2" fillId="0" borderId="8" xfId="1" applyFont="1" applyBorder="1"/>
    <xf numFmtId="8" fontId="2" fillId="0" borderId="8" xfId="1" applyNumberFormat="1" applyFont="1" applyBorder="1"/>
    <xf numFmtId="43" fontId="2" fillId="0" borderId="9" xfId="1" applyFont="1" applyBorder="1"/>
    <xf numFmtId="9" fontId="2" fillId="0" borderId="0" xfId="1" applyNumberFormat="1" applyFont="1" applyBorder="1"/>
    <xf numFmtId="9" fontId="2" fillId="0" borderId="0" xfId="1" applyNumberFormat="1" applyFont="1"/>
    <xf numFmtId="0" fontId="2" fillId="0" borderId="0" xfId="0" applyFont="1"/>
    <xf numFmtId="43" fontId="2" fillId="0" borderId="0" xfId="1" applyFont="1" applyBorder="1" applyAlignment="1">
      <alignment wrapText="1"/>
    </xf>
    <xf numFmtId="43" fontId="2" fillId="0" borderId="0" xfId="1" applyFont="1" applyBorder="1" applyAlignment="1"/>
    <xf numFmtId="0" fontId="2" fillId="2" borderId="0" xfId="0" applyFont="1" applyFill="1" applyAlignment="1">
      <alignment vertical="center"/>
    </xf>
    <xf numFmtId="8" fontId="2" fillId="0" borderId="0" xfId="1" applyNumberFormat="1" applyFont="1" applyBorder="1"/>
    <xf numFmtId="43" fontId="2" fillId="2" borderId="0" xfId="1" applyFont="1" applyFill="1" applyBorder="1" applyAlignment="1">
      <alignment vertical="center" wrapText="1"/>
    </xf>
    <xf numFmtId="9" fontId="2" fillId="0" borderId="10" xfId="1" applyNumberFormat="1" applyFont="1" applyBorder="1"/>
    <xf numFmtId="9" fontId="2" fillId="0" borderId="11" xfId="1" applyNumberFormat="1" applyFont="1" applyBorder="1"/>
    <xf numFmtId="9" fontId="2" fillId="0" borderId="12" xfId="1" applyNumberFormat="1" applyFont="1" applyBorder="1"/>
    <xf numFmtId="43" fontId="2" fillId="2" borderId="1" xfId="1" applyFont="1" applyFill="1" applyBorder="1" applyAlignment="1">
      <alignment vertical="center" wrapText="1"/>
    </xf>
    <xf numFmtId="9" fontId="2" fillId="0" borderId="1" xfId="1" applyNumberFormat="1" applyFont="1" applyBorder="1"/>
    <xf numFmtId="9" fontId="2" fillId="0" borderId="13" xfId="1" applyNumberFormat="1" applyFont="1" applyBorder="1"/>
    <xf numFmtId="0" fontId="2" fillId="2" borderId="0" xfId="0" applyFont="1" applyFill="1" applyBorder="1" applyAlignment="1">
      <alignment vertical="center" wrapText="1"/>
    </xf>
    <xf numFmtId="164" fontId="2" fillId="0" borderId="0" xfId="1" applyNumberFormat="1" applyFont="1" applyBorder="1" applyAlignment="1">
      <alignment horizontal="right"/>
    </xf>
    <xf numFmtId="9" fontId="2" fillId="0" borderId="6" xfId="1" applyNumberFormat="1" applyFont="1" applyBorder="1"/>
    <xf numFmtId="9" fontId="2" fillId="0" borderId="14" xfId="1" applyNumberFormat="1" applyFont="1" applyBorder="1"/>
    <xf numFmtId="14" fontId="2" fillId="0" borderId="5" xfId="1" applyNumberFormat="1" applyFont="1" applyBorder="1"/>
    <xf numFmtId="14" fontId="2" fillId="0" borderId="15" xfId="1" applyNumberFormat="1" applyFont="1" applyBorder="1"/>
    <xf numFmtId="9" fontId="2" fillId="0" borderId="7" xfId="1" applyNumberFormat="1" applyFont="1" applyBorder="1"/>
    <xf numFmtId="9" fontId="2" fillId="0" borderId="8" xfId="1" applyNumberFormat="1" applyFont="1" applyBorder="1"/>
    <xf numFmtId="9" fontId="2" fillId="0" borderId="9" xfId="1" applyNumberFormat="1" applyFont="1" applyBorder="1"/>
    <xf numFmtId="0" fontId="2" fillId="2" borderId="6" xfId="0" applyFont="1" applyFill="1" applyBorder="1" applyAlignment="1">
      <alignment vertical="center" wrapText="1"/>
    </xf>
    <xf numFmtId="43" fontId="2" fillId="0" borderId="5" xfId="1" applyFont="1" applyBorder="1" applyAlignment="1"/>
    <xf numFmtId="43" fontId="2" fillId="0" borderId="7" xfId="1" applyFont="1" applyBorder="1" applyAlignment="1">
      <alignment horizontal="left"/>
    </xf>
    <xf numFmtId="43" fontId="2" fillId="0" borderId="8" xfId="1" applyFont="1" applyBorder="1" applyAlignment="1">
      <alignment horizontal="left"/>
    </xf>
    <xf numFmtId="43" fontId="2" fillId="0" borderId="7" xfId="1" applyFont="1" applyBorder="1" applyAlignment="1"/>
    <xf numFmtId="43" fontId="2" fillId="0" borderId="8" xfId="1" applyFont="1" applyBorder="1" applyAlignment="1"/>
    <xf numFmtId="43" fontId="2" fillId="0" borderId="8" xfId="1" applyFont="1" applyFill="1" applyBorder="1"/>
    <xf numFmtId="43" fontId="2" fillId="0" borderId="9" xfId="1" applyFont="1" applyFill="1" applyBorder="1"/>
    <xf numFmtId="43" fontId="2" fillId="0" borderId="3" xfId="1" applyFont="1" applyBorder="1"/>
    <xf numFmtId="43" fontId="2" fillId="0" borderId="4" xfId="1" applyFont="1" applyBorder="1"/>
    <xf numFmtId="43" fontId="2" fillId="3" borderId="0" xfId="1" applyFont="1" applyFill="1" applyBorder="1"/>
    <xf numFmtId="43" fontId="2" fillId="3" borderId="5" xfId="1" applyFont="1" applyFill="1" applyBorder="1" applyAlignment="1">
      <alignment vertical="center"/>
    </xf>
    <xf numFmtId="43" fontId="2" fillId="3" borderId="6" xfId="1" applyFont="1" applyFill="1" applyBorder="1"/>
    <xf numFmtId="43" fontId="2" fillId="3" borderId="5" xfId="1" applyFont="1" applyFill="1" applyBorder="1"/>
    <xf numFmtId="43" fontId="2" fillId="3" borderId="0" xfId="1" applyFont="1" applyFill="1" applyBorder="1" applyAlignment="1">
      <alignment vertical="center" wrapText="1"/>
    </xf>
    <xf numFmtId="43" fontId="2" fillId="3" borderId="6" xfId="1" applyFont="1" applyFill="1" applyBorder="1" applyAlignment="1">
      <alignment vertical="center" wrapText="1"/>
    </xf>
    <xf numFmtId="165" fontId="2" fillId="0" borderId="8" xfId="1" applyNumberFormat="1" applyFont="1" applyBorder="1"/>
    <xf numFmtId="165" fontId="2" fillId="0" borderId="9" xfId="1" applyNumberFormat="1" applyFont="1" applyBorder="1"/>
    <xf numFmtId="165" fontId="2" fillId="0" borderId="0" xfId="1" applyNumberFormat="1" applyFont="1" applyBorder="1"/>
    <xf numFmtId="9" fontId="2" fillId="3" borderId="2" xfId="1" applyNumberFormat="1" applyFont="1" applyFill="1" applyBorder="1" applyAlignment="1">
      <alignment horizontal="left" wrapText="1"/>
    </xf>
    <xf numFmtId="9" fontId="2" fillId="3" borderId="3" xfId="1" applyNumberFormat="1" applyFont="1" applyFill="1" applyBorder="1" applyAlignment="1">
      <alignment horizontal="left" wrapText="1"/>
    </xf>
    <xf numFmtId="9" fontId="2" fillId="3" borderId="4" xfId="1" applyNumberFormat="1" applyFont="1" applyFill="1" applyBorder="1" applyAlignment="1">
      <alignment horizontal="left" wrapText="1"/>
    </xf>
    <xf numFmtId="9" fontId="2" fillId="3" borderId="5" xfId="1" applyNumberFormat="1" applyFont="1" applyFill="1" applyBorder="1" applyAlignment="1">
      <alignment horizontal="left" wrapText="1"/>
    </xf>
    <xf numFmtId="9" fontId="2" fillId="3" borderId="0" xfId="1" applyNumberFormat="1" applyFont="1" applyFill="1" applyBorder="1" applyAlignment="1">
      <alignment horizontal="left" wrapText="1"/>
    </xf>
    <xf numFmtId="9" fontId="2" fillId="3" borderId="6" xfId="1" applyNumberFormat="1" applyFont="1" applyFill="1" applyBorder="1" applyAlignment="1">
      <alignment horizontal="left" wrapText="1"/>
    </xf>
    <xf numFmtId="43" fontId="2" fillId="3" borderId="2" xfId="1" applyFont="1" applyFill="1" applyBorder="1" applyAlignment="1">
      <alignment horizontal="left" wrapText="1"/>
    </xf>
    <xf numFmtId="43" fontId="2" fillId="3" borderId="3" xfId="1" applyFont="1" applyFill="1" applyBorder="1" applyAlignment="1">
      <alignment horizontal="left" wrapText="1"/>
    </xf>
    <xf numFmtId="43" fontId="2" fillId="3" borderId="5" xfId="1" applyFont="1" applyFill="1" applyBorder="1" applyAlignment="1">
      <alignment horizontal="left" wrapText="1"/>
    </xf>
    <xf numFmtId="43" fontId="2" fillId="3" borderId="0" xfId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43" fontId="2" fillId="3" borderId="2" xfId="1" applyFont="1" applyFill="1" applyBorder="1" applyAlignment="1">
      <alignment horizontal="left" vertical="center" wrapText="1"/>
    </xf>
    <xf numFmtId="43" fontId="2" fillId="3" borderId="3" xfId="1" applyFont="1" applyFill="1" applyBorder="1" applyAlignment="1">
      <alignment horizontal="left" vertical="center" wrapText="1"/>
    </xf>
    <xf numFmtId="43" fontId="2" fillId="3" borderId="4" xfId="1" applyFont="1" applyFill="1" applyBorder="1" applyAlignment="1">
      <alignment horizontal="left" vertical="center" wrapText="1"/>
    </xf>
    <xf numFmtId="43" fontId="2" fillId="3" borderId="5" xfId="1" applyFont="1" applyFill="1" applyBorder="1" applyAlignment="1">
      <alignment horizontal="left" vertical="center" wrapText="1"/>
    </xf>
    <xf numFmtId="43" fontId="2" fillId="3" borderId="0" xfId="1" applyFont="1" applyFill="1" applyBorder="1" applyAlignment="1">
      <alignment horizontal="left" vertical="center" wrapText="1"/>
    </xf>
    <xf numFmtId="43" fontId="2" fillId="3" borderId="6" xfId="1" applyFont="1" applyFill="1" applyBorder="1" applyAlignment="1">
      <alignment horizontal="left" vertical="center" wrapText="1"/>
    </xf>
    <xf numFmtId="43" fontId="2" fillId="3" borderId="4" xfId="1" applyFont="1" applyFill="1" applyBorder="1" applyAlignment="1">
      <alignment horizontal="left" wrapText="1"/>
    </xf>
    <xf numFmtId="43" fontId="2" fillId="3" borderId="6" xfId="1" applyFont="1" applyFill="1" applyBorder="1" applyAlignment="1">
      <alignment horizontal="left" wrapText="1"/>
    </xf>
    <xf numFmtId="43" fontId="2" fillId="0" borderId="5" xfId="1" applyFont="1" applyBorder="1"/>
    <xf numFmtId="43" fontId="2" fillId="0" borderId="0" xfId="1" applyFont="1" applyBorder="1"/>
    <xf numFmtId="43" fontId="2" fillId="0" borderId="5" xfId="1" applyFont="1" applyBorder="1" applyAlignment="1">
      <alignment horizontal="left" wrapText="1"/>
    </xf>
    <xf numFmtId="43" fontId="2" fillId="0" borderId="0" xfId="1" applyFont="1" applyBorder="1" applyAlignment="1">
      <alignment horizontal="left" wrapText="1"/>
    </xf>
    <xf numFmtId="43" fontId="2" fillId="0" borderId="5" xfId="1" applyFont="1" applyBorder="1" applyAlignment="1">
      <alignment horizontal="left"/>
    </xf>
    <xf numFmtId="43" fontId="2" fillId="0" borderId="0" xfId="1" applyFont="1" applyBorder="1" applyAlignment="1">
      <alignment horizontal="left"/>
    </xf>
    <xf numFmtId="43" fontId="2" fillId="0" borderId="7" xfId="1" applyFont="1" applyBorder="1" applyAlignment="1">
      <alignment horizontal="left"/>
    </xf>
    <xf numFmtId="43" fontId="2" fillId="0" borderId="8" xfId="1" applyFont="1" applyBorder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E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zoomScale="85" zoomScaleNormal="85" workbookViewId="0">
      <selection activeCell="O21" sqref="O21"/>
    </sheetView>
  </sheetViews>
  <sheetFormatPr defaultRowHeight="18" x14ac:dyDescent="0.35"/>
  <cols>
    <col min="1" max="2" width="8.88671875" style="1"/>
    <col min="3" max="3" width="15.6640625" style="1" customWidth="1"/>
    <col min="4" max="4" width="16.88671875" style="1" customWidth="1"/>
    <col min="5" max="5" width="15.77734375" style="1" customWidth="1"/>
    <col min="6" max="6" width="3.6640625" style="1" customWidth="1"/>
    <col min="7" max="7" width="14.5546875" style="1" bestFit="1" customWidth="1"/>
    <col min="8" max="8" width="16" style="1" customWidth="1"/>
    <col min="9" max="10" width="8.88671875" style="1"/>
    <col min="11" max="11" width="16.77734375" style="1" customWidth="1"/>
    <col min="12" max="12" width="14.88671875" style="1" customWidth="1"/>
    <col min="13" max="13" width="14.88671875" style="1" bestFit="1" customWidth="1"/>
    <col min="14" max="14" width="14.5546875" style="1" customWidth="1"/>
    <col min="15" max="16" width="13.44140625" style="1" bestFit="1" customWidth="1"/>
    <col min="17" max="18" width="13.44140625" style="1" customWidth="1"/>
    <col min="19" max="21" width="13.44140625" style="1" bestFit="1" customWidth="1"/>
    <col min="22" max="22" width="14.88671875" style="1" bestFit="1" customWidth="1"/>
    <col min="23" max="23" width="14.44140625" style="1" customWidth="1"/>
    <col min="24" max="16384" width="8.88671875" style="1"/>
  </cols>
  <sheetData>
    <row r="1" spans="1:23" ht="15.6" customHeight="1" x14ac:dyDescent="0.35">
      <c r="A1" s="75" t="s">
        <v>1</v>
      </c>
      <c r="B1" s="76"/>
      <c r="C1" s="76"/>
      <c r="D1" s="76"/>
      <c r="E1" s="76"/>
      <c r="F1" s="76"/>
      <c r="G1" s="76"/>
      <c r="H1" s="77"/>
      <c r="K1" s="53" t="s">
        <v>62</v>
      </c>
      <c r="L1" s="54"/>
      <c r="M1" s="54"/>
      <c r="N1" s="54"/>
      <c r="O1" s="54"/>
      <c r="P1" s="54"/>
      <c r="Q1" s="54"/>
      <c r="R1" s="55"/>
    </row>
    <row r="2" spans="1:23" x14ac:dyDescent="0.35">
      <c r="A2" s="78"/>
      <c r="B2" s="79"/>
      <c r="C2" s="79"/>
      <c r="D2" s="79"/>
      <c r="E2" s="79"/>
      <c r="F2" s="79"/>
      <c r="G2" s="79"/>
      <c r="H2" s="80"/>
      <c r="K2" s="56"/>
      <c r="L2" s="57"/>
      <c r="M2" s="57"/>
      <c r="N2" s="57"/>
      <c r="O2" s="57"/>
      <c r="P2" s="57"/>
      <c r="Q2" s="57"/>
      <c r="R2" s="58"/>
    </row>
    <row r="3" spans="1:23" x14ac:dyDescent="0.35">
      <c r="A3" s="78"/>
      <c r="B3" s="79"/>
      <c r="C3" s="79"/>
      <c r="D3" s="79"/>
      <c r="E3" s="79"/>
      <c r="F3" s="79"/>
      <c r="G3" s="79"/>
      <c r="H3" s="80"/>
      <c r="K3" s="56"/>
      <c r="L3" s="57"/>
      <c r="M3" s="57"/>
      <c r="N3" s="57"/>
      <c r="O3" s="57"/>
      <c r="P3" s="57"/>
      <c r="Q3" s="57"/>
      <c r="R3" s="58"/>
    </row>
    <row r="4" spans="1:23" x14ac:dyDescent="0.35">
      <c r="A4" s="78"/>
      <c r="B4" s="79"/>
      <c r="C4" s="79"/>
      <c r="D4" s="79"/>
      <c r="E4" s="79"/>
      <c r="F4" s="79"/>
      <c r="G4" s="79"/>
      <c r="H4" s="80"/>
      <c r="K4" s="56"/>
      <c r="L4" s="57"/>
      <c r="M4" s="57"/>
      <c r="N4" s="57"/>
      <c r="O4" s="57"/>
      <c r="P4" s="57"/>
      <c r="Q4" s="57"/>
      <c r="R4" s="58"/>
    </row>
    <row r="5" spans="1:23" ht="19.2" customHeight="1" x14ac:dyDescent="0.35">
      <c r="A5" s="45" t="s">
        <v>0</v>
      </c>
      <c r="B5" s="44"/>
      <c r="C5" s="44"/>
      <c r="D5" s="44"/>
      <c r="E5" s="44"/>
      <c r="F5" s="44"/>
      <c r="G5" s="44"/>
      <c r="H5" s="46"/>
      <c r="K5" s="2"/>
      <c r="L5" s="3"/>
      <c r="M5" s="3"/>
      <c r="N5" s="3"/>
      <c r="O5" s="11"/>
      <c r="P5" s="11"/>
      <c r="Q5" s="11"/>
      <c r="R5" s="27"/>
    </row>
    <row r="6" spans="1:23" x14ac:dyDescent="0.35">
      <c r="A6" s="47" t="s">
        <v>55</v>
      </c>
      <c r="B6" s="44"/>
      <c r="C6" s="44"/>
      <c r="D6" s="44"/>
      <c r="E6" s="44"/>
      <c r="F6" s="44"/>
      <c r="G6" s="44"/>
      <c r="H6" s="46"/>
      <c r="K6" s="28" t="s">
        <v>12</v>
      </c>
      <c r="L6" s="19" t="s">
        <v>13</v>
      </c>
      <c r="M6" s="19"/>
      <c r="N6" s="20"/>
      <c r="O6" s="11"/>
      <c r="P6" s="11"/>
      <c r="Q6" s="11"/>
      <c r="R6" s="27"/>
    </row>
    <row r="7" spans="1:23" x14ac:dyDescent="0.35">
      <c r="A7" s="2"/>
      <c r="B7" s="3"/>
      <c r="C7" s="3"/>
      <c r="D7" s="3"/>
      <c r="E7" s="3"/>
      <c r="F7" s="3"/>
      <c r="G7" s="3"/>
      <c r="H7" s="4"/>
      <c r="K7" s="29">
        <v>38706</v>
      </c>
      <c r="L7" s="5">
        <v>-100</v>
      </c>
      <c r="M7" s="11"/>
      <c r="N7" s="21"/>
      <c r="O7" s="11"/>
      <c r="P7" s="11" t="s">
        <v>10</v>
      </c>
      <c r="Q7" s="3"/>
      <c r="R7" s="27">
        <v>0.12</v>
      </c>
    </row>
    <row r="8" spans="1:23" x14ac:dyDescent="0.35">
      <c r="A8" s="83" t="s">
        <v>10</v>
      </c>
      <c r="B8" s="84"/>
      <c r="C8" s="84"/>
      <c r="D8" s="11">
        <v>0.12</v>
      </c>
      <c r="E8" s="3"/>
      <c r="F8" s="3"/>
      <c r="G8" s="3"/>
      <c r="H8" s="4"/>
      <c r="K8" s="29">
        <v>38777</v>
      </c>
      <c r="L8" s="18">
        <v>18</v>
      </c>
      <c r="M8" s="11"/>
      <c r="N8" s="21"/>
      <c r="O8" s="11"/>
      <c r="P8" s="11" t="s">
        <v>14</v>
      </c>
      <c r="Q8" s="3"/>
      <c r="R8" s="4">
        <v>100</v>
      </c>
    </row>
    <row r="9" spans="1:23" x14ac:dyDescent="0.35">
      <c r="A9" s="85" t="s">
        <v>45</v>
      </c>
      <c r="B9" s="86"/>
      <c r="C9" s="86"/>
      <c r="D9" s="3">
        <v>1</v>
      </c>
      <c r="E9" s="3"/>
      <c r="F9" s="3"/>
      <c r="G9" s="3"/>
      <c r="H9" s="4"/>
      <c r="K9" s="29">
        <v>38822</v>
      </c>
      <c r="L9" s="18">
        <v>40</v>
      </c>
      <c r="M9" s="11"/>
      <c r="N9" s="21"/>
      <c r="O9" s="11"/>
      <c r="P9" s="11"/>
      <c r="Q9" s="11"/>
      <c r="R9" s="27"/>
    </row>
    <row r="10" spans="1:23" x14ac:dyDescent="0.35">
      <c r="A10" s="87" t="s">
        <v>50</v>
      </c>
      <c r="B10" s="88"/>
      <c r="C10" s="88"/>
      <c r="D10" s="3">
        <v>200000</v>
      </c>
      <c r="E10" s="3"/>
      <c r="F10" s="3"/>
      <c r="G10" s="3"/>
      <c r="H10" s="4"/>
      <c r="K10" s="30">
        <v>38898</v>
      </c>
      <c r="L10" s="22">
        <v>51</v>
      </c>
      <c r="M10" s="23"/>
      <c r="N10" s="24"/>
      <c r="O10" s="11"/>
      <c r="P10" s="11"/>
      <c r="Q10" s="11"/>
      <c r="R10" s="27"/>
    </row>
    <row r="11" spans="1:23" x14ac:dyDescent="0.35">
      <c r="A11" s="2"/>
      <c r="B11" s="3"/>
      <c r="C11" s="3"/>
      <c r="D11" s="3"/>
      <c r="E11" s="3"/>
      <c r="F11" s="3"/>
      <c r="G11" s="3"/>
      <c r="H11" s="4"/>
      <c r="K11" s="2"/>
      <c r="L11" s="3"/>
      <c r="M11" s="11"/>
      <c r="N11" s="11"/>
      <c r="O11" s="11"/>
      <c r="P11" s="11"/>
      <c r="Q11" s="11"/>
      <c r="R11" s="27"/>
    </row>
    <row r="12" spans="1:23" ht="18.600000000000001" thickBot="1" x14ac:dyDescent="0.4">
      <c r="A12" s="89" t="s">
        <v>57</v>
      </c>
      <c r="B12" s="90"/>
      <c r="C12" s="90"/>
      <c r="D12" s="8" t="s">
        <v>2</v>
      </c>
      <c r="E12" s="50">
        <f>PV(D8,D9,,D10)</f>
        <v>-178571.42857142855</v>
      </c>
      <c r="F12" s="8"/>
      <c r="G12" s="8" t="s">
        <v>3</v>
      </c>
      <c r="H12" s="51">
        <f>PV(D8/2,D9*2,,D10)</f>
        <v>-177999.28800284796</v>
      </c>
      <c r="K12" s="31" t="s">
        <v>63</v>
      </c>
      <c r="L12" s="32"/>
      <c r="M12" s="32"/>
      <c r="N12" s="8">
        <f>XNPV(R7,L7:L10,K7:K10)</f>
        <v>4.2410348051922497</v>
      </c>
      <c r="O12" s="32"/>
      <c r="P12" s="32"/>
      <c r="Q12" s="32"/>
      <c r="R12" s="33"/>
    </row>
    <row r="13" spans="1:23" x14ac:dyDescent="0.35">
      <c r="K13" s="12"/>
      <c r="L13" s="12"/>
      <c r="M13" s="12"/>
      <c r="N13" s="12"/>
      <c r="O13" s="12"/>
      <c r="P13" s="12"/>
      <c r="Q13" s="12"/>
      <c r="R13" s="12"/>
    </row>
    <row r="14" spans="1:23" ht="14.4" customHeight="1" thickBot="1" x14ac:dyDescent="0.4">
      <c r="O14" s="12"/>
      <c r="P14" s="12"/>
      <c r="Q14" s="12"/>
      <c r="R14" s="12"/>
    </row>
    <row r="15" spans="1:23" ht="15.6" customHeight="1" x14ac:dyDescent="0.35">
      <c r="A15" s="69" t="s">
        <v>4</v>
      </c>
      <c r="B15" s="70"/>
      <c r="C15" s="70"/>
      <c r="D15" s="70"/>
      <c r="E15" s="70"/>
      <c r="F15" s="70"/>
      <c r="G15" s="70"/>
      <c r="H15" s="71"/>
      <c r="K15" s="59" t="s">
        <v>15</v>
      </c>
      <c r="L15" s="60"/>
      <c r="M15" s="60"/>
      <c r="N15" s="60"/>
      <c r="O15" s="60"/>
      <c r="P15" s="60"/>
      <c r="Q15" s="60"/>
      <c r="R15" s="60"/>
      <c r="S15" s="42"/>
      <c r="T15" s="42"/>
      <c r="U15" s="42"/>
      <c r="V15" s="42"/>
      <c r="W15" s="43"/>
    </row>
    <row r="16" spans="1:23" ht="14.4" customHeight="1" x14ac:dyDescent="0.35">
      <c r="A16" s="72"/>
      <c r="B16" s="73"/>
      <c r="C16" s="73"/>
      <c r="D16" s="73"/>
      <c r="E16" s="73"/>
      <c r="F16" s="73"/>
      <c r="G16" s="73"/>
      <c r="H16" s="74"/>
      <c r="K16" s="61"/>
      <c r="L16" s="62"/>
      <c r="M16" s="62"/>
      <c r="N16" s="62"/>
      <c r="O16" s="62"/>
      <c r="P16" s="62"/>
      <c r="Q16" s="62"/>
      <c r="R16" s="62"/>
      <c r="S16" s="3"/>
      <c r="T16" s="3"/>
      <c r="U16" s="3"/>
      <c r="V16" s="3"/>
      <c r="W16" s="4"/>
    </row>
    <row r="17" spans="1:23" ht="14.4" customHeight="1" x14ac:dyDescent="0.35">
      <c r="A17" s="72"/>
      <c r="B17" s="73"/>
      <c r="C17" s="73"/>
      <c r="D17" s="73"/>
      <c r="E17" s="73"/>
      <c r="F17" s="73"/>
      <c r="G17" s="73"/>
      <c r="H17" s="74"/>
      <c r="K17" s="61"/>
      <c r="L17" s="62"/>
      <c r="M17" s="62"/>
      <c r="N17" s="62"/>
      <c r="O17" s="62"/>
      <c r="P17" s="62"/>
      <c r="Q17" s="62"/>
      <c r="R17" s="62"/>
      <c r="S17" s="3"/>
      <c r="T17" s="3"/>
      <c r="U17" s="3"/>
      <c r="V17" s="3"/>
      <c r="W17" s="4"/>
    </row>
    <row r="18" spans="1:23" ht="14.4" customHeight="1" x14ac:dyDescent="0.35">
      <c r="A18" s="72"/>
      <c r="B18" s="73"/>
      <c r="C18" s="73"/>
      <c r="D18" s="73"/>
      <c r="E18" s="73"/>
      <c r="F18" s="73"/>
      <c r="G18" s="73"/>
      <c r="H18" s="74"/>
      <c r="K18" s="61"/>
      <c r="L18" s="62"/>
      <c r="M18" s="62"/>
      <c r="N18" s="62"/>
      <c r="O18" s="62"/>
      <c r="P18" s="62"/>
      <c r="Q18" s="62"/>
      <c r="R18" s="62"/>
      <c r="S18" s="3"/>
      <c r="T18" s="3"/>
      <c r="U18" s="3"/>
      <c r="V18" s="3"/>
      <c r="W18" s="4"/>
    </row>
    <row r="19" spans="1:23" ht="14.4" customHeight="1" x14ac:dyDescent="0.35">
      <c r="A19" s="72"/>
      <c r="B19" s="73"/>
      <c r="C19" s="73"/>
      <c r="D19" s="73"/>
      <c r="E19" s="73"/>
      <c r="F19" s="73"/>
      <c r="G19" s="73"/>
      <c r="H19" s="74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</row>
    <row r="20" spans="1:23" ht="14.4" customHeight="1" x14ac:dyDescent="0.35">
      <c r="A20" s="2"/>
      <c r="B20" s="25"/>
      <c r="C20" s="25"/>
      <c r="D20" s="25"/>
      <c r="E20" s="25"/>
      <c r="F20" s="25"/>
      <c r="G20" s="25"/>
      <c r="H20" s="34"/>
      <c r="K20" s="2" t="s">
        <v>16</v>
      </c>
      <c r="L20" s="3"/>
      <c r="M20" s="3">
        <v>648000</v>
      </c>
      <c r="N20" s="3"/>
      <c r="O20" s="3"/>
      <c r="P20" s="3"/>
      <c r="Q20" s="3"/>
      <c r="R20" s="3"/>
      <c r="S20" s="3"/>
      <c r="T20" s="3"/>
      <c r="U20" s="3"/>
      <c r="V20" s="3"/>
      <c r="W20" s="4"/>
    </row>
    <row r="21" spans="1:23" ht="14.4" customHeight="1" x14ac:dyDescent="0.35">
      <c r="A21" s="35" t="s">
        <v>10</v>
      </c>
      <c r="B21" s="15"/>
      <c r="C21" s="15"/>
      <c r="D21" s="6">
        <v>0.1118</v>
      </c>
      <c r="E21" s="25"/>
      <c r="F21" s="25"/>
      <c r="G21" s="25"/>
      <c r="H21" s="34"/>
      <c r="K21" s="2" t="s">
        <v>17</v>
      </c>
      <c r="L21" s="3"/>
      <c r="M21" s="3">
        <v>10</v>
      </c>
      <c r="N21" s="3"/>
      <c r="O21" s="3" t="s">
        <v>64</v>
      </c>
      <c r="P21" s="3"/>
      <c r="Q21" s="3">
        <f>M21*(M21+1)/2</f>
        <v>55</v>
      </c>
      <c r="R21" s="3"/>
      <c r="S21" s="3"/>
      <c r="T21" s="3"/>
      <c r="U21" s="3"/>
      <c r="V21" s="3"/>
      <c r="W21" s="4"/>
    </row>
    <row r="22" spans="1:23" ht="14.4" customHeight="1" x14ac:dyDescent="0.35">
      <c r="A22" s="35" t="s">
        <v>56</v>
      </c>
      <c r="B22" s="15"/>
      <c r="C22" s="15"/>
      <c r="D22" s="5">
        <v>-16</v>
      </c>
      <c r="E22" s="25"/>
      <c r="F22" s="25"/>
      <c r="G22" s="25"/>
      <c r="H22" s="34"/>
      <c r="K22" s="2" t="s">
        <v>18</v>
      </c>
      <c r="L22" s="3"/>
      <c r="M22" s="3">
        <v>23000</v>
      </c>
      <c r="N22" s="3"/>
      <c r="O22" s="3"/>
      <c r="P22" s="3"/>
      <c r="Q22" s="3"/>
      <c r="R22" s="3"/>
      <c r="S22" s="3"/>
      <c r="T22" s="3"/>
      <c r="U22" s="3"/>
      <c r="V22" s="3"/>
      <c r="W22" s="4"/>
    </row>
    <row r="23" spans="1:23" ht="14.4" customHeight="1" x14ac:dyDescent="0.35">
      <c r="A23" s="35" t="s">
        <v>38</v>
      </c>
      <c r="B23" s="15"/>
      <c r="C23" s="15"/>
      <c r="D23" s="3">
        <f>100</f>
        <v>100</v>
      </c>
      <c r="E23" s="3"/>
      <c r="F23" s="3"/>
      <c r="G23" s="3"/>
      <c r="H23" s="4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</row>
    <row r="24" spans="1:23" ht="14.4" customHeight="1" x14ac:dyDescent="0.35">
      <c r="A24" s="2"/>
      <c r="B24" s="3"/>
      <c r="C24" s="3"/>
      <c r="D24" s="3"/>
      <c r="E24" s="3"/>
      <c r="F24" s="3"/>
      <c r="G24" s="3"/>
      <c r="H24" s="4"/>
      <c r="K24" s="2" t="s">
        <v>19</v>
      </c>
      <c r="L24" s="3"/>
      <c r="M24" s="3">
        <f>SYD(M20,M22,M21,1)</f>
        <v>113636.36363636363</v>
      </c>
      <c r="N24" s="3"/>
      <c r="O24" s="3"/>
      <c r="P24" s="3"/>
      <c r="Q24" s="3"/>
      <c r="R24" s="3"/>
      <c r="S24" s="3"/>
      <c r="T24" s="3"/>
      <c r="U24" s="3"/>
      <c r="V24" s="3"/>
      <c r="W24" s="4"/>
    </row>
    <row r="25" spans="1:23" ht="15.6" customHeight="1" thickBot="1" x14ac:dyDescent="0.4">
      <c r="A25" s="36" t="s">
        <v>45</v>
      </c>
      <c r="B25" s="37"/>
      <c r="C25" s="37"/>
      <c r="D25" s="8">
        <f>ROUNDUP(NPER(D21, D22,, D23),2)</f>
        <v>5</v>
      </c>
      <c r="E25" s="8"/>
      <c r="F25" s="8"/>
      <c r="G25" s="8"/>
      <c r="H25" s="10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</row>
    <row r="26" spans="1:23" ht="14.4" customHeight="1" x14ac:dyDescent="0.35">
      <c r="A26" s="13"/>
      <c r="K26" s="2" t="s">
        <v>20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1:23" ht="14.4" customHeight="1" thickBot="1" x14ac:dyDescent="0.4">
      <c r="K27" s="2"/>
      <c r="L27" s="3"/>
      <c r="M27" s="3" t="s">
        <v>21</v>
      </c>
      <c r="N27" s="3" t="s">
        <v>24</v>
      </c>
      <c r="O27" s="3" t="s">
        <v>25</v>
      </c>
      <c r="P27" s="3" t="s">
        <v>26</v>
      </c>
      <c r="Q27" s="3" t="s">
        <v>27</v>
      </c>
      <c r="R27" s="3" t="s">
        <v>28</v>
      </c>
      <c r="S27" s="3" t="s">
        <v>29</v>
      </c>
      <c r="T27" s="3" t="s">
        <v>30</v>
      </c>
      <c r="U27" s="3" t="s">
        <v>31</v>
      </c>
      <c r="V27" s="3" t="s">
        <v>32</v>
      </c>
      <c r="W27" s="4" t="s">
        <v>35</v>
      </c>
    </row>
    <row r="28" spans="1:23" x14ac:dyDescent="0.35">
      <c r="A28" s="75" t="s">
        <v>5</v>
      </c>
      <c r="B28" s="76"/>
      <c r="C28" s="76"/>
      <c r="D28" s="76"/>
      <c r="E28" s="76"/>
      <c r="F28" s="76"/>
      <c r="G28" s="76"/>
      <c r="H28" s="77"/>
      <c r="K28" s="2" t="s">
        <v>33</v>
      </c>
      <c r="L28" s="3"/>
      <c r="M28" s="3">
        <f>M21-0</f>
        <v>10</v>
      </c>
      <c r="N28" s="3">
        <f>M28-1</f>
        <v>9</v>
      </c>
      <c r="O28" s="3">
        <f t="shared" ref="O28:V28" si="0">N28-1</f>
        <v>8</v>
      </c>
      <c r="P28" s="3">
        <f t="shared" si="0"/>
        <v>7</v>
      </c>
      <c r="Q28" s="3">
        <f t="shared" si="0"/>
        <v>6</v>
      </c>
      <c r="R28" s="3">
        <f t="shared" si="0"/>
        <v>5</v>
      </c>
      <c r="S28" s="3">
        <f t="shared" si="0"/>
        <v>4</v>
      </c>
      <c r="T28" s="3">
        <f t="shared" si="0"/>
        <v>3</v>
      </c>
      <c r="U28" s="3">
        <f t="shared" si="0"/>
        <v>2</v>
      </c>
      <c r="V28" s="3">
        <f t="shared" si="0"/>
        <v>1</v>
      </c>
      <c r="W28" s="4"/>
    </row>
    <row r="29" spans="1:23" x14ac:dyDescent="0.35">
      <c r="A29" s="78"/>
      <c r="B29" s="79"/>
      <c r="C29" s="79"/>
      <c r="D29" s="79"/>
      <c r="E29" s="79"/>
      <c r="F29" s="79"/>
      <c r="G29" s="79"/>
      <c r="H29" s="80"/>
      <c r="K29" s="2" t="s">
        <v>34</v>
      </c>
      <c r="L29" s="3"/>
      <c r="M29" s="3">
        <f>(M28/$Q$21)*100%</f>
        <v>0.18181818181818182</v>
      </c>
      <c r="N29" s="3">
        <f t="shared" ref="N29:V29" si="1">(N28/$Q$21)*100%</f>
        <v>0.16363636363636364</v>
      </c>
      <c r="O29" s="3">
        <f t="shared" si="1"/>
        <v>0.14545454545454545</v>
      </c>
      <c r="P29" s="3">
        <f t="shared" si="1"/>
        <v>0.12727272727272726</v>
      </c>
      <c r="Q29" s="3">
        <f t="shared" si="1"/>
        <v>0.10909090909090909</v>
      </c>
      <c r="R29" s="3">
        <f t="shared" si="1"/>
        <v>9.0909090909090912E-2</v>
      </c>
      <c r="S29" s="3">
        <f t="shared" si="1"/>
        <v>7.2727272727272724E-2</v>
      </c>
      <c r="T29" s="3">
        <f t="shared" si="1"/>
        <v>5.4545454545454543E-2</v>
      </c>
      <c r="U29" s="3">
        <f t="shared" si="1"/>
        <v>3.6363636363636362E-2</v>
      </c>
      <c r="V29" s="3">
        <f t="shared" si="1"/>
        <v>1.8181818181818181E-2</v>
      </c>
      <c r="W29" s="4">
        <f>SUM(M29:V29)</f>
        <v>1</v>
      </c>
    </row>
    <row r="30" spans="1:23" x14ac:dyDescent="0.35">
      <c r="A30" s="78"/>
      <c r="B30" s="79"/>
      <c r="C30" s="79"/>
      <c r="D30" s="79"/>
      <c r="E30" s="79"/>
      <c r="F30" s="79"/>
      <c r="G30" s="79"/>
      <c r="H30" s="80"/>
      <c r="K30" s="2" t="s">
        <v>22</v>
      </c>
      <c r="L30" s="3"/>
      <c r="M30" s="3">
        <f>$M$20*M29</f>
        <v>117818.18181818182</v>
      </c>
      <c r="N30" s="3">
        <f t="shared" ref="N30:V30" si="2">$M$20*N29</f>
        <v>106036.36363636363</v>
      </c>
      <c r="O30" s="3">
        <f t="shared" si="2"/>
        <v>94254.545454545456</v>
      </c>
      <c r="P30" s="3">
        <f t="shared" si="2"/>
        <v>82472.727272727265</v>
      </c>
      <c r="Q30" s="3">
        <f t="shared" si="2"/>
        <v>70690.909090909088</v>
      </c>
      <c r="R30" s="3">
        <f t="shared" si="2"/>
        <v>58909.090909090912</v>
      </c>
      <c r="S30" s="3">
        <f t="shared" si="2"/>
        <v>47127.272727272728</v>
      </c>
      <c r="T30" s="3">
        <f t="shared" si="2"/>
        <v>35345.454545454544</v>
      </c>
      <c r="U30" s="3">
        <f t="shared" si="2"/>
        <v>23563.636363636364</v>
      </c>
      <c r="V30" s="3">
        <f t="shared" si="2"/>
        <v>11781.818181818182</v>
      </c>
      <c r="W30" s="4">
        <f>SUM(M30:V30)</f>
        <v>648000.00000000012</v>
      </c>
    </row>
    <row r="31" spans="1:23" ht="18.600000000000001" thickBot="1" x14ac:dyDescent="0.4">
      <c r="A31" s="45" t="s">
        <v>6</v>
      </c>
      <c r="B31" s="48"/>
      <c r="C31" s="48"/>
      <c r="D31" s="48"/>
      <c r="E31" s="48"/>
      <c r="F31" s="48"/>
      <c r="G31" s="48"/>
      <c r="H31" s="49"/>
      <c r="K31" s="7" t="s">
        <v>23</v>
      </c>
      <c r="L31" s="8"/>
      <c r="M31" s="8">
        <f>M30/12</f>
        <v>9818.181818181818</v>
      </c>
      <c r="N31" s="8">
        <f t="shared" ref="N31:V31" si="3">N30/12</f>
        <v>8836.363636363636</v>
      </c>
      <c r="O31" s="8">
        <f t="shared" si="3"/>
        <v>7854.545454545455</v>
      </c>
      <c r="P31" s="8">
        <f t="shared" si="3"/>
        <v>6872.7272727272721</v>
      </c>
      <c r="Q31" s="8">
        <f t="shared" si="3"/>
        <v>5890.909090909091</v>
      </c>
      <c r="R31" s="8">
        <f t="shared" si="3"/>
        <v>4909.090909090909</v>
      </c>
      <c r="S31" s="8">
        <f t="shared" si="3"/>
        <v>3927.2727272727275</v>
      </c>
      <c r="T31" s="8">
        <f t="shared" si="3"/>
        <v>2945.4545454545455</v>
      </c>
      <c r="U31" s="8">
        <f t="shared" si="3"/>
        <v>1963.6363636363637</v>
      </c>
      <c r="V31" s="8">
        <f t="shared" si="3"/>
        <v>981.81818181818187</v>
      </c>
      <c r="W31" s="10">
        <f>SUM(M31:V31)</f>
        <v>54000</v>
      </c>
    </row>
    <row r="32" spans="1:23" x14ac:dyDescent="0.35">
      <c r="A32" s="47" t="s">
        <v>7</v>
      </c>
      <c r="B32" s="44"/>
      <c r="C32" s="44"/>
      <c r="D32" s="44"/>
      <c r="E32" s="44"/>
      <c r="F32" s="44"/>
      <c r="G32" s="44"/>
      <c r="H32" s="46"/>
    </row>
    <row r="33" spans="1:18" ht="18.600000000000001" thickBot="1" x14ac:dyDescent="0.4">
      <c r="A33" s="2"/>
      <c r="B33" s="3"/>
      <c r="C33" s="3"/>
      <c r="D33" s="3"/>
      <c r="E33" s="3"/>
      <c r="F33" s="3"/>
      <c r="G33" s="3"/>
      <c r="H33" s="4"/>
    </row>
    <row r="34" spans="1:18" x14ac:dyDescent="0.35">
      <c r="A34" s="35" t="s">
        <v>10</v>
      </c>
      <c r="B34" s="14"/>
      <c r="C34" s="14"/>
      <c r="D34" s="3">
        <v>0.18</v>
      </c>
      <c r="E34" s="3"/>
      <c r="F34" s="3"/>
      <c r="G34" s="3"/>
      <c r="H34" s="4"/>
      <c r="K34" s="63" t="s">
        <v>36</v>
      </c>
      <c r="L34" s="64"/>
      <c r="M34" s="64"/>
      <c r="N34" s="64"/>
      <c r="O34" s="64"/>
      <c r="P34" s="64"/>
      <c r="Q34" s="64"/>
      <c r="R34" s="65"/>
    </row>
    <row r="35" spans="1:18" x14ac:dyDescent="0.35">
      <c r="A35" s="35" t="s">
        <v>58</v>
      </c>
      <c r="B35" s="14"/>
      <c r="C35" s="14"/>
      <c r="D35" s="3">
        <v>12</v>
      </c>
      <c r="E35" s="3"/>
      <c r="F35" s="3"/>
      <c r="G35" s="3"/>
      <c r="H35" s="4"/>
      <c r="K35" s="66"/>
      <c r="L35" s="67"/>
      <c r="M35" s="67"/>
      <c r="N35" s="67"/>
      <c r="O35" s="67"/>
      <c r="P35" s="67"/>
      <c r="Q35" s="67"/>
      <c r="R35" s="68"/>
    </row>
    <row r="36" spans="1:18" ht="18" customHeight="1" x14ac:dyDescent="0.35">
      <c r="A36" s="35" t="s">
        <v>59</v>
      </c>
      <c r="B36" s="14"/>
      <c r="C36" s="14"/>
      <c r="D36" s="3">
        <v>1</v>
      </c>
      <c r="E36" s="3"/>
      <c r="F36" s="3"/>
      <c r="G36" s="3"/>
      <c r="H36" s="4"/>
      <c r="K36" s="2"/>
      <c r="L36" s="3"/>
      <c r="M36" s="3"/>
      <c r="N36" s="3"/>
      <c r="O36" s="3"/>
      <c r="P36" s="3"/>
      <c r="Q36" s="3"/>
      <c r="R36" s="4"/>
    </row>
    <row r="37" spans="1:18" ht="18" customHeight="1" x14ac:dyDescent="0.35">
      <c r="A37" s="2"/>
      <c r="B37" s="3"/>
      <c r="C37" s="3"/>
      <c r="D37" s="3"/>
      <c r="E37" s="3"/>
      <c r="F37" s="3"/>
      <c r="G37" s="3"/>
      <c r="H37" s="4"/>
      <c r="K37" s="2" t="s">
        <v>38</v>
      </c>
      <c r="L37" s="3"/>
      <c r="M37" s="26">
        <v>-20000</v>
      </c>
      <c r="N37" s="3"/>
      <c r="O37" s="3"/>
      <c r="P37" s="3"/>
      <c r="Q37" s="3"/>
      <c r="R37" s="4"/>
    </row>
    <row r="38" spans="1:18" ht="18" customHeight="1" thickBot="1" x14ac:dyDescent="0.4">
      <c r="A38" s="38" t="s">
        <v>8</v>
      </c>
      <c r="B38" s="39"/>
      <c r="C38" s="39"/>
      <c r="D38" s="8" t="s">
        <v>2</v>
      </c>
      <c r="E38" s="40">
        <f>EFFECT(D34,D35)</f>
        <v>0.19561817146153326</v>
      </c>
      <c r="F38" s="8"/>
      <c r="G38" s="8" t="s">
        <v>3</v>
      </c>
      <c r="H38" s="41">
        <f>EFFECT(D34,D36)</f>
        <v>0.17999999999999994</v>
      </c>
      <c r="K38" s="2" t="s">
        <v>39</v>
      </c>
      <c r="L38" s="3"/>
      <c r="M38" s="3">
        <v>30000</v>
      </c>
      <c r="N38" s="3"/>
      <c r="O38" s="3"/>
      <c r="P38" s="3"/>
      <c r="Q38" s="3"/>
      <c r="R38" s="4"/>
    </row>
    <row r="39" spans="1:18" x14ac:dyDescent="0.35">
      <c r="A39" s="15"/>
      <c r="B39" s="15"/>
      <c r="C39" s="15"/>
      <c r="K39" s="2" t="s">
        <v>40</v>
      </c>
      <c r="L39" s="3"/>
      <c r="M39" s="3">
        <v>1.5</v>
      </c>
      <c r="N39" s="3"/>
      <c r="O39" s="3"/>
      <c r="P39" s="3"/>
      <c r="Q39" s="3"/>
      <c r="R39" s="4"/>
    </row>
    <row r="40" spans="1:18" ht="18.600000000000001" thickBot="1" x14ac:dyDescent="0.4">
      <c r="K40" s="2"/>
      <c r="L40" s="3"/>
      <c r="M40" s="3"/>
      <c r="N40" s="3"/>
      <c r="O40" s="3"/>
      <c r="P40" s="3"/>
      <c r="Q40" s="3"/>
      <c r="R40" s="4"/>
    </row>
    <row r="41" spans="1:18" ht="18" customHeight="1" thickBot="1" x14ac:dyDescent="0.4">
      <c r="A41" s="59" t="s">
        <v>9</v>
      </c>
      <c r="B41" s="60"/>
      <c r="C41" s="60"/>
      <c r="D41" s="60"/>
      <c r="E41" s="60"/>
      <c r="F41" s="60"/>
      <c r="G41" s="60"/>
      <c r="H41" s="81"/>
      <c r="K41" s="7" t="s">
        <v>37</v>
      </c>
      <c r="L41" s="8"/>
      <c r="M41" s="32">
        <f>RATE(M39,,M37,M38)</f>
        <v>0.31037069710444826</v>
      </c>
      <c r="N41" s="8"/>
      <c r="O41" s="8"/>
      <c r="P41" s="8"/>
      <c r="Q41" s="8"/>
      <c r="R41" s="10"/>
    </row>
    <row r="42" spans="1:18" x14ac:dyDescent="0.35">
      <c r="A42" s="61"/>
      <c r="B42" s="62"/>
      <c r="C42" s="62"/>
      <c r="D42" s="62"/>
      <c r="E42" s="62"/>
      <c r="F42" s="62"/>
      <c r="G42" s="62"/>
      <c r="H42" s="82"/>
    </row>
    <row r="43" spans="1:18" x14ac:dyDescent="0.35">
      <c r="A43" s="61"/>
      <c r="B43" s="62"/>
      <c r="C43" s="62"/>
      <c r="D43" s="62"/>
      <c r="E43" s="62"/>
      <c r="F43" s="62"/>
      <c r="G43" s="62"/>
      <c r="H43" s="82"/>
    </row>
    <row r="44" spans="1:18" x14ac:dyDescent="0.35">
      <c r="A44" s="2"/>
      <c r="B44" s="3"/>
      <c r="C44" s="3"/>
      <c r="D44" s="3"/>
      <c r="E44" s="3"/>
      <c r="F44" s="3"/>
      <c r="G44" s="3"/>
      <c r="H44" s="4"/>
    </row>
    <row r="45" spans="1:18" x14ac:dyDescent="0.35">
      <c r="A45" s="2" t="s">
        <v>10</v>
      </c>
      <c r="B45" s="3"/>
      <c r="C45" s="3"/>
      <c r="D45" s="11">
        <v>0.13</v>
      </c>
      <c r="E45" s="3"/>
      <c r="F45" s="3"/>
      <c r="G45" s="3"/>
      <c r="H45" s="4"/>
    </row>
    <row r="46" spans="1:18" x14ac:dyDescent="0.35">
      <c r="A46" s="2" t="s">
        <v>45</v>
      </c>
      <c r="B46" s="3"/>
      <c r="C46" s="3"/>
      <c r="D46" s="3">
        <v>10</v>
      </c>
      <c r="E46" s="3"/>
      <c r="F46" s="3"/>
      <c r="G46" s="3"/>
      <c r="H46" s="4"/>
    </row>
    <row r="47" spans="1:18" x14ac:dyDescent="0.35">
      <c r="A47" s="2" t="s">
        <v>11</v>
      </c>
      <c r="B47" s="3"/>
      <c r="C47" s="3"/>
      <c r="D47" s="3">
        <v>0.25</v>
      </c>
      <c r="E47" s="3"/>
      <c r="F47" s="3"/>
      <c r="G47" s="3"/>
      <c r="H47" s="4"/>
    </row>
    <row r="48" spans="1:18" x14ac:dyDescent="0.35">
      <c r="A48" s="2" t="s">
        <v>38</v>
      </c>
      <c r="B48" s="3"/>
      <c r="C48" s="3"/>
      <c r="D48" s="3">
        <v>800000</v>
      </c>
      <c r="E48" s="3"/>
      <c r="F48" s="3"/>
      <c r="G48" s="3"/>
      <c r="H48" s="4"/>
    </row>
    <row r="49" spans="1:8" x14ac:dyDescent="0.35">
      <c r="A49" s="2"/>
      <c r="B49" s="3"/>
      <c r="C49" s="3"/>
      <c r="D49" s="3"/>
      <c r="E49" s="3"/>
      <c r="F49" s="3"/>
      <c r="G49" s="3"/>
      <c r="H49" s="4"/>
    </row>
    <row r="50" spans="1:8" x14ac:dyDescent="0.35">
      <c r="A50" s="2" t="s">
        <v>60</v>
      </c>
      <c r="B50" s="3"/>
      <c r="C50" s="3"/>
      <c r="D50" s="52">
        <f>PMT(D45/12,D46*12,(D48*(1-D47)))</f>
        <v>-8958.6443986334907</v>
      </c>
      <c r="E50" s="3"/>
      <c r="F50" s="3"/>
      <c r="G50" s="17"/>
      <c r="H50" s="4"/>
    </row>
    <row r="51" spans="1:8" ht="18.600000000000001" thickBot="1" x14ac:dyDescent="0.4">
      <c r="A51" s="7" t="s">
        <v>61</v>
      </c>
      <c r="B51" s="8"/>
      <c r="C51" s="8"/>
      <c r="D51" s="50">
        <f>PMT(D45,D46,(D48*(1-D47)))</f>
        <v>-110573.73349702782</v>
      </c>
      <c r="E51" s="8"/>
      <c r="F51" s="8"/>
      <c r="G51" s="8"/>
      <c r="H51" s="10"/>
    </row>
    <row r="52" spans="1:8" x14ac:dyDescent="0.35">
      <c r="H52" s="16"/>
    </row>
  </sheetData>
  <mergeCells count="11">
    <mergeCell ref="A41:H43"/>
    <mergeCell ref="A1:H4"/>
    <mergeCell ref="A8:C8"/>
    <mergeCell ref="A9:C9"/>
    <mergeCell ref="A10:C10"/>
    <mergeCell ref="A12:C12"/>
    <mergeCell ref="K1:R4"/>
    <mergeCell ref="K15:R18"/>
    <mergeCell ref="K34:R35"/>
    <mergeCell ref="A15:H19"/>
    <mergeCell ref="A28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13" zoomScaleNormal="100" workbookViewId="0">
      <selection activeCell="N36" sqref="N36"/>
    </sheetView>
  </sheetViews>
  <sheetFormatPr defaultRowHeight="18" x14ac:dyDescent="0.35"/>
  <cols>
    <col min="1" max="2" width="8.88671875" style="1"/>
    <col min="3" max="3" width="12.88671875" style="1" customWidth="1"/>
    <col min="4" max="4" width="14.5546875" style="1" customWidth="1"/>
    <col min="5" max="5" width="13.21875" style="1" customWidth="1"/>
    <col min="6" max="6" width="8.88671875" style="1"/>
    <col min="7" max="7" width="9.109375" style="1" bestFit="1" customWidth="1"/>
    <col min="8" max="12" width="8.88671875" style="1"/>
    <col min="13" max="13" width="13.109375" style="1" customWidth="1"/>
    <col min="14" max="14" width="15.88671875" style="1" bestFit="1" customWidth="1"/>
    <col min="15" max="15" width="10.44140625" style="1" bestFit="1" customWidth="1"/>
    <col min="16" max="16384" width="8.88671875" style="1"/>
  </cols>
  <sheetData>
    <row r="1" spans="1:18" ht="18" customHeight="1" x14ac:dyDescent="0.35">
      <c r="A1" s="75" t="s">
        <v>44</v>
      </c>
      <c r="B1" s="76"/>
      <c r="C1" s="76"/>
      <c r="D1" s="76"/>
      <c r="E1" s="76"/>
      <c r="F1" s="76"/>
      <c r="G1" s="76"/>
      <c r="H1" s="77"/>
      <c r="K1" s="69" t="s">
        <v>51</v>
      </c>
      <c r="L1" s="70"/>
      <c r="M1" s="70"/>
      <c r="N1" s="70"/>
      <c r="O1" s="70"/>
      <c r="P1" s="70"/>
      <c r="Q1" s="70"/>
      <c r="R1" s="71"/>
    </row>
    <row r="2" spans="1:18" ht="14.4" customHeight="1" x14ac:dyDescent="0.35">
      <c r="A2" s="78"/>
      <c r="B2" s="79"/>
      <c r="C2" s="79"/>
      <c r="D2" s="79"/>
      <c r="E2" s="79"/>
      <c r="F2" s="79"/>
      <c r="G2" s="79"/>
      <c r="H2" s="80"/>
      <c r="K2" s="72"/>
      <c r="L2" s="73"/>
      <c r="M2" s="73"/>
      <c r="N2" s="73"/>
      <c r="O2" s="73"/>
      <c r="P2" s="73"/>
      <c r="Q2" s="73"/>
      <c r="R2" s="74"/>
    </row>
    <row r="3" spans="1:18" ht="14.4" customHeight="1" x14ac:dyDescent="0.35">
      <c r="A3" s="78"/>
      <c r="B3" s="79"/>
      <c r="C3" s="79"/>
      <c r="D3" s="79"/>
      <c r="E3" s="79"/>
      <c r="F3" s="79"/>
      <c r="G3" s="79"/>
      <c r="H3" s="80"/>
      <c r="K3" s="72"/>
      <c r="L3" s="73"/>
      <c r="M3" s="73"/>
      <c r="N3" s="73"/>
      <c r="O3" s="73"/>
      <c r="P3" s="73"/>
      <c r="Q3" s="73"/>
      <c r="R3" s="74"/>
    </row>
    <row r="4" spans="1:18" ht="14.4" customHeight="1" x14ac:dyDescent="0.35">
      <c r="A4" s="78"/>
      <c r="B4" s="79"/>
      <c r="C4" s="79"/>
      <c r="D4" s="79"/>
      <c r="E4" s="79"/>
      <c r="F4" s="79"/>
      <c r="G4" s="79"/>
      <c r="H4" s="80"/>
      <c r="K4" s="72"/>
      <c r="L4" s="73"/>
      <c r="M4" s="73"/>
      <c r="N4" s="73"/>
      <c r="O4" s="73"/>
      <c r="P4" s="73"/>
      <c r="Q4" s="73"/>
      <c r="R4" s="74"/>
    </row>
    <row r="5" spans="1:18" ht="14.4" customHeight="1" x14ac:dyDescent="0.35">
      <c r="A5" s="78"/>
      <c r="B5" s="79"/>
      <c r="C5" s="79"/>
      <c r="D5" s="79"/>
      <c r="E5" s="79"/>
      <c r="F5" s="79"/>
      <c r="G5" s="79"/>
      <c r="H5" s="80"/>
      <c r="K5" s="72"/>
      <c r="L5" s="73"/>
      <c r="M5" s="73"/>
      <c r="N5" s="73"/>
      <c r="O5" s="73"/>
      <c r="P5" s="73"/>
      <c r="Q5" s="73"/>
      <c r="R5" s="74"/>
    </row>
    <row r="6" spans="1:18" x14ac:dyDescent="0.35">
      <c r="A6" s="2"/>
      <c r="B6" s="3"/>
      <c r="C6" s="3"/>
      <c r="D6" s="3"/>
      <c r="E6" s="3"/>
      <c r="F6" s="3"/>
      <c r="G6" s="3"/>
      <c r="H6" s="4"/>
      <c r="K6" s="2"/>
      <c r="L6" s="3"/>
      <c r="M6" s="3"/>
      <c r="N6" s="3"/>
      <c r="O6" s="3"/>
      <c r="P6" s="3"/>
      <c r="Q6" s="3"/>
      <c r="R6" s="4"/>
    </row>
    <row r="7" spans="1:18" x14ac:dyDescent="0.35">
      <c r="A7" s="2" t="s">
        <v>38</v>
      </c>
      <c r="B7" s="3"/>
      <c r="C7" s="3"/>
      <c r="D7" s="3">
        <v>77000</v>
      </c>
      <c r="E7" s="3"/>
      <c r="F7" s="3"/>
      <c r="G7" s="3"/>
      <c r="H7" s="4"/>
      <c r="K7" s="2" t="s">
        <v>38</v>
      </c>
      <c r="L7" s="3"/>
      <c r="M7" s="3"/>
      <c r="N7" s="3">
        <v>65000</v>
      </c>
      <c r="O7" s="3"/>
      <c r="P7" s="3"/>
      <c r="Q7" s="3"/>
      <c r="R7" s="4"/>
    </row>
    <row r="8" spans="1:18" x14ac:dyDescent="0.35">
      <c r="A8" s="2" t="s">
        <v>40</v>
      </c>
      <c r="B8" s="3"/>
      <c r="C8" s="3"/>
      <c r="D8" s="3">
        <v>2</v>
      </c>
      <c r="E8" s="3"/>
      <c r="F8" s="3"/>
      <c r="G8" s="3"/>
      <c r="H8" s="4"/>
      <c r="K8" s="2" t="s">
        <v>40</v>
      </c>
      <c r="L8" s="3"/>
      <c r="M8" s="3"/>
      <c r="N8" s="3">
        <v>3</v>
      </c>
      <c r="O8" s="3"/>
      <c r="P8" s="3"/>
      <c r="Q8" s="3"/>
      <c r="R8" s="4"/>
    </row>
    <row r="9" spans="1:18" x14ac:dyDescent="0.35">
      <c r="A9" s="2" t="s">
        <v>41</v>
      </c>
      <c r="B9" s="3"/>
      <c r="C9" s="3"/>
      <c r="D9" s="5">
        <v>-9000</v>
      </c>
      <c r="E9" s="3"/>
      <c r="F9" s="3"/>
      <c r="G9" s="3"/>
      <c r="H9" s="4"/>
      <c r="K9" s="2" t="s">
        <v>41</v>
      </c>
      <c r="L9" s="3"/>
      <c r="M9" s="3"/>
      <c r="N9" s="5">
        <v>-4000</v>
      </c>
      <c r="O9" s="3"/>
      <c r="P9" s="3"/>
      <c r="Q9" s="3"/>
      <c r="R9" s="4"/>
    </row>
    <row r="10" spans="1:18" x14ac:dyDescent="0.35">
      <c r="A10" s="2" t="s">
        <v>42</v>
      </c>
      <c r="B10" s="3"/>
      <c r="C10" s="3"/>
      <c r="D10" s="6">
        <v>7.4999999999999997E-2</v>
      </c>
      <c r="E10" s="3"/>
      <c r="F10" s="3"/>
      <c r="G10" s="3"/>
      <c r="H10" s="4"/>
      <c r="K10" s="2" t="s">
        <v>42</v>
      </c>
      <c r="L10" s="3"/>
      <c r="M10" s="3"/>
      <c r="N10" s="6">
        <v>6.5000000000000002E-2</v>
      </c>
      <c r="O10" s="3"/>
      <c r="P10" s="3"/>
      <c r="Q10" s="3"/>
      <c r="R10" s="4"/>
    </row>
    <row r="11" spans="1:18" x14ac:dyDescent="0.35">
      <c r="A11" s="2"/>
      <c r="B11" s="3"/>
      <c r="C11" s="3"/>
      <c r="D11" s="3"/>
      <c r="E11" s="3"/>
      <c r="F11" s="3"/>
      <c r="G11" s="3"/>
      <c r="H11" s="4"/>
      <c r="K11" s="2"/>
      <c r="L11" s="3"/>
      <c r="M11" s="3"/>
      <c r="N11" s="3"/>
      <c r="O11" s="3"/>
      <c r="P11" s="3"/>
      <c r="Q11" s="3"/>
      <c r="R11" s="4"/>
    </row>
    <row r="12" spans="1:18" ht="18.600000000000001" thickBot="1" x14ac:dyDescent="0.4">
      <c r="A12" s="7" t="s">
        <v>43</v>
      </c>
      <c r="B12" s="8"/>
      <c r="C12" s="8"/>
      <c r="D12" s="9">
        <f>FV(D10/12,D8*12,D9,D7)</f>
        <v>142841.0206937475</v>
      </c>
      <c r="E12" s="8"/>
      <c r="F12" s="8"/>
      <c r="G12" s="8"/>
      <c r="H12" s="10"/>
      <c r="K12" s="7" t="s">
        <v>43</v>
      </c>
      <c r="L12" s="8"/>
      <c r="M12" s="8"/>
      <c r="N12" s="9">
        <f>FV(N10/12,N8*12,N9,N7)</f>
        <v>79573.08416981122</v>
      </c>
      <c r="O12" s="8"/>
      <c r="P12" s="8"/>
      <c r="Q12" s="8"/>
      <c r="R12" s="10"/>
    </row>
    <row r="14" spans="1:18" ht="18.600000000000001" thickBot="1" x14ac:dyDescent="0.4"/>
    <row r="15" spans="1:18" ht="18" customHeight="1" x14ac:dyDescent="0.35">
      <c r="A15" s="69" t="s">
        <v>54</v>
      </c>
      <c r="B15" s="70"/>
      <c r="C15" s="70"/>
      <c r="D15" s="70"/>
      <c r="E15" s="70"/>
      <c r="F15" s="70"/>
      <c r="G15" s="70"/>
      <c r="H15" s="71"/>
      <c r="K15" s="69" t="s">
        <v>52</v>
      </c>
      <c r="L15" s="70"/>
      <c r="M15" s="70"/>
      <c r="N15" s="70"/>
      <c r="O15" s="70"/>
      <c r="P15" s="70"/>
      <c r="Q15" s="70"/>
      <c r="R15" s="71"/>
    </row>
    <row r="16" spans="1:18" ht="14.4" customHeight="1" x14ac:dyDescent="0.35">
      <c r="A16" s="72"/>
      <c r="B16" s="73"/>
      <c r="C16" s="73"/>
      <c r="D16" s="73"/>
      <c r="E16" s="73"/>
      <c r="F16" s="73"/>
      <c r="G16" s="73"/>
      <c r="H16" s="74"/>
      <c r="K16" s="72"/>
      <c r="L16" s="73"/>
      <c r="M16" s="73"/>
      <c r="N16" s="73"/>
      <c r="O16" s="73"/>
      <c r="P16" s="73"/>
      <c r="Q16" s="73"/>
      <c r="R16" s="74"/>
    </row>
    <row r="17" spans="1:18" ht="14.4" customHeight="1" x14ac:dyDescent="0.35">
      <c r="A17" s="72"/>
      <c r="B17" s="73"/>
      <c r="C17" s="73"/>
      <c r="D17" s="73"/>
      <c r="E17" s="73"/>
      <c r="F17" s="73"/>
      <c r="G17" s="73"/>
      <c r="H17" s="74"/>
      <c r="K17" s="72"/>
      <c r="L17" s="73"/>
      <c r="M17" s="73"/>
      <c r="N17" s="73"/>
      <c r="O17" s="73"/>
      <c r="P17" s="73"/>
      <c r="Q17" s="73"/>
      <c r="R17" s="74"/>
    </row>
    <row r="18" spans="1:18" ht="14.4" customHeight="1" x14ac:dyDescent="0.35">
      <c r="A18" s="72"/>
      <c r="B18" s="73"/>
      <c r="C18" s="73"/>
      <c r="D18" s="73"/>
      <c r="E18" s="73"/>
      <c r="F18" s="73"/>
      <c r="G18" s="73"/>
      <c r="H18" s="74"/>
      <c r="K18" s="72"/>
      <c r="L18" s="73"/>
      <c r="M18" s="73"/>
      <c r="N18" s="73"/>
      <c r="O18" s="73"/>
      <c r="P18" s="73"/>
      <c r="Q18" s="73"/>
      <c r="R18" s="74"/>
    </row>
    <row r="19" spans="1:18" ht="14.4" customHeight="1" x14ac:dyDescent="0.35">
      <c r="A19" s="72"/>
      <c r="B19" s="73"/>
      <c r="C19" s="73"/>
      <c r="D19" s="73"/>
      <c r="E19" s="73"/>
      <c r="F19" s="73"/>
      <c r="G19" s="73"/>
      <c r="H19" s="74"/>
      <c r="K19" s="72"/>
      <c r="L19" s="73"/>
      <c r="M19" s="73"/>
      <c r="N19" s="73"/>
      <c r="O19" s="73"/>
      <c r="P19" s="73"/>
      <c r="Q19" s="73"/>
      <c r="R19" s="74"/>
    </row>
    <row r="20" spans="1:18" x14ac:dyDescent="0.35">
      <c r="A20" s="2"/>
      <c r="B20" s="3"/>
      <c r="C20" s="3"/>
      <c r="D20" s="3"/>
      <c r="E20" s="3"/>
      <c r="F20" s="3"/>
      <c r="G20" s="3"/>
      <c r="H20" s="4"/>
      <c r="K20" s="2"/>
      <c r="L20" s="3"/>
      <c r="M20" s="3"/>
      <c r="N20" s="3"/>
      <c r="O20" s="3"/>
      <c r="P20" s="3"/>
      <c r="Q20" s="3"/>
      <c r="R20" s="4"/>
    </row>
    <row r="21" spans="1:18" x14ac:dyDescent="0.35">
      <c r="A21" s="2" t="s">
        <v>38</v>
      </c>
      <c r="B21" s="3"/>
      <c r="C21" s="3"/>
      <c r="D21" s="3">
        <v>113000</v>
      </c>
      <c r="E21" s="3"/>
      <c r="F21" s="3"/>
      <c r="G21" s="3"/>
      <c r="H21" s="4"/>
      <c r="K21" s="2" t="s">
        <v>38</v>
      </c>
      <c r="L21" s="3"/>
      <c r="M21" s="3"/>
      <c r="N21" s="3">
        <v>60000</v>
      </c>
      <c r="O21" s="3"/>
      <c r="P21" s="3"/>
      <c r="Q21" s="3"/>
      <c r="R21" s="4"/>
    </row>
    <row r="22" spans="1:18" x14ac:dyDescent="0.35">
      <c r="A22" s="2" t="s">
        <v>10</v>
      </c>
      <c r="B22" s="3"/>
      <c r="C22" s="3"/>
      <c r="D22" s="11">
        <v>0.1</v>
      </c>
      <c r="E22" s="3"/>
      <c r="F22" s="3"/>
      <c r="G22" s="3"/>
      <c r="H22" s="4"/>
      <c r="K22" s="2" t="s">
        <v>42</v>
      </c>
      <c r="L22" s="3"/>
      <c r="M22" s="3"/>
      <c r="N22" s="11">
        <v>0.06</v>
      </c>
      <c r="O22" s="3"/>
      <c r="P22" s="3"/>
      <c r="Q22" s="3"/>
      <c r="R22" s="4"/>
    </row>
    <row r="23" spans="1:18" x14ac:dyDescent="0.35">
      <c r="A23" s="2" t="s">
        <v>41</v>
      </c>
      <c r="B23" s="3"/>
      <c r="C23" s="3"/>
      <c r="D23" s="5">
        <v>-8500</v>
      </c>
      <c r="E23" s="3"/>
      <c r="F23" s="3"/>
      <c r="G23" s="3"/>
      <c r="H23" s="4"/>
      <c r="K23" s="2" t="s">
        <v>53</v>
      </c>
      <c r="L23" s="3"/>
      <c r="M23" s="3"/>
      <c r="N23" s="3">
        <v>4</v>
      </c>
      <c r="O23" s="3"/>
      <c r="P23" s="3"/>
      <c r="Q23" s="3"/>
      <c r="R23" s="4"/>
    </row>
    <row r="24" spans="1:18" x14ac:dyDescent="0.35">
      <c r="A24" s="2"/>
      <c r="B24" s="3"/>
      <c r="C24" s="3"/>
      <c r="D24" s="3"/>
      <c r="E24" s="3"/>
      <c r="F24" s="3"/>
      <c r="G24" s="3"/>
      <c r="H24" s="4"/>
      <c r="K24" s="2" t="s">
        <v>50</v>
      </c>
      <c r="L24" s="3"/>
      <c r="M24" s="3"/>
      <c r="N24" s="3">
        <v>6000</v>
      </c>
      <c r="O24" s="3"/>
      <c r="P24" s="3"/>
      <c r="Q24" s="3"/>
      <c r="R24" s="4"/>
    </row>
    <row r="25" spans="1:18" ht="18.600000000000001" thickBot="1" x14ac:dyDescent="0.4">
      <c r="A25" s="7" t="s">
        <v>45</v>
      </c>
      <c r="B25" s="8"/>
      <c r="C25" s="8"/>
      <c r="D25" s="8">
        <f>NPER(D22/12,D23,D21)</f>
        <v>14.148481267113297</v>
      </c>
      <c r="E25" s="8" t="s">
        <v>46</v>
      </c>
      <c r="F25" s="8" t="s">
        <v>48</v>
      </c>
      <c r="G25" s="8">
        <f>D25/12</f>
        <v>1.1790401055927748</v>
      </c>
      <c r="H25" s="10" t="s">
        <v>47</v>
      </c>
      <c r="K25" s="2"/>
      <c r="L25" s="3"/>
      <c r="M25" s="3"/>
      <c r="N25" s="3"/>
      <c r="O25" s="3"/>
      <c r="P25" s="3"/>
      <c r="Q25" s="3"/>
      <c r="R25" s="4"/>
    </row>
    <row r="26" spans="1:18" ht="18.600000000000001" thickBot="1" x14ac:dyDescent="0.4">
      <c r="K26" s="7" t="s">
        <v>41</v>
      </c>
      <c r="L26" s="8"/>
      <c r="M26" s="8"/>
      <c r="N26" s="50">
        <f>PMT(N22/12,N23*12,N21,N24)</f>
        <v>-1520.0119171637507</v>
      </c>
      <c r="O26" s="8"/>
      <c r="P26" s="8"/>
      <c r="Q26" s="8"/>
      <c r="R26" s="10"/>
    </row>
    <row r="27" spans="1:18" ht="18.600000000000001" thickBot="1" x14ac:dyDescent="0.4"/>
    <row r="28" spans="1:18" ht="18" customHeight="1" x14ac:dyDescent="0.35">
      <c r="A28" s="69" t="s">
        <v>49</v>
      </c>
      <c r="B28" s="70"/>
      <c r="C28" s="70"/>
      <c r="D28" s="70"/>
      <c r="E28" s="70"/>
      <c r="F28" s="70"/>
      <c r="G28" s="70"/>
      <c r="H28" s="71"/>
    </row>
    <row r="29" spans="1:18" x14ac:dyDescent="0.35">
      <c r="A29" s="72"/>
      <c r="B29" s="73"/>
      <c r="C29" s="73"/>
      <c r="D29" s="73"/>
      <c r="E29" s="73"/>
      <c r="F29" s="73"/>
      <c r="G29" s="73"/>
      <c r="H29" s="74"/>
    </row>
    <row r="30" spans="1:18" x14ac:dyDescent="0.35">
      <c r="A30" s="72"/>
      <c r="B30" s="73"/>
      <c r="C30" s="73"/>
      <c r="D30" s="73"/>
      <c r="E30" s="73"/>
      <c r="F30" s="73"/>
      <c r="G30" s="73"/>
      <c r="H30" s="74"/>
    </row>
    <row r="31" spans="1:18" x14ac:dyDescent="0.35">
      <c r="A31" s="72"/>
      <c r="B31" s="73"/>
      <c r="C31" s="73"/>
      <c r="D31" s="73"/>
      <c r="E31" s="73"/>
      <c r="F31" s="73"/>
      <c r="G31" s="73"/>
      <c r="H31" s="74"/>
    </row>
    <row r="32" spans="1:18" x14ac:dyDescent="0.35">
      <c r="A32" s="72"/>
      <c r="B32" s="73"/>
      <c r="C32" s="73"/>
      <c r="D32" s="73"/>
      <c r="E32" s="73"/>
      <c r="F32" s="73"/>
      <c r="G32" s="73"/>
      <c r="H32" s="74"/>
    </row>
    <row r="33" spans="1:8" x14ac:dyDescent="0.35">
      <c r="A33" s="2"/>
      <c r="B33" s="3"/>
      <c r="C33" s="3"/>
      <c r="D33" s="3"/>
      <c r="E33" s="3"/>
      <c r="F33" s="3"/>
      <c r="G33" s="3"/>
      <c r="H33" s="4"/>
    </row>
    <row r="34" spans="1:8" x14ac:dyDescent="0.35">
      <c r="A34" s="2" t="s">
        <v>38</v>
      </c>
      <c r="B34" s="3"/>
      <c r="C34" s="3"/>
      <c r="D34" s="5">
        <v>80000</v>
      </c>
      <c r="E34" s="3"/>
      <c r="F34" s="3"/>
      <c r="G34" s="3"/>
      <c r="H34" s="4"/>
    </row>
    <row r="35" spans="1:8" x14ac:dyDescent="0.35">
      <c r="A35" s="2" t="s">
        <v>42</v>
      </c>
      <c r="B35" s="3"/>
      <c r="C35" s="3"/>
      <c r="D35" s="11">
        <v>0.08</v>
      </c>
      <c r="E35" s="3"/>
      <c r="F35" s="3"/>
      <c r="G35" s="3"/>
      <c r="H35" s="4"/>
    </row>
    <row r="36" spans="1:8" x14ac:dyDescent="0.35">
      <c r="A36" s="2" t="s">
        <v>40</v>
      </c>
      <c r="B36" s="3"/>
      <c r="C36" s="3"/>
      <c r="D36" s="3">
        <v>6</v>
      </c>
      <c r="E36" s="3"/>
      <c r="F36" s="3"/>
      <c r="G36" s="3"/>
      <c r="H36" s="4"/>
    </row>
    <row r="37" spans="1:8" x14ac:dyDescent="0.35">
      <c r="A37" s="2" t="s">
        <v>50</v>
      </c>
      <c r="B37" s="3"/>
      <c r="C37" s="3"/>
      <c r="D37" s="3">
        <v>8000</v>
      </c>
      <c r="E37" s="3"/>
      <c r="F37" s="3"/>
      <c r="G37" s="3"/>
      <c r="H37" s="4"/>
    </row>
    <row r="38" spans="1:8" x14ac:dyDescent="0.35">
      <c r="A38" s="2"/>
      <c r="B38" s="3"/>
      <c r="C38" s="3"/>
      <c r="D38" s="3"/>
      <c r="E38" s="3"/>
      <c r="F38" s="3"/>
      <c r="G38" s="3"/>
      <c r="H38" s="4"/>
    </row>
    <row r="39" spans="1:8" ht="18.600000000000001" thickBot="1" x14ac:dyDescent="0.4">
      <c r="A39" s="7" t="s">
        <v>41</v>
      </c>
      <c r="B39" s="8"/>
      <c r="C39" s="8"/>
      <c r="D39" s="50">
        <f>PMT(D35/12,D36*12,D34,D37)</f>
        <v>-1489.5918405185123</v>
      </c>
      <c r="E39" s="8"/>
      <c r="F39" s="8"/>
      <c r="G39" s="8"/>
      <c r="H39" s="10"/>
    </row>
  </sheetData>
  <mergeCells count="5">
    <mergeCell ref="A28:H32"/>
    <mergeCell ref="K1:R5"/>
    <mergeCell ref="K15:R19"/>
    <mergeCell ref="A1:H5"/>
    <mergeCell ref="A15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Часть 1</vt:lpstr>
      <vt:lpstr>Часть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05c99545-dad6-473e-9d8c-8b2ef5a1d106</vt:lpwstr>
  </property>
</Properties>
</file>