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1. Основные хар-ки рядов" sheetId="1" r:id="rId1"/>
    <sheet name="2. Выравнивание вр.ряда" sheetId="2" r:id="rId2"/>
    <sheet name="3. Аналитическое выравнивание_x000a_" sheetId="3" r:id="rId3"/>
    <sheet name="4. Различные модели тренда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C13" i="3"/>
  <c r="K32" i="1"/>
  <c r="F29" i="1"/>
  <c r="B6" i="1"/>
  <c r="B36" i="2"/>
  <c r="L55" i="3" l="1"/>
  <c r="C16" i="3" l="1"/>
  <c r="Q6" i="3" s="1"/>
  <c r="G4" i="3"/>
  <c r="E4" i="3"/>
  <c r="G29" i="1"/>
  <c r="Q4" i="3" l="1"/>
  <c r="Q5" i="3"/>
  <c r="Q12" i="3" l="1"/>
  <c r="Q7" i="3"/>
  <c r="Q11" i="3"/>
  <c r="Q8" i="3"/>
  <c r="B16" i="3"/>
  <c r="R4" i="3" s="1"/>
  <c r="E5" i="3"/>
  <c r="E6" i="3"/>
  <c r="E7" i="3"/>
  <c r="E8" i="3"/>
  <c r="E9" i="3"/>
  <c r="E10" i="3"/>
  <c r="E11" i="3"/>
  <c r="E12" i="3"/>
  <c r="E3" i="3"/>
  <c r="G12" i="3"/>
  <c r="G5" i="3"/>
  <c r="G6" i="3"/>
  <c r="G7" i="3"/>
  <c r="G8" i="3"/>
  <c r="G9" i="3"/>
  <c r="G10" i="3"/>
  <c r="G11" i="3"/>
  <c r="G3" i="3"/>
  <c r="H6" i="3"/>
  <c r="B13" i="3"/>
  <c r="R11" i="3" l="1"/>
  <c r="R10" i="3"/>
  <c r="E13" i="3"/>
  <c r="R12" i="3"/>
  <c r="R9" i="3"/>
  <c r="G13" i="3"/>
  <c r="R8" i="3"/>
  <c r="R7" i="3"/>
  <c r="Q10" i="3"/>
  <c r="Q3" i="3"/>
  <c r="R6" i="3"/>
  <c r="Q9" i="3"/>
  <c r="R3" i="3"/>
  <c r="R5" i="3"/>
  <c r="D13" i="3"/>
  <c r="H4" i="3"/>
  <c r="H5" i="3"/>
  <c r="H7" i="3"/>
  <c r="H8" i="3"/>
  <c r="H9" i="3"/>
  <c r="H10" i="3"/>
  <c r="H11" i="3"/>
  <c r="H12" i="3"/>
  <c r="H3" i="3"/>
  <c r="C29" i="3"/>
  <c r="F12" i="3"/>
  <c r="F4" i="3"/>
  <c r="F5" i="3"/>
  <c r="F6" i="3"/>
  <c r="F7" i="3"/>
  <c r="F8" i="3"/>
  <c r="F9" i="3"/>
  <c r="F10" i="3"/>
  <c r="F11" i="3"/>
  <c r="F3" i="3"/>
  <c r="K30" i="3" l="1"/>
  <c r="C31" i="3"/>
  <c r="K29" i="3"/>
  <c r="Q13" i="3"/>
  <c r="C32" i="3"/>
  <c r="H13" i="3"/>
  <c r="R13" i="3"/>
  <c r="C33" i="3"/>
  <c r="F13" i="3"/>
  <c r="B37" i="2"/>
  <c r="B35" i="2"/>
  <c r="B34" i="2"/>
  <c r="B33" i="2"/>
  <c r="B22" i="2"/>
  <c r="B19" i="2"/>
  <c r="B20" i="2"/>
  <c r="B21" i="2"/>
  <c r="B23" i="2"/>
  <c r="B24" i="2"/>
  <c r="B25" i="2"/>
  <c r="B18" i="2"/>
  <c r="B9" i="2"/>
  <c r="B11" i="2"/>
  <c r="B10" i="2"/>
  <c r="J3" i="3" l="1"/>
  <c r="N3" i="3" s="1"/>
  <c r="J7" i="3"/>
  <c r="N7" i="3" s="1"/>
  <c r="I14" i="3"/>
  <c r="I3" i="3"/>
  <c r="J6" i="3"/>
  <c r="I8" i="3"/>
  <c r="I6" i="3"/>
  <c r="I9" i="3"/>
  <c r="I10" i="3"/>
  <c r="I15" i="3"/>
  <c r="I11" i="3"/>
  <c r="I7" i="3"/>
  <c r="I4" i="3"/>
  <c r="I12" i="3"/>
  <c r="I5" i="3"/>
  <c r="J11" i="3"/>
  <c r="J12" i="3"/>
  <c r="L12" i="3" s="1"/>
  <c r="J14" i="3"/>
  <c r="J8" i="3"/>
  <c r="J15" i="3"/>
  <c r="J4" i="3"/>
  <c r="N4" i="3" s="1"/>
  <c r="J10" i="3"/>
  <c r="J5" i="3"/>
  <c r="J9" i="3"/>
  <c r="B13" i="2"/>
  <c r="H29" i="1"/>
  <c r="I29" i="1" s="1"/>
  <c r="C39" i="1"/>
  <c r="B39" i="1"/>
  <c r="I16" i="1"/>
  <c r="H21" i="1"/>
  <c r="I21" i="1" s="1"/>
  <c r="J21" i="1" s="1"/>
  <c r="H18" i="1"/>
  <c r="I18" i="1" s="1"/>
  <c r="J18" i="1" s="1"/>
  <c r="H19" i="1"/>
  <c r="I19" i="1" s="1"/>
  <c r="J19" i="1" s="1"/>
  <c r="H20" i="1"/>
  <c r="I20" i="1" s="1"/>
  <c r="J20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17" i="1"/>
  <c r="I17" i="1" s="1"/>
  <c r="J17" i="1" s="1"/>
  <c r="D22" i="1"/>
  <c r="E22" i="1" s="1"/>
  <c r="F22" i="1" s="1"/>
  <c r="D18" i="1"/>
  <c r="E18" i="1" s="1"/>
  <c r="F18" i="1" s="1"/>
  <c r="D17" i="1"/>
  <c r="E17" i="1" s="1"/>
  <c r="F17" i="1" s="1"/>
  <c r="D19" i="1"/>
  <c r="E19" i="1" s="1"/>
  <c r="F19" i="1" s="1"/>
  <c r="D20" i="1"/>
  <c r="E20" i="1" s="1"/>
  <c r="F20" i="1" s="1"/>
  <c r="D21" i="1"/>
  <c r="E21" i="1" s="1"/>
  <c r="F21" i="1" s="1"/>
  <c r="D23" i="1"/>
  <c r="E23" i="1" s="1"/>
  <c r="F23" i="1" s="1"/>
  <c r="D24" i="1"/>
  <c r="E24" i="1" s="1"/>
  <c r="F24" i="1" s="1"/>
  <c r="D25" i="1"/>
  <c r="E25" i="1" s="1"/>
  <c r="F25" i="1" s="1"/>
  <c r="D16" i="1"/>
  <c r="E16" i="1" s="1"/>
  <c r="F16" i="1" s="1"/>
  <c r="G18" i="1"/>
  <c r="G19" i="1"/>
  <c r="G20" i="1"/>
  <c r="G21" i="1"/>
  <c r="G22" i="1"/>
  <c r="G23" i="1"/>
  <c r="G24" i="1"/>
  <c r="G25" i="1"/>
  <c r="G17" i="1"/>
  <c r="C20" i="1"/>
  <c r="C19" i="1"/>
  <c r="C18" i="1"/>
  <c r="C17" i="1"/>
  <c r="C21" i="1"/>
  <c r="C22" i="1"/>
  <c r="C23" i="1"/>
  <c r="C24" i="1"/>
  <c r="C25" i="1"/>
  <c r="C16" i="1"/>
  <c r="L7" i="3" l="1"/>
  <c r="L3" i="3"/>
  <c r="N12" i="3"/>
  <c r="K3" i="3"/>
  <c r="M3" i="3"/>
  <c r="L6" i="3"/>
  <c r="N10" i="3"/>
  <c r="L4" i="3"/>
  <c r="N6" i="3"/>
  <c r="N9" i="3"/>
  <c r="N11" i="3"/>
  <c r="N8" i="3"/>
  <c r="L5" i="3"/>
  <c r="L54" i="3"/>
  <c r="L53" i="3" s="1"/>
  <c r="K5" i="3"/>
  <c r="M5" i="3"/>
  <c r="M10" i="3"/>
  <c r="K10" i="3"/>
  <c r="L11" i="3"/>
  <c r="K12" i="3"/>
  <c r="M12" i="3"/>
  <c r="K9" i="3"/>
  <c r="M9" i="3"/>
  <c r="K4" i="3"/>
  <c r="M4" i="3"/>
  <c r="K6" i="3"/>
  <c r="M6" i="3"/>
  <c r="K7" i="3"/>
  <c r="M7" i="3"/>
  <c r="M8" i="3"/>
  <c r="K8" i="3"/>
  <c r="K11" i="3"/>
  <c r="M11" i="3"/>
  <c r="L8" i="3"/>
  <c r="L9" i="3"/>
  <c r="L10" i="3"/>
  <c r="N5" i="3"/>
  <c r="F30" i="1"/>
  <c r="G30" i="1"/>
  <c r="J30" i="1" s="1"/>
  <c r="J29" i="1"/>
  <c r="H30" i="1"/>
  <c r="I30" i="1" s="1"/>
  <c r="N13" i="3" l="1"/>
  <c r="C54" i="3" s="1"/>
  <c r="L13" i="3"/>
  <c r="C53" i="3" s="1"/>
  <c r="M13" i="3"/>
  <c r="K54" i="3" s="1"/>
  <c r="K13" i="3"/>
  <c r="K53" i="3" s="1"/>
  <c r="C56" i="3" l="1"/>
  <c r="C55" i="3"/>
  <c r="C59" i="3" s="1"/>
  <c r="K55" i="3"/>
  <c r="K59" i="3" s="1"/>
  <c r="K56" i="3"/>
  <c r="P11" i="3" l="1"/>
  <c r="O10" i="3"/>
  <c r="T10" i="3" s="1"/>
  <c r="O5" i="3"/>
  <c r="T5" i="3" s="1"/>
  <c r="O4" i="3"/>
  <c r="S4" i="3" s="1"/>
  <c r="O6" i="3"/>
  <c r="S6" i="3" s="1"/>
  <c r="P9" i="3"/>
  <c r="U9" i="3" s="1"/>
  <c r="P5" i="3"/>
  <c r="U5" i="3" s="1"/>
  <c r="P10" i="3"/>
  <c r="V10" i="3" s="1"/>
  <c r="O15" i="3"/>
  <c r="S15" i="3" s="1"/>
  <c r="O8" i="3"/>
  <c r="S8" i="3" s="1"/>
  <c r="P14" i="3"/>
  <c r="V14" i="3" s="1"/>
  <c r="O12" i="3"/>
  <c r="T12" i="3" s="1"/>
  <c r="P15" i="3"/>
  <c r="U15" i="3" s="1"/>
  <c r="P3" i="3"/>
  <c r="U3" i="3" s="1"/>
  <c r="P6" i="3"/>
  <c r="U6" i="3" s="1"/>
  <c r="P12" i="3"/>
  <c r="U12" i="3" s="1"/>
  <c r="O14" i="3"/>
  <c r="S14" i="3" s="1"/>
  <c r="O11" i="3"/>
  <c r="S11" i="3" s="1"/>
  <c r="P8" i="3"/>
  <c r="V8" i="3" s="1"/>
  <c r="O3" i="3"/>
  <c r="S3" i="3" s="1"/>
  <c r="O7" i="3"/>
  <c r="T7" i="3" s="1"/>
  <c r="O9" i="3"/>
  <c r="T9" i="3" s="1"/>
  <c r="P4" i="3"/>
  <c r="V4" i="3" s="1"/>
  <c r="P7" i="3"/>
  <c r="U7" i="3" s="1"/>
  <c r="V11" i="3"/>
  <c r="U11" i="3"/>
  <c r="S9" i="3" l="1"/>
  <c r="V15" i="3"/>
  <c r="V9" i="3"/>
  <c r="S7" i="3"/>
  <c r="S10" i="3"/>
  <c r="S5" i="3"/>
  <c r="T6" i="3"/>
  <c r="S12" i="3"/>
  <c r="T4" i="3"/>
  <c r="U14" i="3"/>
  <c r="T3" i="3"/>
  <c r="U8" i="3"/>
  <c r="V3" i="3"/>
  <c r="V6" i="3"/>
  <c r="T8" i="3"/>
  <c r="V12" i="3"/>
  <c r="V5" i="3"/>
  <c r="U4" i="3"/>
  <c r="T15" i="3"/>
  <c r="T14" i="3"/>
  <c r="T11" i="3"/>
  <c r="U10" i="3"/>
  <c r="V7" i="3"/>
</calcChain>
</file>

<file path=xl/sharedStrings.xml><?xml version="1.0" encoding="utf-8"?>
<sst xmlns="http://schemas.openxmlformats.org/spreadsheetml/2006/main" count="163" uniqueCount="131">
  <si>
    <t>Республика Хакасия</t>
  </si>
  <si>
    <t>Иркутская область</t>
  </si>
  <si>
    <t>Базисный абсолютный прирост</t>
  </si>
  <si>
    <t>ЧИСЛЕННОСТЬ НАСЕЛЕНИЯ</t>
  </si>
  <si>
    <t>Цепной абсолютный прирост</t>
  </si>
  <si>
    <t>Р. Хакасия</t>
  </si>
  <si>
    <t>Итого</t>
  </si>
  <si>
    <t>Ирк.обл.</t>
  </si>
  <si>
    <t>Число наблюдений:</t>
  </si>
  <si>
    <t>Укрупнение интервалов</t>
  </si>
  <si>
    <t>2005-2007</t>
  </si>
  <si>
    <t>2008-2010</t>
  </si>
  <si>
    <t>2011-2013</t>
  </si>
  <si>
    <t>2014-</t>
  </si>
  <si>
    <t>y</t>
  </si>
  <si>
    <t>n=</t>
  </si>
  <si>
    <t>От условного нуля</t>
  </si>
  <si>
    <t>Критерий Фишера</t>
  </si>
  <si>
    <t>Σ</t>
  </si>
  <si>
    <t>Ῡ=</t>
  </si>
  <si>
    <t>k=</t>
  </si>
  <si>
    <r>
      <t>R</t>
    </r>
    <r>
      <rPr>
        <sz val="11"/>
        <color theme="1"/>
        <rFont val="Calibri"/>
        <family val="2"/>
        <charset val="204"/>
      </rPr>
      <t>²</t>
    </r>
  </si>
  <si>
    <t>Модель не близка к реальному процессу</t>
  </si>
  <si>
    <t>y*t от 0</t>
  </si>
  <si>
    <t>t² по годам</t>
  </si>
  <si>
    <t>y*t по годам</t>
  </si>
  <si>
    <t>Сред.</t>
  </si>
  <si>
    <t>≤ больше чем</t>
  </si>
  <si>
    <t>≤ меньше чем</t>
  </si>
  <si>
    <r>
      <t>t</t>
    </r>
    <r>
      <rPr>
        <b/>
        <sz val="11"/>
        <color theme="1"/>
        <rFont val="Calibri"/>
        <family val="2"/>
        <charset val="204"/>
      </rPr>
      <t>² от 0</t>
    </r>
  </si>
  <si>
    <t>Доверительные интервалы</t>
  </si>
  <si>
    <r>
      <t>t</t>
    </r>
    <r>
      <rPr>
        <sz val="12"/>
        <color theme="1"/>
        <rFont val="Calibri"/>
        <family val="2"/>
      </rPr>
      <t>ꜵ (n-2)=</t>
    </r>
  </si>
  <si>
    <t>прогноз на будущее - точечный</t>
  </si>
  <si>
    <t>прогноз - интервальный</t>
  </si>
  <si>
    <t xml:space="preserve">№ Наименование модели </t>
  </si>
  <si>
    <t>Уравнение тренда</t>
  </si>
  <si>
    <t>1. Линейная</t>
  </si>
  <si>
    <t>2. Полиномиальная 2-й степени</t>
  </si>
  <si>
    <t>3. Полиномиальная 3-й степени</t>
  </si>
  <si>
    <t>4. Логарифмическая</t>
  </si>
  <si>
    <t>5. Степенная</t>
  </si>
  <si>
    <t>6. Экспоненциальная</t>
  </si>
  <si>
    <t>7. Линейная (самостоятельно рассчитанная)</t>
  </si>
  <si>
    <t>y = 532,8 + 0,14545x</t>
  </si>
  <si>
    <t>R²</t>
  </si>
  <si>
    <t>y = 584,17ln(x) - 3910,2</t>
  </si>
  <si>
    <t>y = 178,05e0,0005x</t>
  </si>
  <si>
    <r>
      <t>y = 0,1288x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 xml:space="preserve"> - 517,31x + 520004</t>
    </r>
  </si>
  <si>
    <r>
      <t>y = -0,0031x</t>
    </r>
    <r>
      <rPr>
        <vertAlign val="super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charset val="204"/>
        <scheme val="minor"/>
      </rPr>
      <t xml:space="preserve"> + 18,865x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 xml:space="preserve"> - 38168x + 3E+07</t>
    </r>
  </si>
  <si>
    <r>
      <t>y = 0,1284x</t>
    </r>
    <r>
      <rPr>
        <vertAlign val="superscript"/>
        <sz val="12"/>
        <color theme="1"/>
        <rFont val="Calibri"/>
        <family val="2"/>
        <charset val="204"/>
        <scheme val="minor"/>
      </rPr>
      <t>1,0953</t>
    </r>
  </si>
  <si>
    <t>y = 0,2909x + 531,2</t>
  </si>
  <si>
    <t>Трехзвенная скользящая</t>
  </si>
  <si>
    <t xml:space="preserve">Пятизвенная скользящая </t>
  </si>
  <si>
    <r>
      <t>∆y</t>
    </r>
    <r>
      <rPr>
        <sz val="8"/>
        <color rgb="FF333333"/>
        <rFont val="Arial"/>
        <family val="2"/>
        <charset val="204"/>
      </rPr>
      <t>б</t>
    </r>
    <r>
      <rPr>
        <sz val="14"/>
        <color rgb="FF333333"/>
        <rFont val="Arial"/>
        <family val="2"/>
        <charset val="204"/>
      </rPr>
      <t> = y</t>
    </r>
    <r>
      <rPr>
        <sz val="8"/>
        <color rgb="FF333333"/>
        <rFont val="Arial"/>
        <family val="2"/>
        <charset val="204"/>
      </rPr>
      <t>i </t>
    </r>
    <r>
      <rPr>
        <sz val="14"/>
        <color rgb="FF333333"/>
        <rFont val="Arial"/>
        <family val="2"/>
        <charset val="204"/>
      </rPr>
      <t>- y</t>
    </r>
    <r>
      <rPr>
        <sz val="8"/>
        <color rgb="FF333333"/>
        <rFont val="Arial"/>
        <family val="2"/>
        <charset val="204"/>
      </rPr>
      <t>1</t>
    </r>
  </si>
  <si>
    <r>
      <t>∆y</t>
    </r>
    <r>
      <rPr>
        <sz val="8"/>
        <color rgb="FF333333"/>
        <rFont val="Arial"/>
        <family val="2"/>
        <charset val="204"/>
      </rPr>
      <t>ц</t>
    </r>
    <r>
      <rPr>
        <sz val="14"/>
        <color rgb="FF333333"/>
        <rFont val="Arial"/>
        <family val="2"/>
        <charset val="204"/>
      </rPr>
      <t> = y</t>
    </r>
    <r>
      <rPr>
        <sz val="8"/>
        <color rgb="FF333333"/>
        <rFont val="Arial"/>
        <family val="2"/>
        <charset val="204"/>
      </rPr>
      <t>i</t>
    </r>
    <r>
      <rPr>
        <sz val="14"/>
        <color rgb="FF333333"/>
        <rFont val="Arial"/>
        <family val="2"/>
        <charset val="204"/>
      </rPr>
      <t> - y</t>
    </r>
    <r>
      <rPr>
        <sz val="8"/>
        <color rgb="FF333333"/>
        <rFont val="Arial"/>
        <family val="2"/>
        <charset val="204"/>
      </rPr>
      <t>i-1</t>
    </r>
  </si>
  <si>
    <r>
      <t>∆y</t>
    </r>
    <r>
      <rPr>
        <b/>
        <sz val="9"/>
        <color theme="1"/>
        <rFont val="Calibri"/>
        <family val="2"/>
        <charset val="204"/>
        <scheme val="minor"/>
      </rPr>
      <t>б</t>
    </r>
  </si>
  <si>
    <r>
      <t>T p</t>
    </r>
    <r>
      <rPr>
        <b/>
        <sz val="9"/>
        <color rgb="FF333333"/>
        <rFont val="Arial"/>
        <family val="2"/>
        <charset val="204"/>
      </rPr>
      <t>бI</t>
    </r>
  </si>
  <si>
    <r>
      <t>К p</t>
    </r>
    <r>
      <rPr>
        <b/>
        <sz val="9"/>
        <color rgb="FF333333"/>
        <rFont val="Arial"/>
        <family val="2"/>
        <charset val="204"/>
      </rPr>
      <t>бI</t>
    </r>
  </si>
  <si>
    <r>
      <t>TП p</t>
    </r>
    <r>
      <rPr>
        <b/>
        <sz val="9"/>
        <color theme="1"/>
        <rFont val="Calibri"/>
        <family val="2"/>
        <charset val="204"/>
        <scheme val="minor"/>
      </rPr>
      <t>бI</t>
    </r>
  </si>
  <si>
    <r>
      <t>∆y</t>
    </r>
    <r>
      <rPr>
        <b/>
        <sz val="9"/>
        <color theme="1"/>
        <rFont val="Calibri"/>
        <family val="2"/>
        <charset val="204"/>
        <scheme val="minor"/>
      </rPr>
      <t>ц</t>
    </r>
  </si>
  <si>
    <r>
      <t>К p</t>
    </r>
    <r>
      <rPr>
        <b/>
        <sz val="9"/>
        <color rgb="FF333333"/>
        <rFont val="Arial"/>
        <family val="2"/>
        <charset val="204"/>
      </rPr>
      <t>цi</t>
    </r>
  </si>
  <si>
    <r>
      <t>T p</t>
    </r>
    <r>
      <rPr>
        <b/>
        <sz val="9"/>
        <color rgb="FF333333"/>
        <rFont val="Arial"/>
        <family val="2"/>
        <charset val="204"/>
      </rPr>
      <t>цi</t>
    </r>
  </si>
  <si>
    <r>
      <t>TП p</t>
    </r>
    <r>
      <rPr>
        <b/>
        <sz val="9"/>
        <color theme="1"/>
        <rFont val="Calibri"/>
        <family val="2"/>
        <charset val="204"/>
        <scheme val="minor"/>
      </rPr>
      <t>цi</t>
    </r>
  </si>
  <si>
    <t>ОБОЗНАЧЕНИЯ</t>
  </si>
  <si>
    <t>Характеристика</t>
  </si>
  <si>
    <t>Обозначение</t>
  </si>
  <si>
    <t>1. Базисный абсолютный прирост</t>
  </si>
  <si>
    <r>
      <t>∆y</t>
    </r>
    <r>
      <rPr>
        <sz val="8"/>
        <color rgb="FF333333"/>
        <rFont val="Arial"/>
        <family val="2"/>
        <charset val="204"/>
      </rPr>
      <t>б</t>
    </r>
    <r>
      <rPr>
        <sz val="14"/>
        <color rgb="FF333333"/>
        <rFont val="Arial"/>
        <family val="2"/>
        <charset val="204"/>
      </rPr>
      <t/>
    </r>
  </si>
  <si>
    <t>2. Коэффициент роста базисный</t>
  </si>
  <si>
    <t>3. Темп роста базисный (в процентах)</t>
  </si>
  <si>
    <t xml:space="preserve">4. Темп прироста базисный (в процентах) </t>
  </si>
  <si>
    <t>5. Цепной абсолютный прирост</t>
  </si>
  <si>
    <t>6. Коэффициент роста цепной</t>
  </si>
  <si>
    <t>7. Темп роста цепной (в процентах)</t>
  </si>
  <si>
    <t xml:space="preserve">8. Темп прироста цепной (в процентах) </t>
  </si>
  <si>
    <t>Ῡ</t>
  </si>
  <si>
    <t>Δ̅</t>
  </si>
  <si>
    <t>10. Средний абсолютный прирост</t>
  </si>
  <si>
    <t>9. Средний уровень ряда (ср. годовая числ.)</t>
  </si>
  <si>
    <r>
      <t>T</t>
    </r>
    <r>
      <rPr>
        <sz val="11"/>
        <color theme="1"/>
        <rFont val="Calibri"/>
        <family val="2"/>
        <charset val="204"/>
      </rPr>
      <t>̅̅р, %</t>
    </r>
  </si>
  <si>
    <r>
      <t>T</t>
    </r>
    <r>
      <rPr>
        <sz val="11"/>
        <color theme="1"/>
        <rFont val="Calibri"/>
        <family val="2"/>
        <charset val="204"/>
      </rPr>
      <t>̅̅Пр, %</t>
    </r>
  </si>
  <si>
    <t xml:space="preserve">11. Средний темп роста  (в процентах) </t>
  </si>
  <si>
    <t xml:space="preserve">12. Средний темп прироста (в процентах) </t>
  </si>
  <si>
    <r>
      <t>T</t>
    </r>
    <r>
      <rPr>
        <b/>
        <sz val="12"/>
        <color theme="1"/>
        <rFont val="Calibri"/>
        <family val="2"/>
        <charset val="204"/>
      </rPr>
      <t>̅̅р, %</t>
    </r>
  </si>
  <si>
    <r>
      <t>T</t>
    </r>
    <r>
      <rPr>
        <b/>
        <sz val="12"/>
        <color theme="1"/>
        <rFont val="Calibri"/>
        <family val="2"/>
        <charset val="204"/>
      </rPr>
      <t>̅̅Пр, %</t>
    </r>
  </si>
  <si>
    <t>Прогн. на след.год</t>
  </si>
  <si>
    <r>
      <t>К p</t>
    </r>
    <r>
      <rPr>
        <sz val="9"/>
        <color rgb="FF333333"/>
        <rFont val="Arial"/>
        <family val="2"/>
        <charset val="204"/>
      </rPr>
      <t>бI</t>
    </r>
  </si>
  <si>
    <r>
      <t>T p</t>
    </r>
    <r>
      <rPr>
        <sz val="9"/>
        <color rgb="FF333333"/>
        <rFont val="Arial"/>
        <family val="2"/>
        <charset val="204"/>
      </rPr>
      <t>бI</t>
    </r>
  </si>
  <si>
    <r>
      <t>TП p</t>
    </r>
    <r>
      <rPr>
        <sz val="9"/>
        <color theme="1"/>
        <rFont val="Calibri"/>
        <family val="2"/>
        <charset val="204"/>
        <scheme val="minor"/>
      </rPr>
      <t>бI</t>
    </r>
  </si>
  <si>
    <r>
      <t>∆y</t>
    </r>
    <r>
      <rPr>
        <sz val="9"/>
        <color theme="1"/>
        <rFont val="Calibri"/>
        <family val="2"/>
        <charset val="204"/>
        <scheme val="minor"/>
      </rPr>
      <t>ц</t>
    </r>
  </si>
  <si>
    <r>
      <t>К p</t>
    </r>
    <r>
      <rPr>
        <sz val="9"/>
        <color rgb="FF333333"/>
        <rFont val="Arial"/>
        <family val="2"/>
        <charset val="204"/>
      </rPr>
      <t>цi</t>
    </r>
  </si>
  <si>
    <r>
      <t>T p</t>
    </r>
    <r>
      <rPr>
        <sz val="9"/>
        <color rgb="FF333333"/>
        <rFont val="Arial"/>
        <family val="2"/>
        <charset val="204"/>
      </rPr>
      <t>цi</t>
    </r>
  </si>
  <si>
    <r>
      <t>TП p</t>
    </r>
    <r>
      <rPr>
        <sz val="9"/>
        <color theme="1"/>
        <rFont val="Calibri"/>
        <family val="2"/>
        <charset val="204"/>
        <scheme val="minor"/>
      </rPr>
      <t>цi</t>
    </r>
  </si>
  <si>
    <t xml:space="preserve">Относительная величина сравнения численности </t>
  </si>
  <si>
    <t>Задание 2
Для субъекта федерации провести выравнивание временного ряда различными методами</t>
  </si>
  <si>
    <t>t по годам</t>
  </si>
  <si>
    <t>t от 0</t>
  </si>
  <si>
    <r>
      <t>y</t>
    </r>
    <r>
      <rPr>
        <b/>
        <sz val="11"/>
        <color theme="1"/>
        <rFont val="Calibri"/>
        <family val="2"/>
        <charset val="204"/>
      </rPr>
      <t>̂</t>
    </r>
    <r>
      <rPr>
        <b/>
        <sz val="8"/>
        <color theme="1"/>
        <rFont val="Calibri"/>
        <family val="2"/>
        <charset val="204"/>
      </rPr>
      <t>t</t>
    </r>
    <r>
      <rPr>
        <b/>
        <sz val="11"/>
        <color theme="1"/>
        <rFont val="Calibri"/>
        <family val="2"/>
        <charset val="204"/>
      </rPr>
      <t xml:space="preserve"> = a</t>
    </r>
    <r>
      <rPr>
        <b/>
        <sz val="8"/>
        <color theme="1"/>
        <rFont val="Calibri"/>
        <family val="2"/>
        <charset val="204"/>
      </rPr>
      <t>0</t>
    </r>
    <r>
      <rPr>
        <b/>
        <sz val="11"/>
        <color theme="1"/>
        <rFont val="Calibri"/>
        <family val="2"/>
        <charset val="204"/>
      </rPr>
      <t>+a</t>
    </r>
    <r>
      <rPr>
        <b/>
        <sz val="8"/>
        <color theme="1"/>
        <rFont val="Calibri"/>
        <family val="2"/>
        <charset val="204"/>
      </rPr>
      <t>1</t>
    </r>
    <r>
      <rPr>
        <b/>
        <sz val="11"/>
        <color theme="1"/>
        <rFont val="Calibri"/>
        <family val="2"/>
        <charset val="204"/>
      </rPr>
      <t>t по годам</t>
    </r>
  </si>
  <si>
    <r>
      <t>y</t>
    </r>
    <r>
      <rPr>
        <b/>
        <sz val="11"/>
        <color theme="1"/>
        <rFont val="Calibri"/>
        <family val="2"/>
        <charset val="204"/>
      </rPr>
      <t>̂</t>
    </r>
    <r>
      <rPr>
        <b/>
        <sz val="8"/>
        <color theme="1"/>
        <rFont val="Calibri"/>
        <family val="2"/>
        <charset val="204"/>
      </rPr>
      <t>t</t>
    </r>
    <r>
      <rPr>
        <b/>
        <sz val="11"/>
        <color theme="1"/>
        <rFont val="Calibri"/>
        <family val="2"/>
        <charset val="204"/>
      </rPr>
      <t xml:space="preserve"> = a</t>
    </r>
    <r>
      <rPr>
        <b/>
        <sz val="8"/>
        <color theme="1"/>
        <rFont val="Calibri"/>
        <family val="2"/>
        <charset val="204"/>
      </rPr>
      <t>0</t>
    </r>
    <r>
      <rPr>
        <b/>
        <sz val="11"/>
        <color theme="1"/>
        <rFont val="Calibri"/>
        <family val="2"/>
        <charset val="204"/>
      </rPr>
      <t>+a</t>
    </r>
    <r>
      <rPr>
        <b/>
        <sz val="8"/>
        <color theme="1"/>
        <rFont val="Calibri"/>
        <family val="2"/>
        <charset val="204"/>
      </rPr>
      <t>1</t>
    </r>
    <r>
      <rPr>
        <b/>
        <sz val="11"/>
        <color theme="1"/>
        <rFont val="Calibri"/>
        <family val="2"/>
        <charset val="204"/>
      </rPr>
      <t>t</t>
    </r>
  </si>
  <si>
    <r>
      <t>(y</t>
    </r>
    <r>
      <rPr>
        <b/>
        <sz val="8"/>
        <color theme="1"/>
        <rFont val="Calibri"/>
        <family val="2"/>
        <charset val="204"/>
        <scheme val="minor"/>
      </rPr>
      <t>t</t>
    </r>
    <r>
      <rPr>
        <b/>
        <sz val="11"/>
        <color theme="1"/>
        <rFont val="Calibri"/>
        <family val="2"/>
        <charset val="204"/>
        <scheme val="minor"/>
      </rPr>
      <t xml:space="preserve"> - y</t>
    </r>
    <r>
      <rPr>
        <b/>
        <sz val="11"/>
        <color theme="1"/>
        <rFont val="Calibri"/>
        <family val="2"/>
        <charset val="204"/>
      </rPr>
      <t>̂</t>
    </r>
    <r>
      <rPr>
        <b/>
        <sz val="8"/>
        <color theme="1"/>
        <rFont val="Calibri"/>
        <family val="2"/>
        <charset val="204"/>
      </rPr>
      <t>t</t>
    </r>
    <r>
      <rPr>
        <b/>
        <sz val="11"/>
        <color theme="1"/>
        <rFont val="Calibri"/>
        <family val="2"/>
        <charset val="204"/>
      </rPr>
      <t>)²</t>
    </r>
  </si>
  <si>
    <r>
      <t>(y</t>
    </r>
    <r>
      <rPr>
        <b/>
        <sz val="8"/>
        <color theme="1"/>
        <rFont val="Calibri"/>
        <family val="2"/>
        <charset val="204"/>
        <scheme val="minor"/>
      </rPr>
      <t>t</t>
    </r>
    <r>
      <rPr>
        <b/>
        <sz val="11"/>
        <color theme="1"/>
        <rFont val="Calibri"/>
        <family val="2"/>
        <charset val="204"/>
        <scheme val="minor"/>
      </rPr>
      <t xml:space="preserve"> - y</t>
    </r>
    <r>
      <rPr>
        <b/>
        <sz val="11"/>
        <color theme="1"/>
        <rFont val="Calibri"/>
        <family val="2"/>
        <charset val="204"/>
      </rPr>
      <t>̂</t>
    </r>
    <r>
      <rPr>
        <b/>
        <sz val="8"/>
        <color theme="1"/>
        <rFont val="Calibri"/>
        <family val="2"/>
        <charset val="204"/>
      </rPr>
      <t>t</t>
    </r>
    <r>
      <rPr>
        <b/>
        <sz val="11"/>
        <color theme="1"/>
        <rFont val="Calibri"/>
        <family val="2"/>
        <charset val="204"/>
      </rPr>
      <t>)² по годам</t>
    </r>
  </si>
  <si>
    <r>
      <t>(y</t>
    </r>
    <r>
      <rPr>
        <b/>
        <sz val="11"/>
        <color theme="1"/>
        <rFont val="Calibri"/>
        <family val="2"/>
        <charset val="204"/>
      </rPr>
      <t>̂</t>
    </r>
    <r>
      <rPr>
        <b/>
        <sz val="8"/>
        <color theme="1"/>
        <rFont val="Calibri"/>
        <family val="2"/>
        <charset val="204"/>
      </rPr>
      <t xml:space="preserve">t </t>
    </r>
    <r>
      <rPr>
        <b/>
        <sz val="11"/>
        <color theme="1"/>
        <rFont val="Calibri"/>
        <family val="2"/>
        <charset val="204"/>
      </rPr>
      <t>-</t>
    </r>
    <r>
      <rPr>
        <b/>
        <sz val="8"/>
        <color theme="1"/>
        <rFont val="Calibri"/>
        <family val="2"/>
        <charset val="204"/>
      </rPr>
      <t xml:space="preserve"> </t>
    </r>
    <r>
      <rPr>
        <b/>
        <sz val="10"/>
        <color theme="1"/>
        <rFont val="Calibri"/>
        <family val="2"/>
        <charset val="204"/>
      </rPr>
      <t>Ῡ</t>
    </r>
    <r>
      <rPr>
        <b/>
        <sz val="11"/>
        <color theme="1"/>
        <rFont val="Calibri"/>
        <family val="2"/>
        <charset val="204"/>
      </rPr>
      <t>)² по годам</t>
    </r>
  </si>
  <si>
    <r>
      <t>(y</t>
    </r>
    <r>
      <rPr>
        <b/>
        <sz val="11"/>
        <color theme="1"/>
        <rFont val="Calibri"/>
        <family val="2"/>
        <charset val="204"/>
      </rPr>
      <t>̂</t>
    </r>
    <r>
      <rPr>
        <b/>
        <sz val="8"/>
        <color theme="1"/>
        <rFont val="Calibri"/>
        <family val="2"/>
        <charset val="204"/>
      </rPr>
      <t xml:space="preserve">t </t>
    </r>
    <r>
      <rPr>
        <b/>
        <sz val="11"/>
        <color theme="1"/>
        <rFont val="Calibri"/>
        <family val="2"/>
        <charset val="204"/>
      </rPr>
      <t>-</t>
    </r>
    <r>
      <rPr>
        <b/>
        <sz val="8"/>
        <color theme="1"/>
        <rFont val="Calibri"/>
        <family val="2"/>
        <charset val="204"/>
      </rPr>
      <t xml:space="preserve"> </t>
    </r>
    <r>
      <rPr>
        <b/>
        <sz val="10"/>
        <color theme="1"/>
        <rFont val="Calibri"/>
        <family val="2"/>
        <charset val="204"/>
      </rPr>
      <t>Ῡ</t>
    </r>
    <r>
      <rPr>
        <b/>
        <sz val="11"/>
        <color theme="1"/>
        <rFont val="Calibri"/>
        <family val="2"/>
        <charset val="204"/>
      </rPr>
      <t>)²</t>
    </r>
  </si>
  <si>
    <r>
      <t>Ნ</t>
    </r>
    <r>
      <rPr>
        <b/>
        <sz val="8"/>
        <color theme="1"/>
        <rFont val="Calibri"/>
        <family val="2"/>
        <charset val="204"/>
        <scheme val="minor"/>
      </rPr>
      <t>F</t>
    </r>
    <r>
      <rPr>
        <b/>
        <sz val="11"/>
        <color theme="1"/>
        <rFont val="Calibri"/>
        <family val="2"/>
        <charset val="204"/>
        <scheme val="minor"/>
      </rPr>
      <t>² по годам</t>
    </r>
  </si>
  <si>
    <r>
      <t>Ნ</t>
    </r>
    <r>
      <rPr>
        <b/>
        <sz val="8"/>
        <color theme="1"/>
        <rFont val="Calibri"/>
        <family val="2"/>
        <charset val="204"/>
        <scheme val="minor"/>
      </rPr>
      <t>F</t>
    </r>
    <r>
      <rPr>
        <b/>
        <sz val="11"/>
        <color theme="1"/>
        <rFont val="Calibri"/>
        <family val="2"/>
        <charset val="204"/>
        <scheme val="minor"/>
      </rPr>
      <t>² от 0</t>
    </r>
  </si>
  <si>
    <r>
      <t>(t</t>
    </r>
    <r>
      <rPr>
        <b/>
        <sz val="8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 xml:space="preserve"> - t</t>
    </r>
    <r>
      <rPr>
        <b/>
        <sz val="8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sz val="11"/>
        <color theme="1"/>
        <rFont val="Calibri"/>
        <family val="2"/>
        <charset val="204"/>
      </rPr>
      <t>² по годам</t>
    </r>
  </si>
  <si>
    <r>
      <t>(t</t>
    </r>
    <r>
      <rPr>
        <b/>
        <sz val="8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 xml:space="preserve"> - t</t>
    </r>
    <r>
      <rPr>
        <b/>
        <sz val="8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)² от 0</t>
    </r>
  </si>
  <si>
    <t>Метод без преобразования t</t>
  </si>
  <si>
    <r>
      <t>y</t>
    </r>
    <r>
      <rPr>
        <b/>
        <sz val="12"/>
        <color theme="1"/>
        <rFont val="Calibri"/>
        <family val="2"/>
        <charset val="204"/>
      </rPr>
      <t>̂</t>
    </r>
    <r>
      <rPr>
        <b/>
        <sz val="8"/>
        <color theme="1"/>
        <rFont val="Calibri"/>
        <family val="2"/>
        <charset val="204"/>
      </rPr>
      <t>t</t>
    </r>
    <r>
      <rPr>
        <b/>
        <sz val="12"/>
        <color theme="1"/>
        <rFont val="Calibri"/>
        <family val="2"/>
        <charset val="204"/>
      </rPr>
      <t xml:space="preserve"> = 532,8 + 0,145*t</t>
    </r>
  </si>
  <si>
    <r>
      <t>а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</si>
  <si>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а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</si>
  <si>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Ნ</t>
    </r>
    <r>
      <rPr>
        <sz val="8"/>
        <color theme="1"/>
        <rFont val="Calibri"/>
        <family val="2"/>
        <charset val="204"/>
      </rPr>
      <t>ос</t>
    </r>
    <r>
      <rPr>
        <sz val="11"/>
        <color theme="1"/>
        <rFont val="Calibri"/>
        <family val="2"/>
        <charset val="204"/>
      </rPr>
      <t xml:space="preserve">² </t>
    </r>
  </si>
  <si>
    <r>
      <t>Ნ</t>
    </r>
    <r>
      <rPr>
        <sz val="8"/>
        <color theme="1"/>
        <rFont val="Calibri"/>
        <family val="2"/>
        <charset val="204"/>
        <scheme val="minor"/>
      </rPr>
      <t>факт</t>
    </r>
    <r>
      <rPr>
        <sz val="11"/>
        <color theme="1"/>
        <rFont val="Calibri"/>
        <family val="2"/>
        <scheme val="minor"/>
      </rPr>
      <t xml:space="preserve">² </t>
    </r>
  </si>
  <si>
    <r>
      <t>Ნ</t>
    </r>
    <r>
      <rPr>
        <sz val="8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scheme val="minor"/>
      </rPr>
      <t>² общая</t>
    </r>
  </si>
  <si>
    <r>
      <t>F</t>
    </r>
    <r>
      <rPr>
        <sz val="8"/>
        <color theme="1"/>
        <rFont val="Calibri"/>
        <family val="2"/>
        <charset val="204"/>
        <scheme val="minor"/>
      </rPr>
      <t>r</t>
    </r>
  </si>
  <si>
    <r>
      <t>F</t>
    </r>
    <r>
      <rPr>
        <sz val="8"/>
        <color theme="1"/>
        <rFont val="Calibri"/>
        <family val="2"/>
        <charset val="204"/>
        <scheme val="minor"/>
      </rPr>
      <t>tab</t>
    </r>
  </si>
  <si>
    <r>
      <t>F</t>
    </r>
    <r>
      <rPr>
        <sz val="8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scheme val="minor"/>
      </rPr>
      <t xml:space="preserve"> &lt;  F</t>
    </r>
    <r>
      <rPr>
        <sz val="8"/>
        <color theme="1"/>
        <rFont val="Calibri"/>
        <family val="2"/>
        <charset val="204"/>
        <scheme val="minor"/>
      </rPr>
      <t>tab</t>
    </r>
  </si>
  <si>
    <t>2. Построив модель, проводят оценку ее надежности.  Это делается по_x0002_средством критерия Фишера. 
Фактический уровень ( Fr ), вычисленный по исходным данным, сравнивается с теоретическим (табличным) значением:</t>
  </si>
  <si>
    <r>
      <t>3. F</t>
    </r>
    <r>
      <rPr>
        <sz val="9"/>
        <color theme="1"/>
        <rFont val="Calibri"/>
        <family val="2"/>
        <charset val="204"/>
        <scheme val="minor"/>
      </rPr>
      <t>r</t>
    </r>
    <r>
      <rPr>
        <sz val="12"/>
        <color theme="1"/>
        <rFont val="Calibri"/>
        <family val="2"/>
        <scheme val="minor"/>
      </rPr>
      <t xml:space="preserve"> сравнивается с F</t>
    </r>
    <r>
      <rPr>
        <sz val="9"/>
        <color theme="1"/>
        <rFont val="Calibri"/>
        <family val="2"/>
        <charset val="204"/>
        <scheme val="minor"/>
      </rPr>
      <t>tab</t>
    </r>
    <r>
      <rPr>
        <sz val="12"/>
        <color theme="1"/>
        <rFont val="Calibri"/>
        <family val="2"/>
        <scheme val="minor"/>
      </rPr>
      <t xml:space="preserve"> при </t>
    </r>
    <r>
      <rPr>
        <sz val="12"/>
        <color theme="1"/>
        <rFont val="Calibri"/>
        <family val="2"/>
      </rPr>
      <t>ν</t>
    </r>
    <r>
      <rPr>
        <sz val="9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 xml:space="preserve"> = k -1 , ν</t>
    </r>
    <r>
      <rPr>
        <sz val="9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= n - k степенях свободы и уровне значимости </t>
    </r>
    <r>
      <rPr>
        <sz val="12"/>
        <color theme="1"/>
        <rFont val="Calibri"/>
        <family val="2"/>
      </rPr>
      <t xml:space="preserve">α.
Если </t>
    </r>
    <r>
      <rPr>
        <b/>
        <sz val="12"/>
        <color theme="1"/>
        <rFont val="Calibri"/>
        <family val="2"/>
        <charset val="204"/>
      </rPr>
      <t>F</t>
    </r>
    <r>
      <rPr>
        <b/>
        <sz val="9"/>
        <color theme="1"/>
        <rFont val="Calibri"/>
        <family val="2"/>
        <charset val="204"/>
      </rPr>
      <t>r</t>
    </r>
    <r>
      <rPr>
        <b/>
        <sz val="12"/>
        <color theme="1"/>
        <rFont val="Calibri"/>
        <family val="2"/>
        <charset val="204"/>
      </rPr>
      <t xml:space="preserve"> &gt; F</t>
    </r>
    <r>
      <rPr>
        <b/>
        <sz val="9"/>
        <color theme="1"/>
        <rFont val="Calibri"/>
        <family val="2"/>
        <charset val="204"/>
      </rPr>
      <t>tab</t>
    </r>
    <r>
      <rPr>
        <sz val="12"/>
        <color theme="1"/>
        <rFont val="Calibri"/>
        <family val="2"/>
      </rPr>
      <t>, то уравнение регрессии значимо, т.е. построенная модель адекватна фактической временной тенденции.</t>
    </r>
  </si>
  <si>
    <r>
      <t xml:space="preserve">4. Для оценки точности модели вычисляют коэффициент детерминации:  </t>
    </r>
    <r>
      <rPr>
        <b/>
        <sz val="14"/>
        <color theme="1"/>
        <rFont val="Calibri"/>
        <family val="2"/>
        <charset val="204"/>
        <scheme val="minor"/>
      </rPr>
      <t>R² = Ნ</t>
    </r>
    <r>
      <rPr>
        <b/>
        <sz val="10"/>
        <color theme="1"/>
        <rFont val="Calibri"/>
        <family val="2"/>
        <charset val="204"/>
        <scheme val="minor"/>
      </rPr>
      <t>факт</t>
    </r>
    <r>
      <rPr>
        <b/>
        <sz val="12"/>
        <color theme="1"/>
        <rFont val="Calibri"/>
        <family val="2"/>
        <charset val="204"/>
        <scheme val="minor"/>
      </rPr>
      <t>² / Ნ</t>
    </r>
    <r>
      <rPr>
        <b/>
        <sz val="10"/>
        <color theme="1"/>
        <rFont val="Calibri"/>
        <family val="2"/>
        <charset val="204"/>
        <scheme val="minor"/>
      </rPr>
      <t>y</t>
    </r>
    <r>
      <rPr>
        <b/>
        <sz val="14"/>
        <color theme="1"/>
        <rFont val="Calibri"/>
        <family val="2"/>
        <charset val="204"/>
        <scheme val="minor"/>
      </rPr>
      <t>²</t>
    </r>
  </si>
  <si>
    <r>
      <t>1. Построить линейную модель, используя технику «от условного нуля», 
вычисляя коэффициенты а</t>
    </r>
    <r>
      <rPr>
        <sz val="10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scheme val="minor"/>
      </rPr>
      <t xml:space="preserve"> и а</t>
    </r>
    <r>
      <rPr>
        <sz val="10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 xml:space="preserve"> по формулам:</t>
    </r>
  </si>
  <si>
    <r>
      <t>1. Построить линейную модель для выбранных данных, 
вычисляя коэффициенты а</t>
    </r>
    <r>
      <rPr>
        <sz val="10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scheme val="minor"/>
      </rPr>
      <t xml:space="preserve"> и а</t>
    </r>
    <r>
      <rPr>
        <sz val="10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 xml:space="preserve"> по формулам:</t>
    </r>
  </si>
  <si>
    <r>
      <t>y</t>
    </r>
    <r>
      <rPr>
        <b/>
        <sz val="12"/>
        <color theme="1"/>
        <rFont val="Calibri"/>
        <family val="2"/>
        <charset val="204"/>
      </rPr>
      <t>̂t = -51,7818 + 0,29*t</t>
    </r>
  </si>
  <si>
    <t>Модель не близка к реальному</t>
  </si>
  <si>
    <t>Наиболее точные здесь будут полиномиальные модели</t>
  </si>
  <si>
    <t>1. Остаточная дисперсия</t>
  </si>
  <si>
    <t>2. Факторная дисперсия</t>
  </si>
  <si>
    <t>3. Общая дисперсия</t>
  </si>
  <si>
    <t>4. Фактический уровень</t>
  </si>
  <si>
    <t>5. Теоретический (табличный) уровень</t>
  </si>
  <si>
    <t>6. Коэффициент детерминации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</si>
</sst>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333333"/>
      <name val="Arial"/>
      <family val="2"/>
      <charset val="204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color rgb="FF595959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333333"/>
      <name val="Arial"/>
      <family val="2"/>
      <charset val="204"/>
    </font>
    <font>
      <sz val="8"/>
      <color rgb="FF333333"/>
      <name val="Arial"/>
      <family val="2"/>
      <charset val="204"/>
    </font>
    <font>
      <sz val="14"/>
      <color rgb="FF333333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9"/>
      <color rgb="FF333333"/>
      <name val="Arial"/>
      <family val="2"/>
      <charset val="204"/>
    </font>
    <font>
      <b/>
      <sz val="12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b/>
      <sz val="8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/>
      <top style="double">
        <color rgb="FFC00000"/>
      </top>
      <bottom/>
      <diagonal/>
    </border>
    <border>
      <left/>
      <right style="double">
        <color rgb="FFC00000"/>
      </right>
      <top style="double">
        <color rgb="FFC00000"/>
      </top>
      <bottom/>
      <diagonal/>
    </border>
    <border>
      <left style="double">
        <color rgb="FFC00000"/>
      </left>
      <right/>
      <top/>
      <bottom/>
      <diagonal/>
    </border>
    <border>
      <left/>
      <right style="double">
        <color rgb="FFC00000"/>
      </right>
      <top/>
      <bottom/>
      <diagonal/>
    </border>
    <border>
      <left style="double">
        <color rgb="FFC00000"/>
      </left>
      <right/>
      <top/>
      <bottom style="thin">
        <color indexed="64"/>
      </bottom>
      <diagonal/>
    </border>
    <border>
      <left style="double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C00000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/>
      <top style="thin">
        <color indexed="64"/>
      </top>
      <bottom/>
      <diagonal/>
    </border>
    <border>
      <left/>
      <right/>
      <top/>
      <bottom style="double">
        <color rgb="FFC00000"/>
      </bottom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double">
        <color rgb="FFC00000"/>
      </left>
      <right style="thin">
        <color indexed="64"/>
      </right>
      <top style="thin">
        <color indexed="64"/>
      </top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C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right"/>
    </xf>
    <xf numFmtId="0" fontId="5" fillId="0" borderId="1" xfId="0" applyFont="1" applyBorder="1"/>
    <xf numFmtId="0" fontId="2" fillId="0" borderId="0" xfId="0" applyFont="1" applyBorder="1" applyAlignment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0" fillId="0" borderId="4" xfId="0" applyFill="1" applyBorder="1"/>
    <xf numFmtId="0" fontId="1" fillId="2" borderId="1" xfId="0" applyFont="1" applyFill="1" applyBorder="1"/>
    <xf numFmtId="0" fontId="6" fillId="5" borderId="1" xfId="0" applyFont="1" applyFill="1" applyBorder="1"/>
    <xf numFmtId="0" fontId="9" fillId="0" borderId="0" xfId="0" applyFont="1" applyAlignment="1">
      <alignment horizontal="center" vertical="center" readingOrder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/>
    <xf numFmtId="0" fontId="7" fillId="0" borderId="0" xfId="0" applyFont="1"/>
    <xf numFmtId="0" fontId="16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5" xfId="0" applyFont="1" applyFill="1" applyBorder="1"/>
    <xf numFmtId="0" fontId="1" fillId="5" borderId="4" xfId="0" applyFont="1" applyFill="1" applyBorder="1"/>
    <xf numFmtId="0" fontId="0" fillId="5" borderId="4" xfId="0" applyFill="1" applyBorder="1"/>
    <xf numFmtId="0" fontId="1" fillId="4" borderId="23" xfId="0" applyFont="1" applyFill="1" applyBorder="1"/>
    <xf numFmtId="0" fontId="1" fillId="0" borderId="24" xfId="0" applyFont="1" applyFill="1" applyBorder="1"/>
    <xf numFmtId="0" fontId="0" fillId="0" borderId="6" xfId="0" applyBorder="1"/>
    <xf numFmtId="0" fontId="1" fillId="0" borderId="0" xfId="0" applyFont="1" applyFill="1" applyBorder="1"/>
    <xf numFmtId="164" fontId="0" fillId="4" borderId="1" xfId="0" applyNumberFormat="1" applyFill="1" applyBorder="1"/>
    <xf numFmtId="164" fontId="0" fillId="0" borderId="1" xfId="0" applyNumberFormat="1" applyBorder="1"/>
    <xf numFmtId="164" fontId="0" fillId="5" borderId="4" xfId="0" applyNumberFormat="1" applyFill="1" applyBorder="1"/>
    <xf numFmtId="164" fontId="1" fillId="4" borderId="19" xfId="0" applyNumberFormat="1" applyFont="1" applyFill="1" applyBorder="1"/>
    <xf numFmtId="164" fontId="1" fillId="0" borderId="20" xfId="0" applyNumberFormat="1" applyFont="1" applyBorder="1"/>
    <xf numFmtId="164" fontId="1" fillId="4" borderId="23" xfId="0" applyNumberFormat="1" applyFont="1" applyFill="1" applyBorder="1"/>
    <xf numFmtId="164" fontId="1" fillId="0" borderId="23" xfId="0" applyNumberFormat="1" applyFont="1" applyBorder="1"/>
    <xf numFmtId="164" fontId="1" fillId="0" borderId="24" xfId="0" applyNumberFormat="1" applyFont="1" applyBorder="1"/>
    <xf numFmtId="164" fontId="1" fillId="0" borderId="19" xfId="0" applyNumberFormat="1" applyFont="1" applyBorder="1"/>
    <xf numFmtId="0" fontId="7" fillId="0" borderId="0" xfId="0" applyFont="1" applyAlignment="1">
      <alignment vertical="center" wrapText="1"/>
    </xf>
    <xf numFmtId="165" fontId="0" fillId="0" borderId="1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3" xfId="0" applyBorder="1" applyAlignment="1">
      <alignment horizontal="right" vertical="center"/>
    </xf>
    <xf numFmtId="0" fontId="0" fillId="0" borderId="34" xfId="0" applyBorder="1" applyAlignment="1">
      <alignment horizontal="left"/>
    </xf>
    <xf numFmtId="0" fontId="0" fillId="0" borderId="33" xfId="0" applyBorder="1" applyAlignment="1">
      <alignment horizontal="right"/>
    </xf>
    <xf numFmtId="0" fontId="5" fillId="0" borderId="33" xfId="0" applyFont="1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9" xfId="0" applyBorder="1"/>
    <xf numFmtId="0" fontId="0" fillId="0" borderId="39" xfId="0" applyFill="1" applyBorder="1"/>
    <xf numFmtId="165" fontId="0" fillId="0" borderId="39" xfId="0" applyNumberFormat="1" applyBorder="1"/>
    <xf numFmtId="0" fontId="10" fillId="0" borderId="0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2" fillId="0" borderId="1" xfId="0" applyFont="1" applyBorder="1" applyAlignment="1"/>
    <xf numFmtId="0" fontId="7" fillId="0" borderId="16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Border="1"/>
    <xf numFmtId="0" fontId="16" fillId="0" borderId="1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1" xfId="0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3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2" fillId="0" borderId="3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7" fillId="0" borderId="1" xfId="0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2" fillId="0" borderId="1" xfId="0" applyFont="1" applyBorder="1" applyAlignment="1"/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6" xfId="0" applyFont="1" applyBorder="1" applyAlignment="1"/>
    <xf numFmtId="0" fontId="5" fillId="0" borderId="7" xfId="0" applyFont="1" applyBorder="1" applyAlignment="1"/>
    <xf numFmtId="0" fontId="10" fillId="0" borderId="11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Р. Хакасия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111111111111113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82-400E-9201-B2F5AD32742B}"/>
                </c:ext>
              </c:extLst>
            </c:dLbl>
            <c:dLbl>
              <c:idx val="5"/>
              <c:layout>
                <c:manualLayout>
                  <c:x val="-3.6111111111111108E-2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82-400E-9201-B2F5AD32742B}"/>
                </c:ext>
              </c:extLst>
            </c:dLbl>
            <c:dLbl>
              <c:idx val="6"/>
              <c:layout>
                <c:manualLayout>
                  <c:x val="-8.3333333333333332E-3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82-400E-9201-B2F5AD3274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14744299589544899"/>
                  <c:y val="-0.2486081921486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'1. Основные хар-ки рядов'!$B$2:$K$2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'1. Основные хар-ки рядов'!$B$3:$K$3</c:f>
              <c:numCache>
                <c:formatCode>General</c:formatCode>
                <c:ptCount val="10"/>
                <c:pt idx="0">
                  <c:v>534</c:v>
                </c:pt>
                <c:pt idx="1">
                  <c:v>531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532</c:v>
                </c:pt>
                <c:pt idx="6">
                  <c:v>532</c:v>
                </c:pt>
                <c:pt idx="7">
                  <c:v>533</c:v>
                </c:pt>
                <c:pt idx="8">
                  <c:v>534</c:v>
                </c:pt>
                <c:pt idx="9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2-400E-9201-B2F5AD32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024160943"/>
        <c:axId val="2024165103"/>
      </c:lineChart>
      <c:catAx>
        <c:axId val="202416094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165103"/>
        <c:crosses val="autoZero"/>
        <c:auto val="1"/>
        <c:lblAlgn val="ctr"/>
        <c:lblOffset val="100"/>
        <c:noMultiLvlLbl val="0"/>
      </c:catAx>
      <c:valAx>
        <c:axId val="20241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16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Степенная</a:t>
            </a:r>
            <a:endParaRPr lang="ru-RU"/>
          </a:p>
        </c:rich>
      </c:tx>
      <c:layout>
        <c:manualLayout>
          <c:xMode val="edge"/>
          <c:yMode val="edge"/>
          <c:x val="0.36715721568784432"/>
          <c:y val="3.5690376150959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"/>
            <c:dispRSqr val="1"/>
            <c:dispEq val="1"/>
            <c:trendlineLbl>
              <c:layout>
                <c:manualLayout>
                  <c:x val="6.9378221758427325E-2"/>
                  <c:y val="-0.36066920548164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'4. Различные модели тренда'!$A$3:$A$12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'4. Различные модели тренда'!$B$3:$B$12</c:f>
              <c:numCache>
                <c:formatCode>General</c:formatCode>
                <c:ptCount val="10"/>
                <c:pt idx="0">
                  <c:v>534</c:v>
                </c:pt>
                <c:pt idx="1">
                  <c:v>531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532</c:v>
                </c:pt>
                <c:pt idx="6">
                  <c:v>532</c:v>
                </c:pt>
                <c:pt idx="7">
                  <c:v>533</c:v>
                </c:pt>
                <c:pt idx="8">
                  <c:v>534</c:v>
                </c:pt>
                <c:pt idx="9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0-4AC2-9F7F-AE57E60B5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3895936"/>
        <c:axId val="673894272"/>
      </c:scatterChart>
      <c:valAx>
        <c:axId val="6738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4272"/>
        <c:crosses val="autoZero"/>
        <c:crossBetween val="midCat"/>
        <c:majorUnit val="1"/>
      </c:valAx>
      <c:valAx>
        <c:axId val="673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Экспоненциальная</a:t>
            </a:r>
            <a:endParaRPr lang="ru-RU"/>
          </a:p>
        </c:rich>
      </c:tx>
      <c:layout>
        <c:manualLayout>
          <c:xMode val="edge"/>
          <c:yMode val="edge"/>
          <c:x val="0.36715721568784432"/>
          <c:y val="3.5690376150959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1"/>
            <c:trendlineLbl>
              <c:layout>
                <c:manualLayout>
                  <c:x val="6.9378221758427325E-2"/>
                  <c:y val="-0.36066920548164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'4. Различные модели тренда'!$A$3:$A$12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'4. Различные модели тренда'!$B$3:$B$12</c:f>
              <c:numCache>
                <c:formatCode>General</c:formatCode>
                <c:ptCount val="10"/>
                <c:pt idx="0">
                  <c:v>534</c:v>
                </c:pt>
                <c:pt idx="1">
                  <c:v>531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532</c:v>
                </c:pt>
                <c:pt idx="6">
                  <c:v>532</c:v>
                </c:pt>
                <c:pt idx="7">
                  <c:v>533</c:v>
                </c:pt>
                <c:pt idx="8">
                  <c:v>534</c:v>
                </c:pt>
                <c:pt idx="9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C-4614-91D1-6ED78F9794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3895936"/>
        <c:axId val="673894272"/>
      </c:scatterChart>
      <c:valAx>
        <c:axId val="6738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4272"/>
        <c:crosses val="autoZero"/>
        <c:crossBetween val="midCat"/>
        <c:majorUnit val="1"/>
      </c:valAx>
      <c:valAx>
        <c:axId val="673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Линейная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8.5036235043116942E-2"/>
                  <c:y val="-0.35244230836484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'4. Различные модели тренда'!$A$3:$A$12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'4. Различные модели тренда'!$B$3:$B$12</c:f>
              <c:numCache>
                <c:formatCode>General</c:formatCode>
                <c:ptCount val="10"/>
                <c:pt idx="0">
                  <c:v>534</c:v>
                </c:pt>
                <c:pt idx="1">
                  <c:v>531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532</c:v>
                </c:pt>
                <c:pt idx="6">
                  <c:v>532</c:v>
                </c:pt>
                <c:pt idx="7">
                  <c:v>533</c:v>
                </c:pt>
                <c:pt idx="8">
                  <c:v>534</c:v>
                </c:pt>
                <c:pt idx="9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1-474E-B4FD-97DB464FF2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3895936"/>
        <c:axId val="673894272"/>
      </c:scatterChart>
      <c:valAx>
        <c:axId val="6738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4272"/>
        <c:crosses val="autoZero"/>
        <c:crossBetween val="midCat"/>
        <c:majorUnit val="1"/>
      </c:valAx>
      <c:valAx>
        <c:axId val="673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Линейная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5.3804443163364614E-2"/>
                  <c:y val="-0.24745089681320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'4. Различные модели тренда'!$A$3:$A$12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'4. Различные модели тренда'!$B$3:$B$12</c:f>
              <c:numCache>
                <c:formatCode>General</c:formatCode>
                <c:ptCount val="10"/>
                <c:pt idx="0">
                  <c:v>534</c:v>
                </c:pt>
                <c:pt idx="1">
                  <c:v>531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532</c:v>
                </c:pt>
                <c:pt idx="6">
                  <c:v>532</c:v>
                </c:pt>
                <c:pt idx="7">
                  <c:v>533</c:v>
                </c:pt>
                <c:pt idx="8">
                  <c:v>534</c:v>
                </c:pt>
                <c:pt idx="9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9-4244-9D03-A56EF55D63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024160943"/>
        <c:axId val="2024165103"/>
      </c:lineChart>
      <c:catAx>
        <c:axId val="202416094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165103"/>
        <c:crosses val="autoZero"/>
        <c:auto val="1"/>
        <c:lblAlgn val="ctr"/>
        <c:lblOffset val="100"/>
        <c:noMultiLvlLbl val="0"/>
      </c:catAx>
      <c:valAx>
        <c:axId val="20241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16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Ирк.область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12600118725101472"/>
                  <c:y val="-0.50072779947495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'1. Основные хар-ки рядов'!$B$2:$K$2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'1. Основные хар-ки рядов'!$B$4:$K$4</c:f>
              <c:numCache>
                <c:formatCode>General</c:formatCode>
                <c:ptCount val="10"/>
                <c:pt idx="0">
                  <c:v>2492</c:v>
                </c:pt>
                <c:pt idx="1">
                  <c:v>2467</c:v>
                </c:pt>
                <c:pt idx="2">
                  <c:v>2455</c:v>
                </c:pt>
                <c:pt idx="3">
                  <c:v>2448</c:v>
                </c:pt>
                <c:pt idx="4">
                  <c:v>2440</c:v>
                </c:pt>
                <c:pt idx="5">
                  <c:v>2428</c:v>
                </c:pt>
                <c:pt idx="6">
                  <c:v>2424</c:v>
                </c:pt>
                <c:pt idx="7">
                  <c:v>2422</c:v>
                </c:pt>
                <c:pt idx="8">
                  <c:v>2418</c:v>
                </c:pt>
                <c:pt idx="9">
                  <c:v>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8-470F-96BA-CE5876C47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024160943"/>
        <c:axId val="2024165103"/>
      </c:lineChart>
      <c:catAx>
        <c:axId val="202416094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165103"/>
        <c:crosses val="autoZero"/>
        <c:auto val="1"/>
        <c:lblAlgn val="ctr"/>
        <c:lblOffset val="100"/>
        <c:noMultiLvlLbl val="0"/>
      </c:catAx>
      <c:valAx>
        <c:axId val="20241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16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Р. Хакасия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111111111111113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18-4658-9610-5E76C89C876B}"/>
                </c:ext>
              </c:extLst>
            </c:dLbl>
            <c:dLbl>
              <c:idx val="5"/>
              <c:layout>
                <c:manualLayout>
                  <c:x val="-3.6111111111111108E-2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18-4658-9610-5E76C89C876B}"/>
                </c:ext>
              </c:extLst>
            </c:dLbl>
            <c:dLbl>
              <c:idx val="6"/>
              <c:layout>
                <c:manualLayout>
                  <c:x val="-8.3333333333333332E-3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18-4658-9610-5E76C89C8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14744299589544899"/>
                  <c:y val="-0.2486081921486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'1. Основные хар-ки рядов'!$B$2:$K$2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'1. Основные хар-ки рядов'!$B$3:$K$3</c:f>
              <c:numCache>
                <c:formatCode>General</c:formatCode>
                <c:ptCount val="10"/>
                <c:pt idx="0">
                  <c:v>534</c:v>
                </c:pt>
                <c:pt idx="1">
                  <c:v>531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532</c:v>
                </c:pt>
                <c:pt idx="6">
                  <c:v>532</c:v>
                </c:pt>
                <c:pt idx="7">
                  <c:v>533</c:v>
                </c:pt>
                <c:pt idx="8">
                  <c:v>534</c:v>
                </c:pt>
                <c:pt idx="9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8-4658-9610-5E76C89C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024160943"/>
        <c:axId val="2024165103"/>
      </c:lineChart>
      <c:catAx>
        <c:axId val="202416094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165103"/>
        <c:crosses val="autoZero"/>
        <c:auto val="1"/>
        <c:lblAlgn val="ctr"/>
        <c:lblOffset val="100"/>
        <c:noMultiLvlLbl val="0"/>
      </c:catAx>
      <c:valAx>
        <c:axId val="20241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16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Укрупнение интервалов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84162062615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98-4CEC-9E40-1EFF92661D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1.9930132846869317E-3"/>
                  <c:y val="-0.16552486187845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strRef>
              <c:f>'2. Выравнивание вр.ряда'!$A$9:$A$11</c:f>
              <c:strCache>
                <c:ptCount val="3"/>
                <c:pt idx="0">
                  <c:v>2005-2007</c:v>
                </c:pt>
                <c:pt idx="1">
                  <c:v>2008-2010</c:v>
                </c:pt>
                <c:pt idx="2">
                  <c:v>2011-2013</c:v>
                </c:pt>
              </c:strCache>
            </c:strRef>
          </c:cat>
          <c:val>
            <c:numRef>
              <c:f>'2. Выравнивание вр.ряда'!$B$9:$B$11</c:f>
              <c:numCache>
                <c:formatCode>General</c:formatCode>
                <c:ptCount val="3"/>
                <c:pt idx="0">
                  <c:v>532</c:v>
                </c:pt>
                <c:pt idx="1">
                  <c:v>532.33333333333337</c:v>
                </c:pt>
                <c:pt idx="2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8-4CEC-9E40-1EFF9266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02495"/>
        <c:axId val="1918002079"/>
      </c:lineChart>
      <c:catAx>
        <c:axId val="191800249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002079"/>
        <c:crosses val="autoZero"/>
        <c:auto val="1"/>
        <c:lblAlgn val="ctr"/>
        <c:lblOffset val="100"/>
        <c:noMultiLvlLbl val="0"/>
      </c:catAx>
      <c:valAx>
        <c:axId val="19180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00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Простая трехзвенная скользящая средняя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9746277437996691E-3"/>
                  <c:y val="1.6063484916134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3A-40C9-855C-5405F8D3E2EA}"/>
                </c:ext>
              </c:extLst>
            </c:dLbl>
            <c:dLbl>
              <c:idx val="3"/>
              <c:layout>
                <c:manualLayout>
                  <c:x val="-1.5797021950397422E-2"/>
                  <c:y val="5.6222197206471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3A-40C9-855C-5405F8D3E2EA}"/>
                </c:ext>
              </c:extLst>
            </c:dLbl>
            <c:dLbl>
              <c:idx val="4"/>
              <c:layout>
                <c:manualLayout>
                  <c:x val="9.8731387189983453E-3"/>
                  <c:y val="6.8269810893572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3A-40C9-855C-5405F8D3E2EA}"/>
                </c:ext>
              </c:extLst>
            </c:dLbl>
            <c:dLbl>
              <c:idx val="5"/>
              <c:layout>
                <c:manualLayout>
                  <c:x val="3.1594043900794629E-2"/>
                  <c:y val="1.2047613687101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3A-40C9-855C-5405F8D3E2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4.0963574803874372E-2"/>
                  <c:y val="-0.18906343958353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'2. Выравнивание вр.ряда'!$A$18:$A$25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'2. Выравнивание вр.ряда'!$B$18:$B$25</c:f>
              <c:numCache>
                <c:formatCode>General</c:formatCode>
                <c:ptCount val="8"/>
                <c:pt idx="0">
                  <c:v>532</c:v>
                </c:pt>
                <c:pt idx="1">
                  <c:v>531.33333333333337</c:v>
                </c:pt>
                <c:pt idx="2">
                  <c:v>532</c:v>
                </c:pt>
                <c:pt idx="3">
                  <c:v>532.33333333333337</c:v>
                </c:pt>
                <c:pt idx="4">
                  <c:v>532.33333333333337</c:v>
                </c:pt>
                <c:pt idx="5">
                  <c:v>532.33333333333337</c:v>
                </c:pt>
                <c:pt idx="6">
                  <c:v>533</c:v>
                </c:pt>
                <c:pt idx="7">
                  <c:v>534.33333333333337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A-40C9-855C-5405F8D3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35967"/>
        <c:axId val="1921833055"/>
      </c:lineChart>
      <c:catAx>
        <c:axId val="192183596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833055"/>
        <c:crosses val="autoZero"/>
        <c:auto val="1"/>
        <c:lblAlgn val="ctr"/>
        <c:lblOffset val="100"/>
        <c:noMultiLvlLbl val="0"/>
      </c:catAx>
      <c:valAx>
        <c:axId val="19218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8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Пятизвенная скользящая средняя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5.3513950873263737E-2"/>
                  <c:y val="-0.15378133093996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'2. Выравнивание вр.ряда'!$A$32:$A$37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'2. Выравнивание вр.ряда'!$B$32:$B$37</c:f>
              <c:numCache>
                <c:formatCode>General</c:formatCode>
                <c:ptCount val="6"/>
                <c:pt idx="0">
                  <c:v>532.20000000000005</c:v>
                </c:pt>
                <c:pt idx="1">
                  <c:v>531.79999999999995</c:v>
                </c:pt>
                <c:pt idx="2">
                  <c:v>532</c:v>
                </c:pt>
                <c:pt idx="3">
                  <c:v>532.4</c:v>
                </c:pt>
                <c:pt idx="4">
                  <c:v>532.79999999999995</c:v>
                </c:pt>
                <c:pt idx="5">
                  <c:v>533.4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F-4DD8-AC9A-95ADF952B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801103"/>
        <c:axId val="2027804431"/>
      </c:lineChart>
      <c:catAx>
        <c:axId val="20278011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04431"/>
        <c:crosses val="autoZero"/>
        <c:auto val="1"/>
        <c:lblAlgn val="ctr"/>
        <c:lblOffset val="100"/>
        <c:noMultiLvlLbl val="0"/>
      </c:catAx>
      <c:valAx>
        <c:axId val="2027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0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Полиномиальная 2-й степени</a:t>
            </a:r>
            <a:endParaRPr lang="ru-RU"/>
          </a:p>
        </c:rich>
      </c:tx>
      <c:layout>
        <c:manualLayout>
          <c:xMode val="edge"/>
          <c:yMode val="edge"/>
          <c:x val="0.17215863321128558"/>
          <c:y val="2.7759181450746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1"/>
            <c:trendlineLbl>
              <c:layout>
                <c:manualLayout>
                  <c:x val="9.629508176944214E-2"/>
                  <c:y val="-0.14708400571545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'4. Различные модели тренда'!$A$3:$A$12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'4. Различные модели тренда'!$B$3:$B$12</c:f>
              <c:numCache>
                <c:formatCode>General</c:formatCode>
                <c:ptCount val="10"/>
                <c:pt idx="0">
                  <c:v>534</c:v>
                </c:pt>
                <c:pt idx="1">
                  <c:v>531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532</c:v>
                </c:pt>
                <c:pt idx="6">
                  <c:v>532</c:v>
                </c:pt>
                <c:pt idx="7">
                  <c:v>533</c:v>
                </c:pt>
                <c:pt idx="8">
                  <c:v>534</c:v>
                </c:pt>
                <c:pt idx="9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4-4FE2-A8C1-FB73D14EE4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3895936"/>
        <c:axId val="673894272"/>
      </c:scatterChart>
      <c:valAx>
        <c:axId val="6738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4272"/>
        <c:crosses val="autoZero"/>
        <c:crossBetween val="midCat"/>
        <c:majorUnit val="1"/>
      </c:valAx>
      <c:valAx>
        <c:axId val="673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Полиномиальная 3-й степени</a:t>
            </a:r>
            <a:endParaRPr lang="ru-RU"/>
          </a:p>
        </c:rich>
      </c:tx>
      <c:layout>
        <c:manualLayout>
          <c:xMode val="edge"/>
          <c:yMode val="edge"/>
          <c:x val="6.0730871796109129E-2"/>
          <c:y val="2.7759181450746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1"/>
            <c:dispEq val="1"/>
            <c:trendlineLbl>
              <c:layout>
                <c:manualLayout>
                  <c:x val="7.3638103615022932E-2"/>
                  <c:y val="-0.17231960679860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'4. Различные модели тренда'!$A$3:$A$12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'4. Различные модели тренда'!$B$3:$B$12</c:f>
              <c:numCache>
                <c:formatCode>General</c:formatCode>
                <c:ptCount val="10"/>
                <c:pt idx="0">
                  <c:v>534</c:v>
                </c:pt>
                <c:pt idx="1">
                  <c:v>531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532</c:v>
                </c:pt>
                <c:pt idx="6">
                  <c:v>532</c:v>
                </c:pt>
                <c:pt idx="7">
                  <c:v>533</c:v>
                </c:pt>
                <c:pt idx="8">
                  <c:v>534</c:v>
                </c:pt>
                <c:pt idx="9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4-4F1B-B036-9280E3EA8D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3895936"/>
        <c:axId val="673894272"/>
      </c:scatterChart>
      <c:valAx>
        <c:axId val="6738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4272"/>
        <c:crosses val="autoZero"/>
        <c:crossBetween val="midCat"/>
        <c:majorUnit val="1"/>
      </c:valAx>
      <c:valAx>
        <c:axId val="673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Логарифмическая </a:t>
            </a:r>
            <a:endParaRPr lang="ru-RU"/>
          </a:p>
        </c:rich>
      </c:tx>
      <c:layout>
        <c:manualLayout>
          <c:xMode val="edge"/>
          <c:yMode val="edge"/>
          <c:x val="0.36715721568784432"/>
          <c:y val="3.5690376150959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"/>
            <c:dispRSqr val="1"/>
            <c:dispEq val="1"/>
            <c:trendlineLbl>
              <c:layout>
                <c:manualLayout>
                  <c:x val="6.9378221758427325E-2"/>
                  <c:y val="-0.36066920548164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'4. Различные модели тренда'!$A$3:$A$12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'4. Различные модели тренда'!$B$3:$B$12</c:f>
              <c:numCache>
                <c:formatCode>General</c:formatCode>
                <c:ptCount val="10"/>
                <c:pt idx="0">
                  <c:v>534</c:v>
                </c:pt>
                <c:pt idx="1">
                  <c:v>531</c:v>
                </c:pt>
                <c:pt idx="2">
                  <c:v>531</c:v>
                </c:pt>
                <c:pt idx="3">
                  <c:v>532</c:v>
                </c:pt>
                <c:pt idx="4">
                  <c:v>533</c:v>
                </c:pt>
                <c:pt idx="5">
                  <c:v>532</c:v>
                </c:pt>
                <c:pt idx="6">
                  <c:v>532</c:v>
                </c:pt>
                <c:pt idx="7">
                  <c:v>533</c:v>
                </c:pt>
                <c:pt idx="8">
                  <c:v>534</c:v>
                </c:pt>
                <c:pt idx="9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C-4515-8616-6554BBACD4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3895936"/>
        <c:axId val="673894272"/>
      </c:scatterChart>
      <c:valAx>
        <c:axId val="6738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4272"/>
        <c:crosses val="autoZero"/>
        <c:crossBetween val="midCat"/>
        <c:majorUnit val="1"/>
      </c:valAx>
      <c:valAx>
        <c:axId val="673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89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298174</xdr:colOff>
      <xdr:row>1</xdr:row>
      <xdr:rowOff>23190</xdr:rowOff>
    </xdr:from>
    <xdr:to>
      <xdr:col>22</xdr:col>
      <xdr:colOff>13252</xdr:colOff>
      <xdr:row>20</xdr:row>
      <xdr:rowOff>178904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304799</xdr:colOff>
      <xdr:row>21</xdr:row>
      <xdr:rowOff>102361</xdr:rowOff>
    </xdr:from>
    <xdr:to>
      <xdr:col>22</xdr:col>
      <xdr:colOff>8964</xdr:colOff>
      <xdr:row>43</xdr:row>
      <xdr:rowOff>8964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19878</xdr:colOff>
      <xdr:row>1</xdr:row>
      <xdr:rowOff>0</xdr:rowOff>
    </xdr:from>
    <xdr:to>
      <xdr:col>17</xdr:col>
      <xdr:colOff>344556</xdr:colOff>
      <xdr:row>21</xdr:row>
      <xdr:rowOff>72612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995</xdr:colOff>
      <xdr:row>21</xdr:row>
      <xdr:rowOff>141633</xdr:rowOff>
    </xdr:from>
    <xdr:to>
      <xdr:col>17</xdr:col>
      <xdr:colOff>351515</xdr:colOff>
      <xdr:row>40</xdr:row>
      <xdr:rowOff>114963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8964</xdr:colOff>
      <xdr:row>41</xdr:row>
      <xdr:rowOff>174812</xdr:rowOff>
    </xdr:from>
    <xdr:to>
      <xdr:col>17</xdr:col>
      <xdr:colOff>344556</xdr:colOff>
      <xdr:row>59</xdr:row>
      <xdr:rowOff>26505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59</xdr:row>
      <xdr:rowOff>156884</xdr:rowOff>
    </xdr:from>
    <xdr:to>
      <xdr:col>17</xdr:col>
      <xdr:colOff>340659</xdr:colOff>
      <xdr:row>81</xdr:row>
      <xdr:rowOff>116541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80682</xdr:colOff>
      <xdr:row>22</xdr:row>
      <xdr:rowOff>71716</xdr:rowOff>
    </xdr:from>
    <xdr:to>
      <xdr:col>2</xdr:col>
      <xdr:colOff>286871</xdr:colOff>
      <xdr:row>25</xdr:row>
      <xdr:rowOff>140393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9832"/>
        <a:stretch/>
      </xdr:blipFill>
      <xdr:spPr>
        <a:xfrm>
          <a:off x="457200" y="4123763"/>
          <a:ext cx="1039906" cy="599223"/>
        </a:xfrm>
        <a:prstGeom prst="rect">
          <a:avLst/>
        </a:prstGeom>
      </xdr:spPr>
    </xdr:pic>
    <xdr:clientData/>
  </xdr:twoCellAnchor>
  <xdr:twoCellAnchor editAs="oneCell">
    <xdr:from>
      <xdr:col>2</xdr:col>
      <xdr:colOff>690283</xdr:colOff>
      <xdr:row>22</xdr:row>
      <xdr:rowOff>26892</xdr:rowOff>
    </xdr:from>
    <xdr:to>
      <xdr:col>4</xdr:col>
      <xdr:colOff>358588</xdr:colOff>
      <xdr:row>25</xdr:row>
      <xdr:rowOff>151777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9975"/>
        <a:stretch/>
      </xdr:blipFill>
      <xdr:spPr>
        <a:xfrm>
          <a:off x="1900518" y="4078939"/>
          <a:ext cx="995082" cy="657877"/>
        </a:xfrm>
        <a:prstGeom prst="rect">
          <a:avLst/>
        </a:prstGeom>
      </xdr:spPr>
    </xdr:pic>
    <xdr:clientData/>
  </xdr:twoCellAnchor>
  <xdr:twoCellAnchor editAs="oneCell">
    <xdr:from>
      <xdr:col>9</xdr:col>
      <xdr:colOff>71718</xdr:colOff>
      <xdr:row>22</xdr:row>
      <xdr:rowOff>98611</xdr:rowOff>
    </xdr:from>
    <xdr:to>
      <xdr:col>11</xdr:col>
      <xdr:colOff>136381</xdr:colOff>
      <xdr:row>25</xdr:row>
      <xdr:rowOff>141806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178"/>
        <a:stretch/>
      </xdr:blipFill>
      <xdr:spPr>
        <a:xfrm>
          <a:off x="6974542" y="4150658"/>
          <a:ext cx="2054827" cy="573741"/>
        </a:xfrm>
        <a:prstGeom prst="rect">
          <a:avLst/>
        </a:prstGeom>
      </xdr:spPr>
    </xdr:pic>
    <xdr:clientData/>
  </xdr:twoCellAnchor>
  <xdr:twoCellAnchor editAs="oneCell">
    <xdr:from>
      <xdr:col>12</xdr:col>
      <xdr:colOff>26896</xdr:colOff>
      <xdr:row>22</xdr:row>
      <xdr:rowOff>17930</xdr:rowOff>
    </xdr:from>
    <xdr:to>
      <xdr:col>13</xdr:col>
      <xdr:colOff>573742</xdr:colOff>
      <xdr:row>25</xdr:row>
      <xdr:rowOff>99501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9484" y="4069977"/>
          <a:ext cx="1748117" cy="612117"/>
        </a:xfrm>
        <a:prstGeom prst="rect">
          <a:avLst/>
        </a:prstGeom>
      </xdr:spPr>
    </xdr:pic>
    <xdr:clientData/>
  </xdr:twoCellAnchor>
  <xdr:twoCellAnchor editAs="oneCell">
    <xdr:from>
      <xdr:col>4</xdr:col>
      <xdr:colOff>60025</xdr:colOff>
      <xdr:row>40</xdr:row>
      <xdr:rowOff>44824</xdr:rowOff>
    </xdr:from>
    <xdr:to>
      <xdr:col>6</xdr:col>
      <xdr:colOff>373498</xdr:colOff>
      <xdr:row>43</xdr:row>
      <xdr:rowOff>139147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1402"/>
        <a:stretch/>
      </xdr:blipFill>
      <xdr:spPr>
        <a:xfrm>
          <a:off x="2584564" y="7598563"/>
          <a:ext cx="1870604" cy="650915"/>
        </a:xfrm>
        <a:prstGeom prst="rect">
          <a:avLst/>
        </a:prstGeom>
      </xdr:spPr>
    </xdr:pic>
    <xdr:clientData/>
  </xdr:twoCellAnchor>
  <xdr:twoCellAnchor editAs="oneCell">
    <xdr:from>
      <xdr:col>6</xdr:col>
      <xdr:colOff>687163</xdr:colOff>
      <xdr:row>40</xdr:row>
      <xdr:rowOff>72888</xdr:rowOff>
    </xdr:from>
    <xdr:to>
      <xdr:col>8</xdr:col>
      <xdr:colOff>1101080</xdr:colOff>
      <xdr:row>43</xdr:row>
      <xdr:rowOff>178904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8833" y="7626627"/>
          <a:ext cx="1851777" cy="662608"/>
        </a:xfrm>
        <a:prstGeom prst="rect">
          <a:avLst/>
        </a:prstGeom>
      </xdr:spPr>
    </xdr:pic>
    <xdr:clientData/>
  </xdr:twoCellAnchor>
  <xdr:twoCellAnchor editAs="oneCell">
    <xdr:from>
      <xdr:col>9</xdr:col>
      <xdr:colOff>408191</xdr:colOff>
      <xdr:row>40</xdr:row>
      <xdr:rowOff>53009</xdr:rowOff>
    </xdr:from>
    <xdr:to>
      <xdr:col>10</xdr:col>
      <xdr:colOff>1119808</xdr:colOff>
      <xdr:row>43</xdr:row>
      <xdr:rowOff>116090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99321" y="7606748"/>
          <a:ext cx="1486870" cy="6196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44726</xdr:colOff>
      <xdr:row>18</xdr:row>
      <xdr:rowOff>14082</xdr:rowOff>
    </xdr:from>
    <xdr:to>
      <xdr:col>16</xdr:col>
      <xdr:colOff>29135</xdr:colOff>
      <xdr:row>34</xdr:row>
      <xdr:rowOff>142122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51353</xdr:colOff>
      <xdr:row>34</xdr:row>
      <xdr:rowOff>159854</xdr:rowOff>
    </xdr:from>
    <xdr:to>
      <xdr:col>16</xdr:col>
      <xdr:colOff>35762</xdr:colOff>
      <xdr:row>52</xdr:row>
      <xdr:rowOff>22851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44726</xdr:colOff>
      <xdr:row>52</xdr:row>
      <xdr:rowOff>47213</xdr:rowOff>
    </xdr:from>
    <xdr:to>
      <xdr:col>16</xdr:col>
      <xdr:colOff>29135</xdr:colOff>
      <xdr:row>69</xdr:row>
      <xdr:rowOff>95738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38101</xdr:colOff>
      <xdr:row>69</xdr:row>
      <xdr:rowOff>113472</xdr:rowOff>
    </xdr:from>
    <xdr:to>
      <xdr:col>16</xdr:col>
      <xdr:colOff>22510</xdr:colOff>
      <xdr:row>86</xdr:row>
      <xdr:rowOff>161999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44726</xdr:colOff>
      <xdr:row>87</xdr:row>
      <xdr:rowOff>828</xdr:rowOff>
    </xdr:from>
    <xdr:to>
      <xdr:col>16</xdr:col>
      <xdr:colOff>29135</xdr:colOff>
      <xdr:row>104</xdr:row>
      <xdr:rowOff>49356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185822</xdr:colOff>
      <xdr:row>0</xdr:row>
      <xdr:rowOff>177296</xdr:rowOff>
    </xdr:from>
    <xdr:to>
      <xdr:col>25</xdr:col>
      <xdr:colOff>170231</xdr:colOff>
      <xdr:row>17</xdr:row>
      <xdr:rowOff>179440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29136</xdr:colOff>
      <xdr:row>0</xdr:row>
      <xdr:rowOff>180416</xdr:rowOff>
    </xdr:from>
    <xdr:to>
      <xdr:col>16</xdr:col>
      <xdr:colOff>38100</xdr:colOff>
      <xdr:row>17</xdr:row>
      <xdr:rowOff>151280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31" zoomScale="70" zoomScaleNormal="70" workbookViewId="0">
      <selection activeCell="A42" sqref="A42:D55"/>
    </sheetView>
  </sheetViews>
  <sheetFormatPr defaultRowHeight="14.4" x14ac:dyDescent="0.3"/>
  <cols>
    <col min="1" max="1" width="31.33203125" customWidth="1"/>
    <col min="2" max="2" width="13.6640625" customWidth="1"/>
    <col min="5" max="5" width="11.88671875" customWidth="1"/>
    <col min="6" max="6" width="12.6640625" customWidth="1"/>
    <col min="9" max="9" width="10.6640625" customWidth="1"/>
    <col min="11" max="11" width="11.109375" customWidth="1"/>
  </cols>
  <sheetData>
    <row r="1" spans="1:11" ht="18" x14ac:dyDescent="0.35">
      <c r="A1" s="31" t="s">
        <v>3</v>
      </c>
      <c r="B1" s="1"/>
    </row>
    <row r="2" spans="1:11" x14ac:dyDescent="0.3">
      <c r="A2" s="3"/>
      <c r="B2" s="4">
        <v>2005</v>
      </c>
      <c r="C2" s="4">
        <v>2006</v>
      </c>
      <c r="D2" s="4">
        <v>2007</v>
      </c>
      <c r="E2" s="4">
        <v>2008</v>
      </c>
      <c r="F2" s="4">
        <v>2009</v>
      </c>
      <c r="G2" s="4">
        <v>2010</v>
      </c>
      <c r="H2" s="4">
        <v>2011</v>
      </c>
      <c r="I2" s="4">
        <v>2012</v>
      </c>
      <c r="J2" s="4">
        <v>2013</v>
      </c>
      <c r="K2" s="4">
        <v>2014</v>
      </c>
    </row>
    <row r="3" spans="1:11" x14ac:dyDescent="0.3">
      <c r="A3" s="4" t="s">
        <v>0</v>
      </c>
      <c r="B3" s="3">
        <v>534</v>
      </c>
      <c r="C3" s="3">
        <v>531</v>
      </c>
      <c r="D3" s="3">
        <v>531</v>
      </c>
      <c r="E3" s="3">
        <v>532</v>
      </c>
      <c r="F3" s="3">
        <v>533</v>
      </c>
      <c r="G3" s="3">
        <v>532</v>
      </c>
      <c r="H3" s="3">
        <v>532</v>
      </c>
      <c r="I3" s="3">
        <v>533</v>
      </c>
      <c r="J3" s="3">
        <v>534</v>
      </c>
      <c r="K3" s="3">
        <v>536</v>
      </c>
    </row>
    <row r="4" spans="1:11" x14ac:dyDescent="0.3">
      <c r="A4" s="4" t="s">
        <v>1</v>
      </c>
      <c r="B4" s="3">
        <v>2492</v>
      </c>
      <c r="C4" s="3">
        <v>2467</v>
      </c>
      <c r="D4" s="3">
        <v>2455</v>
      </c>
      <c r="E4" s="3">
        <v>2448</v>
      </c>
      <c r="F4" s="3">
        <v>2440</v>
      </c>
      <c r="G4" s="3">
        <v>2428</v>
      </c>
      <c r="H4" s="3">
        <v>2424</v>
      </c>
      <c r="I4" s="3">
        <v>2422</v>
      </c>
      <c r="J4" s="3">
        <v>2418</v>
      </c>
      <c r="K4" s="3">
        <v>2415</v>
      </c>
    </row>
    <row r="5" spans="1:11" x14ac:dyDescent="0.3">
      <c r="A5" s="2"/>
    </row>
    <row r="6" spans="1:11" x14ac:dyDescent="0.3">
      <c r="A6" t="s">
        <v>8</v>
      </c>
      <c r="B6">
        <f>COUNT(B2:K2)</f>
        <v>10</v>
      </c>
    </row>
    <row r="8" spans="1:11" x14ac:dyDescent="0.3">
      <c r="A8" t="s">
        <v>2</v>
      </c>
    </row>
    <row r="9" spans="1:11" ht="17.399999999999999" x14ac:dyDescent="0.3">
      <c r="A9" s="33" t="s">
        <v>53</v>
      </c>
      <c r="B9" s="32"/>
    </row>
    <row r="11" spans="1:11" x14ac:dyDescent="0.3">
      <c r="A11" t="s">
        <v>4</v>
      </c>
    </row>
    <row r="12" spans="1:11" ht="17.399999999999999" x14ac:dyDescent="0.3">
      <c r="A12" s="33" t="s">
        <v>54</v>
      </c>
    </row>
    <row r="15" spans="1:11" ht="18" x14ac:dyDescent="0.35">
      <c r="A15" s="3"/>
      <c r="B15" s="35" t="s">
        <v>5</v>
      </c>
      <c r="C15" s="35" t="s">
        <v>55</v>
      </c>
      <c r="D15" s="36" t="s">
        <v>57</v>
      </c>
      <c r="E15" s="36" t="s">
        <v>56</v>
      </c>
      <c r="F15" s="37" t="s">
        <v>58</v>
      </c>
      <c r="G15" s="35" t="s">
        <v>59</v>
      </c>
      <c r="H15" s="36" t="s">
        <v>60</v>
      </c>
      <c r="I15" s="36" t="s">
        <v>61</v>
      </c>
      <c r="J15" s="37" t="s">
        <v>62</v>
      </c>
    </row>
    <row r="16" spans="1:11" x14ac:dyDescent="0.3">
      <c r="A16" s="4">
        <v>2005</v>
      </c>
      <c r="B16" s="3">
        <v>534</v>
      </c>
      <c r="C16" s="3">
        <f>B16-$B$16</f>
        <v>0</v>
      </c>
      <c r="D16" s="3">
        <f>B16/$B$16</f>
        <v>1</v>
      </c>
      <c r="E16" s="3">
        <f>D16*100</f>
        <v>100</v>
      </c>
      <c r="F16" s="3">
        <f>E16-100</f>
        <v>0</v>
      </c>
      <c r="G16" s="3">
        <v>0</v>
      </c>
      <c r="H16" s="3">
        <v>0</v>
      </c>
      <c r="I16" s="3">
        <f>H16*100</f>
        <v>0</v>
      </c>
      <c r="J16" s="3">
        <v>0</v>
      </c>
    </row>
    <row r="17" spans="1:11" x14ac:dyDescent="0.3">
      <c r="A17" s="4">
        <v>2006</v>
      </c>
      <c r="B17" s="3">
        <v>531</v>
      </c>
      <c r="C17" s="3">
        <f>B17-$B$16</f>
        <v>-3</v>
      </c>
      <c r="D17" s="3">
        <f t="shared" ref="D17:D25" si="0">B17/$B$16</f>
        <v>0.9943820224719101</v>
      </c>
      <c r="E17" s="3">
        <f t="shared" ref="E17:E25" si="1">D17*100</f>
        <v>99.438202247191015</v>
      </c>
      <c r="F17" s="3">
        <f t="shared" ref="F17:F25" si="2">E17-100</f>
        <v>-0.56179775280898525</v>
      </c>
      <c r="G17" s="3">
        <f t="shared" ref="G17:G25" si="3">B17-B16</f>
        <v>-3</v>
      </c>
      <c r="H17" s="3">
        <f>B17/B16</f>
        <v>0.9943820224719101</v>
      </c>
      <c r="I17" s="3">
        <f>H17*100</f>
        <v>99.438202247191015</v>
      </c>
      <c r="J17" s="3">
        <f>I17-100</f>
        <v>-0.56179775280898525</v>
      </c>
    </row>
    <row r="18" spans="1:11" x14ac:dyDescent="0.3">
      <c r="A18" s="4">
        <v>2007</v>
      </c>
      <c r="B18" s="3">
        <v>531</v>
      </c>
      <c r="C18" s="3">
        <f>B18-$B$16</f>
        <v>-3</v>
      </c>
      <c r="D18" s="3">
        <f>B18/$B$16</f>
        <v>0.9943820224719101</v>
      </c>
      <c r="E18" s="3">
        <f t="shared" si="1"/>
        <v>99.438202247191015</v>
      </c>
      <c r="F18" s="3">
        <f t="shared" si="2"/>
        <v>-0.56179775280898525</v>
      </c>
      <c r="G18" s="3">
        <f t="shared" si="3"/>
        <v>0</v>
      </c>
      <c r="H18" s="3">
        <f t="shared" ref="H18:H25" si="4">B18/B17</f>
        <v>1</v>
      </c>
      <c r="I18" s="3">
        <f t="shared" ref="I18:I25" si="5">H18*100</f>
        <v>100</v>
      </c>
      <c r="J18" s="3">
        <f t="shared" ref="J18:J25" si="6">I18-100</f>
        <v>0</v>
      </c>
    </row>
    <row r="19" spans="1:11" x14ac:dyDescent="0.3">
      <c r="A19" s="4">
        <v>2008</v>
      </c>
      <c r="B19" s="3">
        <v>532</v>
      </c>
      <c r="C19" s="3">
        <f>B19-$B$16</f>
        <v>-2</v>
      </c>
      <c r="D19" s="3">
        <f t="shared" si="0"/>
        <v>0.99625468164794007</v>
      </c>
      <c r="E19" s="3">
        <f t="shared" si="1"/>
        <v>99.625468164794</v>
      </c>
      <c r="F19" s="3">
        <f t="shared" si="2"/>
        <v>-0.37453183520599964</v>
      </c>
      <c r="G19" s="3">
        <f t="shared" si="3"/>
        <v>1</v>
      </c>
      <c r="H19" s="3">
        <f t="shared" si="4"/>
        <v>1.0018832391713748</v>
      </c>
      <c r="I19" s="3">
        <f>H19*100</f>
        <v>100.18832391713748</v>
      </c>
      <c r="J19" s="3">
        <f t="shared" si="6"/>
        <v>0.18832391713748109</v>
      </c>
    </row>
    <row r="20" spans="1:11" x14ac:dyDescent="0.3">
      <c r="A20" s="4">
        <v>2009</v>
      </c>
      <c r="B20" s="3">
        <v>533</v>
      </c>
      <c r="C20" s="3">
        <f>B20-$B$16</f>
        <v>-1</v>
      </c>
      <c r="D20" s="3">
        <f t="shared" si="0"/>
        <v>0.99812734082397003</v>
      </c>
      <c r="E20" s="3">
        <f t="shared" si="1"/>
        <v>99.812734082397</v>
      </c>
      <c r="F20" s="3">
        <f t="shared" si="2"/>
        <v>-0.18726591760299982</v>
      </c>
      <c r="G20" s="3">
        <f t="shared" si="3"/>
        <v>1</v>
      </c>
      <c r="H20" s="3">
        <f t="shared" si="4"/>
        <v>1.0018796992481203</v>
      </c>
      <c r="I20" s="3">
        <f t="shared" si="5"/>
        <v>100.18796992481202</v>
      </c>
      <c r="J20" s="3">
        <f>I20-100</f>
        <v>0.18796992481202324</v>
      </c>
    </row>
    <row r="21" spans="1:11" x14ac:dyDescent="0.3">
      <c r="A21" s="4">
        <v>2010</v>
      </c>
      <c r="B21" s="3">
        <v>532</v>
      </c>
      <c r="C21" s="3">
        <f t="shared" ref="C21:C25" si="7">B21-$B$16</f>
        <v>-2</v>
      </c>
      <c r="D21" s="3">
        <f t="shared" si="0"/>
        <v>0.99625468164794007</v>
      </c>
      <c r="E21" s="3">
        <f t="shared" si="1"/>
        <v>99.625468164794</v>
      </c>
      <c r="F21" s="3">
        <f t="shared" si="2"/>
        <v>-0.37453183520599964</v>
      </c>
      <c r="G21" s="3">
        <f t="shared" si="3"/>
        <v>-1</v>
      </c>
      <c r="H21" s="3">
        <f>B21/B20</f>
        <v>0.99812382739212002</v>
      </c>
      <c r="I21" s="3">
        <f t="shared" si="5"/>
        <v>99.812382739211998</v>
      </c>
      <c r="J21" s="3">
        <f t="shared" si="6"/>
        <v>-0.18761726078800223</v>
      </c>
    </row>
    <row r="22" spans="1:11" x14ac:dyDescent="0.3">
      <c r="A22" s="4">
        <v>2011</v>
      </c>
      <c r="B22" s="3">
        <v>532</v>
      </c>
      <c r="C22" s="3">
        <f t="shared" si="7"/>
        <v>-2</v>
      </c>
      <c r="D22" s="3">
        <f>B22/$B$16</f>
        <v>0.99625468164794007</v>
      </c>
      <c r="E22" s="3">
        <f t="shared" si="1"/>
        <v>99.625468164794</v>
      </c>
      <c r="F22" s="3">
        <f t="shared" si="2"/>
        <v>-0.37453183520599964</v>
      </c>
      <c r="G22" s="3">
        <f t="shared" si="3"/>
        <v>0</v>
      </c>
      <c r="H22" s="3">
        <f t="shared" si="4"/>
        <v>1</v>
      </c>
      <c r="I22" s="3">
        <f t="shared" si="5"/>
        <v>100</v>
      </c>
      <c r="J22" s="3">
        <f t="shared" si="6"/>
        <v>0</v>
      </c>
    </row>
    <row r="23" spans="1:11" x14ac:dyDescent="0.3">
      <c r="A23" s="4">
        <v>2012</v>
      </c>
      <c r="B23" s="3">
        <v>533</v>
      </c>
      <c r="C23" s="3">
        <f t="shared" si="7"/>
        <v>-1</v>
      </c>
      <c r="D23" s="3">
        <f t="shared" si="0"/>
        <v>0.99812734082397003</v>
      </c>
      <c r="E23" s="3">
        <f t="shared" si="1"/>
        <v>99.812734082397</v>
      </c>
      <c r="F23" s="3">
        <f t="shared" si="2"/>
        <v>-0.18726591760299982</v>
      </c>
      <c r="G23" s="3">
        <f t="shared" si="3"/>
        <v>1</v>
      </c>
      <c r="H23" s="3">
        <f t="shared" si="4"/>
        <v>1.0018796992481203</v>
      </c>
      <c r="I23" s="3">
        <f t="shared" si="5"/>
        <v>100.18796992481202</v>
      </c>
      <c r="J23" s="3">
        <f t="shared" si="6"/>
        <v>0.18796992481202324</v>
      </c>
    </row>
    <row r="24" spans="1:11" x14ac:dyDescent="0.3">
      <c r="A24" s="4">
        <v>2013</v>
      </c>
      <c r="B24" s="3">
        <v>534</v>
      </c>
      <c r="C24" s="3">
        <f t="shared" si="7"/>
        <v>0</v>
      </c>
      <c r="D24" s="3">
        <f t="shared" si="0"/>
        <v>1</v>
      </c>
      <c r="E24" s="3">
        <f t="shared" si="1"/>
        <v>100</v>
      </c>
      <c r="F24" s="3">
        <f t="shared" si="2"/>
        <v>0</v>
      </c>
      <c r="G24" s="3">
        <f t="shared" si="3"/>
        <v>1</v>
      </c>
      <c r="H24" s="3">
        <f t="shared" si="4"/>
        <v>1.00187617260788</v>
      </c>
      <c r="I24" s="3">
        <f t="shared" si="5"/>
        <v>100.187617260788</v>
      </c>
      <c r="J24" s="3">
        <f>I24-100</f>
        <v>0.18761726078800223</v>
      </c>
    </row>
    <row r="25" spans="1:11" x14ac:dyDescent="0.3">
      <c r="A25" s="4">
        <v>2014</v>
      </c>
      <c r="B25" s="3">
        <v>536</v>
      </c>
      <c r="C25" s="3">
        <f t="shared" si="7"/>
        <v>2</v>
      </c>
      <c r="D25" s="3">
        <f t="shared" si="0"/>
        <v>1.0037453183520599</v>
      </c>
      <c r="E25" s="3">
        <f t="shared" si="1"/>
        <v>100.374531835206</v>
      </c>
      <c r="F25" s="3">
        <f t="shared" si="2"/>
        <v>0.37453183520599964</v>
      </c>
      <c r="G25" s="3">
        <f t="shared" si="3"/>
        <v>2</v>
      </c>
      <c r="H25" s="3">
        <f t="shared" si="4"/>
        <v>1.0037453183520599</v>
      </c>
      <c r="I25" s="3">
        <f t="shared" si="5"/>
        <v>100.374531835206</v>
      </c>
      <c r="J25" s="3">
        <f t="shared" si="6"/>
        <v>0.37453183520599964</v>
      </c>
    </row>
    <row r="26" spans="1:11" x14ac:dyDescent="0.3">
      <c r="A26" s="6"/>
    </row>
    <row r="28" spans="1:11" ht="18" x14ac:dyDescent="0.35">
      <c r="A28" s="3"/>
      <c r="B28" s="5" t="s">
        <v>5</v>
      </c>
      <c r="C28" s="4" t="s">
        <v>7</v>
      </c>
      <c r="E28" s="3"/>
      <c r="F28" s="38" t="s">
        <v>75</v>
      </c>
      <c r="G28" s="38" t="s">
        <v>76</v>
      </c>
      <c r="H28" s="39" t="s">
        <v>83</v>
      </c>
      <c r="I28" s="39" t="s">
        <v>84</v>
      </c>
      <c r="J28" s="40" t="s">
        <v>85</v>
      </c>
      <c r="K28" s="39"/>
    </row>
    <row r="29" spans="1:11" x14ac:dyDescent="0.3">
      <c r="A29" s="4">
        <v>2005</v>
      </c>
      <c r="B29" s="3">
        <v>534</v>
      </c>
      <c r="C29" s="3">
        <v>2492</v>
      </c>
      <c r="E29" s="4" t="s">
        <v>5</v>
      </c>
      <c r="F29" s="3">
        <f>B39/B6</f>
        <v>532.79999999999995</v>
      </c>
      <c r="G29" s="3">
        <f>(B38-B29)/(B6-1)</f>
        <v>0.22222222222222221</v>
      </c>
      <c r="H29" s="3">
        <f>POWER(B38/B29,1/(B6-1))*100</f>
        <v>100.04154554011005</v>
      </c>
      <c r="I29" s="3">
        <f>H29-100</f>
        <v>4.1545540110050183E-2</v>
      </c>
      <c r="J29" s="86">
        <f>B38+G29</f>
        <v>536.22222222222217</v>
      </c>
      <c r="K29" s="86"/>
    </row>
    <row r="30" spans="1:11" x14ac:dyDescent="0.3">
      <c r="A30" s="4">
        <v>2006</v>
      </c>
      <c r="B30" s="3">
        <v>531</v>
      </c>
      <c r="C30" s="3">
        <v>2467</v>
      </c>
      <c r="E30" s="4" t="s">
        <v>7</v>
      </c>
      <c r="F30" s="3">
        <f>C39/B6</f>
        <v>2440.9</v>
      </c>
      <c r="G30" s="3">
        <f>(C38-C29)/(B6-1)</f>
        <v>-8.5555555555555554</v>
      </c>
      <c r="H30" s="3">
        <f>POWER(C38/C29,1/(B6-1))*100</f>
        <v>99.651870560360862</v>
      </c>
      <c r="I30" s="3">
        <f>H30-100</f>
        <v>-0.34812943963913767</v>
      </c>
      <c r="J30" s="86">
        <f>C38+G30</f>
        <v>2406.4444444444443</v>
      </c>
      <c r="K30" s="86"/>
    </row>
    <row r="31" spans="1:11" x14ac:dyDescent="0.3">
      <c r="A31" s="4">
        <v>2007</v>
      </c>
      <c r="B31" s="3">
        <v>531</v>
      </c>
      <c r="C31" s="3">
        <v>2455</v>
      </c>
    </row>
    <row r="32" spans="1:11" x14ac:dyDescent="0.3">
      <c r="A32" s="4">
        <v>2008</v>
      </c>
      <c r="B32" s="3">
        <v>532</v>
      </c>
      <c r="C32" s="3">
        <v>2448</v>
      </c>
      <c r="E32" s="104" t="s">
        <v>93</v>
      </c>
      <c r="F32" s="105"/>
      <c r="G32" s="105"/>
      <c r="H32" s="105"/>
      <c r="I32" s="105"/>
      <c r="J32" s="105"/>
      <c r="K32" s="3">
        <f>B39/C39</f>
        <v>0.21828014257036338</v>
      </c>
    </row>
    <row r="33" spans="1:6" x14ac:dyDescent="0.3">
      <c r="A33" s="4">
        <v>2009</v>
      </c>
      <c r="B33" s="3">
        <v>533</v>
      </c>
      <c r="C33" s="3">
        <v>2440</v>
      </c>
    </row>
    <row r="34" spans="1:6" x14ac:dyDescent="0.3">
      <c r="A34" s="4">
        <v>2010</v>
      </c>
      <c r="B34" s="3">
        <v>532</v>
      </c>
      <c r="C34" s="3">
        <v>2428</v>
      </c>
    </row>
    <row r="35" spans="1:6" x14ac:dyDescent="0.3">
      <c r="A35" s="4">
        <v>2011</v>
      </c>
      <c r="B35" s="3">
        <v>532</v>
      </c>
      <c r="C35" s="3">
        <v>2424</v>
      </c>
    </row>
    <row r="36" spans="1:6" x14ac:dyDescent="0.3">
      <c r="A36" s="4">
        <v>2012</v>
      </c>
      <c r="B36" s="3">
        <v>533</v>
      </c>
      <c r="C36" s="3">
        <v>2422</v>
      </c>
    </row>
    <row r="37" spans="1:6" x14ac:dyDescent="0.3">
      <c r="A37" s="4">
        <v>2013</v>
      </c>
      <c r="B37" s="3">
        <v>534</v>
      </c>
      <c r="C37" s="3">
        <v>2418</v>
      </c>
    </row>
    <row r="38" spans="1:6" x14ac:dyDescent="0.3">
      <c r="A38" s="4">
        <v>2014</v>
      </c>
      <c r="B38" s="3">
        <v>536</v>
      </c>
      <c r="C38" s="3">
        <v>2415</v>
      </c>
    </row>
    <row r="39" spans="1:6" x14ac:dyDescent="0.3">
      <c r="A39" s="7" t="s">
        <v>6</v>
      </c>
      <c r="B39" s="3">
        <f>SUM(B29:B38)</f>
        <v>5328</v>
      </c>
      <c r="C39" s="3">
        <f>SUM(C29:C38)</f>
        <v>24409</v>
      </c>
      <c r="F39" s="34"/>
    </row>
    <row r="41" spans="1:6" ht="15" thickBot="1" x14ac:dyDescent="0.35"/>
    <row r="42" spans="1:6" ht="18" x14ac:dyDescent="0.35">
      <c r="A42" s="101" t="s">
        <v>63</v>
      </c>
      <c r="B42" s="102"/>
      <c r="C42" s="102"/>
      <c r="D42" s="103"/>
    </row>
    <row r="43" spans="1:6" ht="18" x14ac:dyDescent="0.35">
      <c r="A43" s="110" t="s">
        <v>64</v>
      </c>
      <c r="B43" s="111"/>
      <c r="C43" s="99" t="s">
        <v>65</v>
      </c>
      <c r="D43" s="100"/>
    </row>
    <row r="44" spans="1:6" ht="17.399999999999999" x14ac:dyDescent="0.3">
      <c r="A44" s="84" t="s">
        <v>66</v>
      </c>
      <c r="B44" s="85"/>
      <c r="C44" s="87" t="s">
        <v>67</v>
      </c>
      <c r="D44" s="88"/>
    </row>
    <row r="45" spans="1:6" ht="17.399999999999999" x14ac:dyDescent="0.3">
      <c r="A45" s="84" t="s">
        <v>68</v>
      </c>
      <c r="B45" s="85"/>
      <c r="C45" s="87" t="s">
        <v>86</v>
      </c>
      <c r="D45" s="88"/>
    </row>
    <row r="46" spans="1:6" ht="17.399999999999999" x14ac:dyDescent="0.3">
      <c r="A46" s="84" t="s">
        <v>69</v>
      </c>
      <c r="B46" s="85"/>
      <c r="C46" s="87" t="s">
        <v>87</v>
      </c>
      <c r="D46" s="88"/>
    </row>
    <row r="47" spans="1:6" ht="18" x14ac:dyDescent="0.35">
      <c r="A47" s="84" t="s">
        <v>70</v>
      </c>
      <c r="B47" s="85"/>
      <c r="C47" s="106" t="s">
        <v>88</v>
      </c>
      <c r="D47" s="107"/>
    </row>
    <row r="48" spans="1:6" ht="18" x14ac:dyDescent="0.35">
      <c r="A48" s="84" t="s">
        <v>71</v>
      </c>
      <c r="B48" s="85"/>
      <c r="C48" s="108" t="s">
        <v>89</v>
      </c>
      <c r="D48" s="109"/>
    </row>
    <row r="49" spans="1:4" ht="17.399999999999999" x14ac:dyDescent="0.3">
      <c r="A49" s="84" t="s">
        <v>72</v>
      </c>
      <c r="B49" s="85"/>
      <c r="C49" s="87" t="s">
        <v>90</v>
      </c>
      <c r="D49" s="88"/>
    </row>
    <row r="50" spans="1:4" ht="17.399999999999999" x14ac:dyDescent="0.3">
      <c r="A50" s="84" t="s">
        <v>73</v>
      </c>
      <c r="B50" s="85"/>
      <c r="C50" s="87" t="s">
        <v>91</v>
      </c>
      <c r="D50" s="88"/>
    </row>
    <row r="51" spans="1:4" ht="18" x14ac:dyDescent="0.35">
      <c r="A51" s="84" t="s">
        <v>74</v>
      </c>
      <c r="B51" s="85"/>
      <c r="C51" s="106" t="s">
        <v>92</v>
      </c>
      <c r="D51" s="107"/>
    </row>
    <row r="52" spans="1:4" ht="15.6" x14ac:dyDescent="0.3">
      <c r="A52" s="84" t="s">
        <v>78</v>
      </c>
      <c r="B52" s="85"/>
      <c r="C52" s="89" t="s">
        <v>75</v>
      </c>
      <c r="D52" s="90"/>
    </row>
    <row r="53" spans="1:4" ht="15.6" x14ac:dyDescent="0.3">
      <c r="A53" s="84" t="s">
        <v>77</v>
      </c>
      <c r="B53" s="85"/>
      <c r="C53" s="91" t="s">
        <v>76</v>
      </c>
      <c r="D53" s="92"/>
    </row>
    <row r="54" spans="1:4" ht="15.6" x14ac:dyDescent="0.3">
      <c r="A54" s="95" t="s">
        <v>81</v>
      </c>
      <c r="B54" s="96"/>
      <c r="C54" s="89" t="s">
        <v>79</v>
      </c>
      <c r="D54" s="90"/>
    </row>
    <row r="55" spans="1:4" ht="16.2" thickBot="1" x14ac:dyDescent="0.35">
      <c r="A55" s="97" t="s">
        <v>82</v>
      </c>
      <c r="B55" s="98"/>
      <c r="C55" s="93" t="s">
        <v>80</v>
      </c>
      <c r="D55" s="94"/>
    </row>
  </sheetData>
  <mergeCells count="30">
    <mergeCell ref="A48:B48"/>
    <mergeCell ref="A49:B49"/>
    <mergeCell ref="A50:B50"/>
    <mergeCell ref="A51:B51"/>
    <mergeCell ref="A43:B43"/>
    <mergeCell ref="A44:B44"/>
    <mergeCell ref="A45:B45"/>
    <mergeCell ref="A46:B46"/>
    <mergeCell ref="C50:D50"/>
    <mergeCell ref="C51:D51"/>
    <mergeCell ref="C47:D47"/>
    <mergeCell ref="C48:D48"/>
    <mergeCell ref="C49:D49"/>
    <mergeCell ref="C52:D52"/>
    <mergeCell ref="C53:D53"/>
    <mergeCell ref="C54:D54"/>
    <mergeCell ref="C55:D55"/>
    <mergeCell ref="A54:B54"/>
    <mergeCell ref="A55:B55"/>
    <mergeCell ref="A52:B52"/>
    <mergeCell ref="A53:B53"/>
    <mergeCell ref="A47:B47"/>
    <mergeCell ref="J29:K29"/>
    <mergeCell ref="J30:K30"/>
    <mergeCell ref="C44:D44"/>
    <mergeCell ref="C45:D45"/>
    <mergeCell ref="C46:D46"/>
    <mergeCell ref="C43:D43"/>
    <mergeCell ref="A42:D42"/>
    <mergeCell ref="E32:J3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'1. Основные хар-ки рядов'!B4:B4</xm:f>
              <xm:sqref>B2</xm:sqref>
            </x14:sparkline>
            <x14:sparkline>
              <xm:f>'1. Основные хар-ки рядов'!C4:C4</xm:f>
              <xm:sqref>C2</xm:sqref>
            </x14:sparkline>
            <x14:sparkline>
              <xm:f>'1. Основные хар-ки рядов'!D4:D4</xm:f>
              <xm:sqref>D2</xm:sqref>
            </x14:sparkline>
            <x14:sparkline>
              <xm:f>'1. Основные хар-ки рядов'!E4:E4</xm:f>
              <xm:sqref>E2</xm:sqref>
            </x14:sparkline>
            <x14:sparkline>
              <xm:f>'1. Основные хар-ки рядов'!F4:F4</xm:f>
              <xm:sqref>F2</xm:sqref>
            </x14:sparkline>
            <x14:sparkline>
              <xm:f>'1. Основные хар-ки рядов'!G4:G4</xm:f>
              <xm:sqref>G2</xm:sqref>
            </x14:sparkline>
            <x14:sparkline>
              <xm:f>'1. Основные хар-ки рядов'!H4:H4</xm:f>
              <xm:sqref>H2</xm:sqref>
            </x14:sparkline>
            <x14:sparkline>
              <xm:f>'1. Основные хар-ки рядов'!I4:I4</xm:f>
              <xm:sqref>I2</xm:sqref>
            </x14:sparkline>
            <x14:sparkline>
              <xm:f>'1. Основные хар-ки рядов'!J4:J4</xm:f>
              <xm:sqref>J2</xm:sqref>
            </x14:sparkline>
            <x14:sparkline>
              <xm:f>'1. Основные хар-ки рядов'!K4:K4</xm:f>
              <xm:sqref>K2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2" zoomScale="85" zoomScaleNormal="85" workbookViewId="0">
      <selection activeCell="C24" sqref="C24"/>
    </sheetView>
  </sheetViews>
  <sheetFormatPr defaultRowHeight="14.4" x14ac:dyDescent="0.3"/>
  <cols>
    <col min="1" max="1" width="10.44140625" customWidth="1"/>
    <col min="2" max="2" width="14.5546875" customWidth="1"/>
    <col min="3" max="3" width="11.5546875" customWidth="1"/>
  </cols>
  <sheetData>
    <row r="1" spans="1:4" ht="14.4" customHeight="1" x14ac:dyDescent="0.3">
      <c r="A1" s="113" t="s">
        <v>94</v>
      </c>
      <c r="B1" s="113"/>
      <c r="C1" s="113"/>
      <c r="D1" s="113"/>
    </row>
    <row r="2" spans="1:4" x14ac:dyDescent="0.3">
      <c r="A2" s="113"/>
      <c r="B2" s="113"/>
      <c r="C2" s="113"/>
      <c r="D2" s="113"/>
    </row>
    <row r="3" spans="1:4" x14ac:dyDescent="0.3">
      <c r="A3" s="113"/>
      <c r="B3" s="113"/>
      <c r="C3" s="113"/>
      <c r="D3" s="113"/>
    </row>
    <row r="4" spans="1:4" ht="14.4" customHeight="1" x14ac:dyDescent="0.3">
      <c r="A4" s="113"/>
      <c r="B4" s="113"/>
      <c r="C4" s="113"/>
      <c r="D4" s="113"/>
    </row>
    <row r="5" spans="1:4" x14ac:dyDescent="0.3">
      <c r="C5" s="11"/>
      <c r="D5" s="11"/>
    </row>
    <row r="6" spans="1:4" x14ac:dyDescent="0.3">
      <c r="C6" s="11"/>
      <c r="D6" s="11"/>
    </row>
    <row r="7" spans="1:4" x14ac:dyDescent="0.3">
      <c r="A7" s="112" t="s">
        <v>9</v>
      </c>
      <c r="B7" s="112"/>
      <c r="C7" s="11"/>
      <c r="D7" s="11"/>
    </row>
    <row r="8" spans="1:4" x14ac:dyDescent="0.3">
      <c r="A8" s="3"/>
      <c r="B8" s="4" t="s">
        <v>5</v>
      </c>
      <c r="C8" s="11"/>
      <c r="D8" s="11"/>
    </row>
    <row r="9" spans="1:4" x14ac:dyDescent="0.3">
      <c r="A9" s="4" t="s">
        <v>10</v>
      </c>
      <c r="B9" s="3">
        <f>AVERAGE('1. Основные хар-ки рядов'!B29:B31)</f>
        <v>532</v>
      </c>
      <c r="C9" s="11"/>
      <c r="D9" s="11"/>
    </row>
    <row r="10" spans="1:4" x14ac:dyDescent="0.3">
      <c r="A10" s="4" t="s">
        <v>11</v>
      </c>
      <c r="B10" s="3">
        <f>AVERAGE('1. Основные хар-ки рядов'!B32:B34)</f>
        <v>532.33333333333337</v>
      </c>
      <c r="C10" s="11"/>
      <c r="D10" s="11"/>
    </row>
    <row r="11" spans="1:4" x14ac:dyDescent="0.3">
      <c r="A11" s="4" t="s">
        <v>12</v>
      </c>
      <c r="B11" s="3">
        <f>AVERAGE('1. Основные хар-ки рядов'!B35:B37)</f>
        <v>533</v>
      </c>
    </row>
    <row r="12" spans="1:4" x14ac:dyDescent="0.3">
      <c r="A12" s="4" t="s">
        <v>13</v>
      </c>
      <c r="B12" s="3">
        <v>536</v>
      </c>
    </row>
    <row r="13" spans="1:4" x14ac:dyDescent="0.3">
      <c r="A13" s="7" t="s">
        <v>6</v>
      </c>
      <c r="B13" s="3">
        <f>SUM(B9:B12)</f>
        <v>2133.3333333333335</v>
      </c>
    </row>
    <row r="14" spans="1:4" x14ac:dyDescent="0.3">
      <c r="C14" s="10"/>
    </row>
    <row r="15" spans="1:4" x14ac:dyDescent="0.3">
      <c r="A15" s="112" t="s">
        <v>51</v>
      </c>
      <c r="B15" s="112"/>
      <c r="C15" s="8"/>
    </row>
    <row r="16" spans="1:4" ht="18" x14ac:dyDescent="0.35">
      <c r="A16" s="3"/>
      <c r="B16" s="5" t="s">
        <v>5</v>
      </c>
      <c r="C16" s="9"/>
    </row>
    <row r="17" spans="1:3" x14ac:dyDescent="0.3">
      <c r="A17" s="4">
        <v>2005</v>
      </c>
      <c r="B17" s="3">
        <v>0</v>
      </c>
      <c r="C17" s="9"/>
    </row>
    <row r="18" spans="1:3" x14ac:dyDescent="0.3">
      <c r="A18" s="4">
        <v>2006</v>
      </c>
      <c r="B18" s="3">
        <f>('1. Основные хар-ки рядов'!B29+'1. Основные хар-ки рядов'!B30+'1. Основные хар-ки рядов'!B31)/3</f>
        <v>532</v>
      </c>
      <c r="C18" s="9"/>
    </row>
    <row r="19" spans="1:3" x14ac:dyDescent="0.3">
      <c r="A19" s="4">
        <v>2007</v>
      </c>
      <c r="B19" s="3">
        <f>('1. Основные хар-ки рядов'!B30+'1. Основные хар-ки рядов'!B31+'1. Основные хар-ки рядов'!B32)/3</f>
        <v>531.33333333333337</v>
      </c>
      <c r="C19" s="9"/>
    </row>
    <row r="20" spans="1:3" x14ac:dyDescent="0.3">
      <c r="A20" s="4">
        <v>2008</v>
      </c>
      <c r="B20" s="3">
        <f>('1. Основные хар-ки рядов'!B31+'1. Основные хар-ки рядов'!B32+'1. Основные хар-ки рядов'!B33)/3</f>
        <v>532</v>
      </c>
      <c r="C20" s="9"/>
    </row>
    <row r="21" spans="1:3" x14ac:dyDescent="0.3">
      <c r="A21" s="4">
        <v>2009</v>
      </c>
      <c r="B21" s="3">
        <f>('1. Основные хар-ки рядов'!B32+'1. Основные хар-ки рядов'!B33+'1. Основные хар-ки рядов'!B34)/3</f>
        <v>532.33333333333337</v>
      </c>
    </row>
    <row r="22" spans="1:3" x14ac:dyDescent="0.3">
      <c r="A22" s="4">
        <v>2010</v>
      </c>
      <c r="B22" s="3">
        <f>('1. Основные хар-ки рядов'!B33+'1. Основные хар-ки рядов'!B34+'1. Основные хар-ки рядов'!B35)/3</f>
        <v>532.33333333333337</v>
      </c>
    </row>
    <row r="23" spans="1:3" x14ac:dyDescent="0.3">
      <c r="A23" s="4">
        <v>2011</v>
      </c>
      <c r="B23" s="3">
        <f>('1. Основные хар-ки рядов'!B34+'1. Основные хар-ки рядов'!B35+'1. Основные хар-ки рядов'!B36)/3</f>
        <v>532.33333333333337</v>
      </c>
    </row>
    <row r="24" spans="1:3" x14ac:dyDescent="0.3">
      <c r="A24" s="4">
        <v>2012</v>
      </c>
      <c r="B24" s="3">
        <f>('1. Основные хар-ки рядов'!B35+'1. Основные хар-ки рядов'!B36+'1. Основные хар-ки рядов'!B37)/3</f>
        <v>533</v>
      </c>
    </row>
    <row r="25" spans="1:3" x14ac:dyDescent="0.3">
      <c r="A25" s="4">
        <v>2013</v>
      </c>
      <c r="B25" s="3">
        <f>('1. Основные хар-ки рядов'!B36+'1. Основные хар-ки рядов'!B37+'1. Основные хар-ки рядов'!B38)/3</f>
        <v>534.33333333333337</v>
      </c>
    </row>
    <row r="26" spans="1:3" x14ac:dyDescent="0.3">
      <c r="A26" s="4">
        <v>2014</v>
      </c>
      <c r="B26" s="3">
        <v>0</v>
      </c>
    </row>
    <row r="28" spans="1:3" x14ac:dyDescent="0.3">
      <c r="A28" s="112" t="s">
        <v>52</v>
      </c>
      <c r="B28" s="112"/>
    </row>
    <row r="29" spans="1:3" ht="18" x14ac:dyDescent="0.35">
      <c r="A29" s="3"/>
      <c r="B29" s="5" t="s">
        <v>5</v>
      </c>
    </row>
    <row r="30" spans="1:3" x14ac:dyDescent="0.3">
      <c r="A30" s="4">
        <v>2005</v>
      </c>
      <c r="B30" s="3">
        <v>0</v>
      </c>
    </row>
    <row r="31" spans="1:3" x14ac:dyDescent="0.3">
      <c r="A31" s="4">
        <v>2006</v>
      </c>
      <c r="B31" s="3">
        <v>0</v>
      </c>
    </row>
    <row r="32" spans="1:3" x14ac:dyDescent="0.3">
      <c r="A32" s="4">
        <v>2007</v>
      </c>
      <c r="B32" s="3">
        <f>AVERAGE('1. Основные хар-ки рядов'!B29:B33)</f>
        <v>532.20000000000005</v>
      </c>
    </row>
    <row r="33" spans="1:2" x14ac:dyDescent="0.3">
      <c r="A33" s="4">
        <v>2008</v>
      </c>
      <c r="B33" s="3">
        <f>AVERAGE('1. Основные хар-ки рядов'!B30:B34)</f>
        <v>531.79999999999995</v>
      </c>
    </row>
    <row r="34" spans="1:2" x14ac:dyDescent="0.3">
      <c r="A34" s="4">
        <v>2009</v>
      </c>
      <c r="B34" s="3">
        <f>AVERAGE('1. Основные хар-ки рядов'!B31:B35)</f>
        <v>532</v>
      </c>
    </row>
    <row r="35" spans="1:2" x14ac:dyDescent="0.3">
      <c r="A35" s="4">
        <v>2010</v>
      </c>
      <c r="B35" s="3">
        <f>AVERAGE('1. Основные хар-ки рядов'!B32:B36)</f>
        <v>532.4</v>
      </c>
    </row>
    <row r="36" spans="1:2" x14ac:dyDescent="0.3">
      <c r="A36" s="4">
        <v>2011</v>
      </c>
      <c r="B36" s="3">
        <f>AVERAGE('1. Основные хар-ки рядов'!B33:B37)</f>
        <v>532.79999999999995</v>
      </c>
    </row>
    <row r="37" spans="1:2" x14ac:dyDescent="0.3">
      <c r="A37" s="4">
        <v>2012</v>
      </c>
      <c r="B37" s="3">
        <f>AVERAGE('1. Основные хар-ки рядов'!B34:B38)</f>
        <v>533.4</v>
      </c>
    </row>
    <row r="38" spans="1:2" x14ac:dyDescent="0.3">
      <c r="A38" s="4">
        <v>2013</v>
      </c>
      <c r="B38" s="3">
        <v>0</v>
      </c>
    </row>
    <row r="39" spans="1:2" x14ac:dyDescent="0.3">
      <c r="A39" s="4">
        <v>2014</v>
      </c>
      <c r="B39" s="3">
        <v>0</v>
      </c>
    </row>
  </sheetData>
  <mergeCells count="4">
    <mergeCell ref="A7:B7"/>
    <mergeCell ref="A15:B15"/>
    <mergeCell ref="A28:B28"/>
    <mergeCell ref="A1:D4"/>
  </mergeCells>
  <pageMargins left="0.7" right="0.7" top="0.75" bottom="0.75" header="0.3" footer="0.3"/>
  <pageSetup orientation="portrait" r:id="rId1"/>
  <ignoredErrors>
    <ignoredError sqref="B9 B10:B13 B37 B33:B35 B3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topLeftCell="C15" zoomScale="85" zoomScaleNormal="85" workbookViewId="0">
      <selection activeCell="Q34" sqref="Q34"/>
    </sheetView>
  </sheetViews>
  <sheetFormatPr defaultRowHeight="14.4" x14ac:dyDescent="0.3"/>
  <cols>
    <col min="1" max="1" width="5.44140625" customWidth="1"/>
    <col min="2" max="2" width="12.109375" customWidth="1"/>
    <col min="3" max="3" width="10.44140625" customWidth="1"/>
    <col min="5" max="5" width="13.77734375" customWidth="1"/>
    <col min="7" max="7" width="12.77734375" customWidth="1"/>
    <col min="8" max="8" width="8.21875" customWidth="1"/>
    <col min="9" max="9" width="20" customWidth="1"/>
    <col min="10" max="10" width="11.33203125" customWidth="1"/>
    <col min="11" max="11" width="17.6640625" customWidth="1"/>
    <col min="13" max="13" width="17.5546875" customWidth="1"/>
    <col min="15" max="15" width="12.33203125" customWidth="1"/>
    <col min="17" max="17" width="17.5546875" customWidth="1"/>
    <col min="18" max="18" width="13.5546875" customWidth="1"/>
    <col min="19" max="19" width="13.21875" customWidth="1"/>
    <col min="20" max="20" width="13.44140625" customWidth="1"/>
    <col min="21" max="21" width="13.6640625" customWidth="1"/>
    <col min="22" max="22" width="13.21875" customWidth="1"/>
  </cols>
  <sheetData>
    <row r="1" spans="1:22" ht="18" customHeight="1" x14ac:dyDescent="0.35">
      <c r="A1" s="9"/>
      <c r="B1" s="114" t="s">
        <v>5</v>
      </c>
      <c r="C1" s="114"/>
      <c r="D1" s="14"/>
      <c r="E1" s="14"/>
      <c r="F1" s="14"/>
      <c r="G1" s="14"/>
      <c r="H1" s="14"/>
      <c r="I1" s="14"/>
      <c r="S1" s="115" t="s">
        <v>30</v>
      </c>
      <c r="T1" s="115"/>
      <c r="U1" s="115"/>
      <c r="V1" s="115"/>
    </row>
    <row r="2" spans="1:22" ht="16.8" customHeight="1" x14ac:dyDescent="0.3">
      <c r="B2" s="21" t="s">
        <v>96</v>
      </c>
      <c r="C2" s="22" t="s">
        <v>95</v>
      </c>
      <c r="D2" s="21" t="s">
        <v>14</v>
      </c>
      <c r="E2" s="22" t="s">
        <v>25</v>
      </c>
      <c r="F2" s="21" t="s">
        <v>23</v>
      </c>
      <c r="G2" s="22" t="s">
        <v>24</v>
      </c>
      <c r="H2" s="21" t="s">
        <v>29</v>
      </c>
      <c r="I2" s="17" t="s">
        <v>97</v>
      </c>
      <c r="J2" s="21" t="s">
        <v>98</v>
      </c>
      <c r="K2" s="17" t="s">
        <v>100</v>
      </c>
      <c r="L2" s="21" t="s">
        <v>99</v>
      </c>
      <c r="M2" s="17" t="s">
        <v>101</v>
      </c>
      <c r="N2" s="21" t="s">
        <v>102</v>
      </c>
      <c r="O2" s="18" t="s">
        <v>103</v>
      </c>
      <c r="P2" s="4" t="s">
        <v>104</v>
      </c>
      <c r="Q2" s="18" t="s">
        <v>105</v>
      </c>
      <c r="R2" s="4" t="s">
        <v>106</v>
      </c>
      <c r="S2" s="23" t="s">
        <v>27</v>
      </c>
      <c r="T2" s="23" t="s">
        <v>28</v>
      </c>
      <c r="U2" s="24" t="s">
        <v>27</v>
      </c>
      <c r="V2" s="24" t="s">
        <v>28</v>
      </c>
    </row>
    <row r="3" spans="1:22" x14ac:dyDescent="0.3">
      <c r="B3" s="3">
        <v>-9</v>
      </c>
      <c r="C3" s="18">
        <v>2005</v>
      </c>
      <c r="D3" s="3">
        <v>534</v>
      </c>
      <c r="E3" s="17">
        <f>D3*C3</f>
        <v>1070670</v>
      </c>
      <c r="F3" s="3">
        <f t="shared" ref="F3:F12" si="0">D3*B3</f>
        <v>-4806</v>
      </c>
      <c r="G3" s="17">
        <f t="shared" ref="G3:G12" si="1">C3*C3</f>
        <v>4020025</v>
      </c>
      <c r="H3" s="3">
        <f t="shared" ref="H3:H12" si="2">B3*B3</f>
        <v>81</v>
      </c>
      <c r="I3" s="49">
        <f t="shared" ref="I3:I12" si="3">$K$29+$K$30*C3</f>
        <v>531.4909090909091</v>
      </c>
      <c r="J3" s="50">
        <f t="shared" ref="J3:J12" si="4">$C$32+$C$33*B3</f>
        <v>531.4909090909091</v>
      </c>
      <c r="K3" s="17">
        <f>POWER(D3-I3,2)</f>
        <v>6.2955371900826034</v>
      </c>
      <c r="L3" s="3">
        <f>POWER(D3-J3,2)</f>
        <v>6.2955371900826034</v>
      </c>
      <c r="M3" s="17">
        <f t="shared" ref="M3:M12" si="5">POWER(I3-$C$31,2)</f>
        <v>1.7137190082643221</v>
      </c>
      <c r="N3" s="3">
        <f t="shared" ref="N3:N12" si="6">POWER(J3-$C$31,2)</f>
        <v>1.7137190082643221</v>
      </c>
      <c r="O3" s="17">
        <f t="shared" ref="O3:O12" si="7">$C$55*(1+(1/$C$29)+((POWER(C3-$C$16,2))/$Q$13))</f>
        <v>2.9061818181817372</v>
      </c>
      <c r="P3" s="3">
        <f t="shared" ref="P3:P12" si="8">$C$55*(1+(1/$C$29)+((POWER(B3-$B$16,2))/$R$13))</f>
        <v>2.9061818181817372</v>
      </c>
      <c r="Q3" s="17">
        <f t="shared" ref="Q3:Q12" si="9">POWER(C3-$C$16,2)</f>
        <v>20.25</v>
      </c>
      <c r="R3" s="3">
        <f>POWER(B3-$B$16,2)</f>
        <v>81</v>
      </c>
      <c r="S3" s="49">
        <f t="shared" ref="S3:S12" si="10">I3-$N$29*SQRT(O3)</f>
        <v>527.55974933087532</v>
      </c>
      <c r="T3" s="49">
        <f t="shared" ref="T3:T12" si="11">I3+$N$29*SQRT(O3)</f>
        <v>535.42206885094288</v>
      </c>
      <c r="U3" s="50">
        <f t="shared" ref="U3:U12" si="12">J3-$N$29*SQRT(P3)</f>
        <v>527.55974933087532</v>
      </c>
      <c r="V3" s="50">
        <f t="shared" ref="V3:V12" si="13">J3+$N$29*SQRT(P3)</f>
        <v>535.42206885094288</v>
      </c>
    </row>
    <row r="4" spans="1:22" x14ac:dyDescent="0.3">
      <c r="B4" s="3">
        <v>-7</v>
      </c>
      <c r="C4" s="18">
        <v>2006</v>
      </c>
      <c r="D4" s="3">
        <v>531</v>
      </c>
      <c r="E4" s="17">
        <f>D4*C4</f>
        <v>1065186</v>
      </c>
      <c r="F4" s="3">
        <f t="shared" si="0"/>
        <v>-3717</v>
      </c>
      <c r="G4" s="17">
        <f>C4*C4</f>
        <v>4024036</v>
      </c>
      <c r="H4" s="3">
        <f t="shared" si="2"/>
        <v>49</v>
      </c>
      <c r="I4" s="49">
        <f t="shared" si="3"/>
        <v>531.78181818181815</v>
      </c>
      <c r="J4" s="50">
        <f t="shared" si="4"/>
        <v>531.78181818181815</v>
      </c>
      <c r="K4" s="17">
        <f t="shared" ref="K4:K11" si="14">POWER(D4-I4,2)</f>
        <v>0.61123966942144237</v>
      </c>
      <c r="L4" s="3">
        <f t="shared" ref="L4:L10" si="15">POWER(D4-J4,2)</f>
        <v>0.61123966942144237</v>
      </c>
      <c r="M4" s="17">
        <f t="shared" si="5"/>
        <v>1.0366942148759994</v>
      </c>
      <c r="N4" s="3">
        <f t="shared" si="6"/>
        <v>1.0366942148759994</v>
      </c>
      <c r="O4" s="17">
        <f t="shared" si="7"/>
        <v>2.6967272727271978</v>
      </c>
      <c r="P4" s="3">
        <f t="shared" si="8"/>
        <v>2.6967272727271978</v>
      </c>
      <c r="Q4" s="17">
        <f>POWER(C4-$C$16,2)</f>
        <v>12.25</v>
      </c>
      <c r="R4" s="3">
        <f t="shared" ref="R4:R11" si="16">POWER(B4-$B$16,2)</f>
        <v>49</v>
      </c>
      <c r="S4" s="49">
        <f t="shared" si="10"/>
        <v>527.99497067661866</v>
      </c>
      <c r="T4" s="49">
        <f t="shared" si="11"/>
        <v>535.56866568701764</v>
      </c>
      <c r="U4" s="50">
        <f t="shared" si="12"/>
        <v>527.99497067661866</v>
      </c>
      <c r="V4" s="50">
        <f t="shared" si="13"/>
        <v>535.56866568701764</v>
      </c>
    </row>
    <row r="5" spans="1:22" x14ac:dyDescent="0.3">
      <c r="B5" s="3">
        <v>-5</v>
      </c>
      <c r="C5" s="18">
        <v>2007</v>
      </c>
      <c r="D5" s="3">
        <v>531</v>
      </c>
      <c r="E5" s="17">
        <f t="shared" ref="E5:E12" si="17">D5*C5</f>
        <v>1065717</v>
      </c>
      <c r="F5" s="3">
        <f t="shared" si="0"/>
        <v>-2655</v>
      </c>
      <c r="G5" s="17">
        <f t="shared" si="1"/>
        <v>4028049</v>
      </c>
      <c r="H5" s="3">
        <f t="shared" si="2"/>
        <v>25</v>
      </c>
      <c r="I5" s="49">
        <f t="shared" si="3"/>
        <v>532.07272727272732</v>
      </c>
      <c r="J5" s="50">
        <f t="shared" si="4"/>
        <v>532.07272727272721</v>
      </c>
      <c r="K5" s="17">
        <f t="shared" si="14"/>
        <v>1.1507438016529945</v>
      </c>
      <c r="L5" s="3">
        <f t="shared" si="15"/>
        <v>1.1507438016527507</v>
      </c>
      <c r="M5" s="17">
        <f t="shared" si="5"/>
        <v>0.52892561983457542</v>
      </c>
      <c r="N5" s="3">
        <f t="shared" si="6"/>
        <v>0.52892561983474085</v>
      </c>
      <c r="O5" s="17">
        <f t="shared" si="7"/>
        <v>2.5396363636362929</v>
      </c>
      <c r="P5" s="3">
        <f t="shared" si="8"/>
        <v>2.5396363636362929</v>
      </c>
      <c r="Q5" s="17">
        <f>POWER(C5-$C$16,2)</f>
        <v>6.25</v>
      </c>
      <c r="R5" s="3">
        <f t="shared" si="16"/>
        <v>25</v>
      </c>
      <c r="S5" s="49">
        <f t="shared" si="10"/>
        <v>528.39783111716304</v>
      </c>
      <c r="T5" s="49">
        <f t="shared" si="11"/>
        <v>535.7476234282916</v>
      </c>
      <c r="U5" s="50">
        <f t="shared" si="12"/>
        <v>528.39783111716292</v>
      </c>
      <c r="V5" s="50">
        <f t="shared" si="13"/>
        <v>535.74762342829149</v>
      </c>
    </row>
    <row r="6" spans="1:22" x14ac:dyDescent="0.3">
      <c r="B6" s="3">
        <v>-3</v>
      </c>
      <c r="C6" s="18">
        <v>2008</v>
      </c>
      <c r="D6" s="3">
        <v>532</v>
      </c>
      <c r="E6" s="17">
        <f t="shared" si="17"/>
        <v>1068256</v>
      </c>
      <c r="F6" s="3">
        <f t="shared" si="0"/>
        <v>-1596</v>
      </c>
      <c r="G6" s="17">
        <f t="shared" si="1"/>
        <v>4032064</v>
      </c>
      <c r="H6" s="3">
        <f t="shared" si="2"/>
        <v>9</v>
      </c>
      <c r="I6" s="49">
        <f t="shared" si="3"/>
        <v>532.36363636363637</v>
      </c>
      <c r="J6" s="50">
        <f t="shared" si="4"/>
        <v>532.36363636363637</v>
      </c>
      <c r="K6" s="17">
        <f t="shared" si="14"/>
        <v>0.13223140495868521</v>
      </c>
      <c r="L6" s="3">
        <f>POWER(D6-J6,2)</f>
        <v>0.13223140495868521</v>
      </c>
      <c r="M6" s="17">
        <f t="shared" si="5"/>
        <v>0.19041322314044717</v>
      </c>
      <c r="N6" s="3">
        <f t="shared" si="6"/>
        <v>0.19041322314044717</v>
      </c>
      <c r="O6" s="17">
        <f t="shared" si="7"/>
        <v>2.4349090909090232</v>
      </c>
      <c r="P6" s="3">
        <f t="shared" si="8"/>
        <v>2.4349090909090232</v>
      </c>
      <c r="Q6" s="17">
        <f>POWER(C6-$C$16,2)</f>
        <v>2.25</v>
      </c>
      <c r="R6" s="3">
        <f t="shared" si="16"/>
        <v>9</v>
      </c>
      <c r="S6" s="49">
        <f t="shared" si="10"/>
        <v>528.7653089412712</v>
      </c>
      <c r="T6" s="49">
        <f t="shared" si="11"/>
        <v>535.96196378600155</v>
      </c>
      <c r="U6" s="50">
        <f t="shared" si="12"/>
        <v>528.7653089412712</v>
      </c>
      <c r="V6" s="50">
        <f t="shared" si="13"/>
        <v>535.96196378600155</v>
      </c>
    </row>
    <row r="7" spans="1:22" x14ac:dyDescent="0.3">
      <c r="B7" s="3">
        <v>-1</v>
      </c>
      <c r="C7" s="18">
        <v>2009</v>
      </c>
      <c r="D7" s="3">
        <v>533</v>
      </c>
      <c r="E7" s="17">
        <f t="shared" si="17"/>
        <v>1070797</v>
      </c>
      <c r="F7" s="3">
        <f t="shared" si="0"/>
        <v>-533</v>
      </c>
      <c r="G7" s="17">
        <f t="shared" si="1"/>
        <v>4036081</v>
      </c>
      <c r="H7" s="3">
        <f t="shared" si="2"/>
        <v>1</v>
      </c>
      <c r="I7" s="49">
        <f t="shared" si="3"/>
        <v>532.65454545454543</v>
      </c>
      <c r="J7" s="50">
        <f t="shared" si="4"/>
        <v>532.65454545454543</v>
      </c>
      <c r="K7" s="17">
        <f t="shared" si="14"/>
        <v>0.11933884297522518</v>
      </c>
      <c r="L7" s="3">
        <f t="shared" si="15"/>
        <v>0.11933884297522518</v>
      </c>
      <c r="M7" s="17">
        <f t="shared" si="5"/>
        <v>2.1157024793383019E-2</v>
      </c>
      <c r="N7" s="3">
        <f t="shared" si="6"/>
        <v>2.1157024793383019E-2</v>
      </c>
      <c r="O7" s="17">
        <f t="shared" si="7"/>
        <v>2.3825454545453879</v>
      </c>
      <c r="P7" s="3">
        <f t="shared" si="8"/>
        <v>2.3825454545453879</v>
      </c>
      <c r="Q7" s="17">
        <f t="shared" si="9"/>
        <v>0.25</v>
      </c>
      <c r="R7" s="3">
        <f t="shared" si="16"/>
        <v>1</v>
      </c>
      <c r="S7" s="49">
        <f t="shared" si="10"/>
        <v>529.09512001204394</v>
      </c>
      <c r="T7" s="49">
        <f t="shared" si="11"/>
        <v>536.21397089704692</v>
      </c>
      <c r="U7" s="50">
        <f t="shared" si="12"/>
        <v>529.09512001204394</v>
      </c>
      <c r="V7" s="50">
        <f t="shared" si="13"/>
        <v>536.21397089704692</v>
      </c>
    </row>
    <row r="8" spans="1:22" x14ac:dyDescent="0.3">
      <c r="B8" s="3">
        <v>1</v>
      </c>
      <c r="C8" s="18">
        <v>2010</v>
      </c>
      <c r="D8" s="3">
        <v>532</v>
      </c>
      <c r="E8" s="17">
        <f t="shared" si="17"/>
        <v>1069320</v>
      </c>
      <c r="F8" s="3">
        <f t="shared" si="0"/>
        <v>532</v>
      </c>
      <c r="G8" s="17">
        <f t="shared" si="1"/>
        <v>4040100</v>
      </c>
      <c r="H8" s="3">
        <f t="shared" si="2"/>
        <v>1</v>
      </c>
      <c r="I8" s="49">
        <f t="shared" si="3"/>
        <v>532.9454545454546</v>
      </c>
      <c r="J8" s="50">
        <f t="shared" si="4"/>
        <v>532.94545454545448</v>
      </c>
      <c r="K8" s="17">
        <f t="shared" si="14"/>
        <v>0.89388429752075493</v>
      </c>
      <c r="L8" s="3">
        <f t="shared" si="15"/>
        <v>0.89388429752053999</v>
      </c>
      <c r="M8" s="17">
        <f t="shared" si="5"/>
        <v>2.115702479341609E-2</v>
      </c>
      <c r="N8" s="3">
        <f t="shared" si="6"/>
        <v>2.1157024793383019E-2</v>
      </c>
      <c r="O8" s="17">
        <f t="shared" si="7"/>
        <v>2.3825454545453879</v>
      </c>
      <c r="P8" s="3">
        <f t="shared" si="8"/>
        <v>2.3825454545453879</v>
      </c>
      <c r="Q8" s="17">
        <f t="shared" si="9"/>
        <v>0.25</v>
      </c>
      <c r="R8" s="3">
        <f t="shared" si="16"/>
        <v>1</v>
      </c>
      <c r="S8" s="49">
        <f t="shared" si="10"/>
        <v>529.3860291029531</v>
      </c>
      <c r="T8" s="49">
        <f t="shared" si="11"/>
        <v>536.50487998795609</v>
      </c>
      <c r="U8" s="50">
        <f t="shared" si="12"/>
        <v>529.38602910295299</v>
      </c>
      <c r="V8" s="50">
        <f t="shared" si="13"/>
        <v>536.50487998795597</v>
      </c>
    </row>
    <row r="9" spans="1:22" x14ac:dyDescent="0.3">
      <c r="B9" s="3">
        <v>3</v>
      </c>
      <c r="C9" s="18">
        <v>2011</v>
      </c>
      <c r="D9" s="3">
        <v>532</v>
      </c>
      <c r="E9" s="17">
        <f t="shared" si="17"/>
        <v>1069852</v>
      </c>
      <c r="F9" s="3">
        <f t="shared" si="0"/>
        <v>1596</v>
      </c>
      <c r="G9" s="17">
        <f t="shared" si="1"/>
        <v>4044121</v>
      </c>
      <c r="H9" s="3">
        <f t="shared" si="2"/>
        <v>9</v>
      </c>
      <c r="I9" s="49">
        <f t="shared" si="3"/>
        <v>533.23636363636365</v>
      </c>
      <c r="J9" s="50">
        <f t="shared" si="4"/>
        <v>533.23636363636354</v>
      </c>
      <c r="K9" s="17">
        <f t="shared" si="14"/>
        <v>1.5285950413223448</v>
      </c>
      <c r="L9" s="3">
        <f t="shared" si="15"/>
        <v>1.5285950413220637</v>
      </c>
      <c r="M9" s="17">
        <f t="shared" si="5"/>
        <v>0.19041322314054637</v>
      </c>
      <c r="N9" s="3">
        <f t="shared" si="6"/>
        <v>0.19041322314044717</v>
      </c>
      <c r="O9" s="17">
        <f t="shared" si="7"/>
        <v>2.4349090909090232</v>
      </c>
      <c r="P9" s="3">
        <f t="shared" si="8"/>
        <v>2.4349090909090232</v>
      </c>
      <c r="Q9" s="17">
        <f t="shared" si="9"/>
        <v>2.25</v>
      </c>
      <c r="R9" s="3">
        <f t="shared" si="16"/>
        <v>9</v>
      </c>
      <c r="S9" s="49">
        <f t="shared" si="10"/>
        <v>529.63803621399848</v>
      </c>
      <c r="T9" s="49">
        <f t="shared" si="11"/>
        <v>536.83469105872882</v>
      </c>
      <c r="U9" s="50">
        <f t="shared" si="12"/>
        <v>529.63803621399836</v>
      </c>
      <c r="V9" s="50">
        <f t="shared" si="13"/>
        <v>536.83469105872871</v>
      </c>
    </row>
    <row r="10" spans="1:22" x14ac:dyDescent="0.3">
      <c r="B10" s="3">
        <v>5</v>
      </c>
      <c r="C10" s="18">
        <v>2012</v>
      </c>
      <c r="D10" s="3">
        <v>533</v>
      </c>
      <c r="E10" s="17">
        <f t="shared" si="17"/>
        <v>1072396</v>
      </c>
      <c r="F10" s="3">
        <f t="shared" si="0"/>
        <v>2665</v>
      </c>
      <c r="G10" s="17">
        <f t="shared" si="1"/>
        <v>4048144</v>
      </c>
      <c r="H10" s="3">
        <f t="shared" si="2"/>
        <v>25</v>
      </c>
      <c r="I10" s="49">
        <f t="shared" si="3"/>
        <v>533.5272727272727</v>
      </c>
      <c r="J10" s="50">
        <f t="shared" si="4"/>
        <v>533.5272727272727</v>
      </c>
      <c r="K10" s="17">
        <f t="shared" si="14"/>
        <v>0.2780165289255937</v>
      </c>
      <c r="L10" s="3">
        <f t="shared" si="15"/>
        <v>0.2780165289255937</v>
      </c>
      <c r="M10" s="17">
        <f t="shared" si="5"/>
        <v>0.52892561983474085</v>
      </c>
      <c r="N10" s="3">
        <f t="shared" si="6"/>
        <v>0.52892561983474085</v>
      </c>
      <c r="O10" s="17">
        <f t="shared" si="7"/>
        <v>2.5396363636362929</v>
      </c>
      <c r="P10" s="3">
        <f t="shared" si="8"/>
        <v>2.5396363636362929</v>
      </c>
      <c r="Q10" s="17">
        <f t="shared" si="9"/>
        <v>6.25</v>
      </c>
      <c r="R10" s="3">
        <f t="shared" si="16"/>
        <v>25</v>
      </c>
      <c r="S10" s="49">
        <f t="shared" si="10"/>
        <v>529.85237657170842</v>
      </c>
      <c r="T10" s="49">
        <f t="shared" si="11"/>
        <v>537.20216888283699</v>
      </c>
      <c r="U10" s="50">
        <f t="shared" si="12"/>
        <v>529.85237657170842</v>
      </c>
      <c r="V10" s="50">
        <f t="shared" si="13"/>
        <v>537.20216888283699</v>
      </c>
    </row>
    <row r="11" spans="1:22" x14ac:dyDescent="0.3">
      <c r="B11" s="3">
        <v>7</v>
      </c>
      <c r="C11" s="18">
        <v>2013</v>
      </c>
      <c r="D11" s="3">
        <v>534</v>
      </c>
      <c r="E11" s="17">
        <f t="shared" si="17"/>
        <v>1074942</v>
      </c>
      <c r="F11" s="3">
        <f t="shared" si="0"/>
        <v>3738</v>
      </c>
      <c r="G11" s="17">
        <f t="shared" si="1"/>
        <v>4052169</v>
      </c>
      <c r="H11" s="3">
        <f t="shared" si="2"/>
        <v>49</v>
      </c>
      <c r="I11" s="49">
        <f t="shared" si="3"/>
        <v>533.81818181818187</v>
      </c>
      <c r="J11" s="50">
        <f t="shared" si="4"/>
        <v>533.81818181818176</v>
      </c>
      <c r="K11" s="17">
        <f t="shared" si="14"/>
        <v>3.3057851239650632E-2</v>
      </c>
      <c r="L11" s="3">
        <f>POWER(D11-J11,2)</f>
        <v>3.3057851239691974E-2</v>
      </c>
      <c r="M11" s="17">
        <f t="shared" si="5"/>
        <v>1.0366942148762308</v>
      </c>
      <c r="N11" s="3">
        <f t="shared" si="6"/>
        <v>1.0366942148759994</v>
      </c>
      <c r="O11" s="17">
        <f t="shared" si="7"/>
        <v>2.6967272727271978</v>
      </c>
      <c r="P11" s="3">
        <f t="shared" si="8"/>
        <v>2.6967272727271978</v>
      </c>
      <c r="Q11" s="17">
        <f t="shared" si="9"/>
        <v>12.25</v>
      </c>
      <c r="R11" s="3">
        <f t="shared" si="16"/>
        <v>49</v>
      </c>
      <c r="S11" s="49">
        <f t="shared" si="10"/>
        <v>530.03133431298238</v>
      </c>
      <c r="T11" s="49">
        <f t="shared" si="11"/>
        <v>537.60502932338136</v>
      </c>
      <c r="U11" s="50">
        <f t="shared" si="12"/>
        <v>530.03133431298227</v>
      </c>
      <c r="V11" s="50">
        <f t="shared" si="13"/>
        <v>537.60502932338125</v>
      </c>
    </row>
    <row r="12" spans="1:22" x14ac:dyDescent="0.3">
      <c r="B12" s="3">
        <v>9</v>
      </c>
      <c r="C12" s="18">
        <v>2014</v>
      </c>
      <c r="D12" s="3">
        <v>536</v>
      </c>
      <c r="E12" s="17">
        <f t="shared" si="17"/>
        <v>1079504</v>
      </c>
      <c r="F12" s="3">
        <f t="shared" si="0"/>
        <v>4824</v>
      </c>
      <c r="G12" s="17">
        <f t="shared" si="1"/>
        <v>4056196</v>
      </c>
      <c r="H12" s="3">
        <f t="shared" si="2"/>
        <v>81</v>
      </c>
      <c r="I12" s="49">
        <f t="shared" si="3"/>
        <v>534.10909090909092</v>
      </c>
      <c r="J12" s="50">
        <f t="shared" si="4"/>
        <v>534.10909090909081</v>
      </c>
      <c r="K12" s="17">
        <f>POWER(D12-I12,2)</f>
        <v>3.5755371900825899</v>
      </c>
      <c r="L12" s="3">
        <f>POWER(D12-J12,2)</f>
        <v>3.5755371900830197</v>
      </c>
      <c r="M12" s="17">
        <f t="shared" si="5"/>
        <v>1.7137190082646196</v>
      </c>
      <c r="N12" s="3">
        <f t="shared" si="6"/>
        <v>1.7137190082643221</v>
      </c>
      <c r="O12" s="17">
        <f t="shared" si="7"/>
        <v>2.9061818181817372</v>
      </c>
      <c r="P12" s="3">
        <f t="shared" si="8"/>
        <v>2.9061818181817372</v>
      </c>
      <c r="Q12" s="17">
        <f t="shared" si="9"/>
        <v>20.25</v>
      </c>
      <c r="R12" s="3">
        <f>POWER(B12-$B$16,2)</f>
        <v>81</v>
      </c>
      <c r="S12" s="49">
        <f t="shared" si="10"/>
        <v>530.17793114905714</v>
      </c>
      <c r="T12" s="49">
        <f t="shared" si="11"/>
        <v>538.0402506691247</v>
      </c>
      <c r="U12" s="50">
        <f t="shared" si="12"/>
        <v>530.17793114905703</v>
      </c>
      <c r="V12" s="50">
        <f t="shared" si="13"/>
        <v>538.04025066912459</v>
      </c>
    </row>
    <row r="13" spans="1:22" ht="15" thickBot="1" x14ac:dyDescent="0.35">
      <c r="A13" s="27" t="s">
        <v>18</v>
      </c>
      <c r="B13" s="28">
        <f t="shared" ref="B13:H13" si="18">SUM(B3:B12)</f>
        <v>0</v>
      </c>
      <c r="C13" s="19">
        <f>SUM(C3:C12)</f>
        <v>20095</v>
      </c>
      <c r="D13" s="43">
        <f t="shared" si="18"/>
        <v>5328</v>
      </c>
      <c r="E13" s="43">
        <f t="shared" si="18"/>
        <v>10706640</v>
      </c>
      <c r="F13" s="43">
        <f t="shared" si="18"/>
        <v>48</v>
      </c>
      <c r="G13" s="43">
        <f t="shared" si="18"/>
        <v>40380985</v>
      </c>
      <c r="H13" s="43">
        <f t="shared" si="18"/>
        <v>330</v>
      </c>
      <c r="I13" s="44"/>
      <c r="J13" s="43"/>
      <c r="K13" s="19">
        <f>SUM(K3:K12)</f>
        <v>14.618181818181883</v>
      </c>
      <c r="L13" s="19">
        <f>SUM(L3:L12)</f>
        <v>14.618181818181615</v>
      </c>
      <c r="M13" s="19">
        <f>SUM(M3:M12)</f>
        <v>6.981818181818281</v>
      </c>
      <c r="N13" s="19">
        <f>SUM(N3:N12)</f>
        <v>6.9818181818177845</v>
      </c>
      <c r="O13" s="20"/>
      <c r="P13" s="20"/>
      <c r="Q13" s="43">
        <f>SUM(Q3:Q12)</f>
        <v>82.5</v>
      </c>
      <c r="R13" s="43">
        <f>SUM(R3:R12)</f>
        <v>330</v>
      </c>
      <c r="S13" s="51"/>
      <c r="T13" s="51"/>
      <c r="U13" s="51"/>
      <c r="V13" s="51"/>
    </row>
    <row r="14" spans="1:22" x14ac:dyDescent="0.3">
      <c r="B14" s="16">
        <v>11</v>
      </c>
      <c r="C14" s="41">
        <v>2015</v>
      </c>
      <c r="D14" s="116" t="s">
        <v>32</v>
      </c>
      <c r="E14" s="117"/>
      <c r="F14" s="117"/>
      <c r="G14" s="117"/>
      <c r="H14" s="118"/>
      <c r="I14" s="45">
        <f>$K$29+$K$30*C14</f>
        <v>534.4</v>
      </c>
      <c r="J14" s="46">
        <f>C32+C33*B14</f>
        <v>534.4</v>
      </c>
      <c r="K14" s="48"/>
      <c r="L14" s="9"/>
      <c r="M14" s="9"/>
      <c r="N14" s="9"/>
      <c r="O14" s="17">
        <f>$C$55*(1+(1/$C$29)+((POWER(C14-$C$16,2))/$Q$13))</f>
        <v>3.1679999999999118</v>
      </c>
      <c r="P14" s="47">
        <f>$C$55*(1+(1/$C$29)+((POWER(B14-$B$16,2))/$R$13))</f>
        <v>3.1679999999999118</v>
      </c>
      <c r="Q14" s="122" t="s">
        <v>33</v>
      </c>
      <c r="R14" s="123"/>
      <c r="S14" s="54">
        <f>I14-$N$29*SQRT(O14)</f>
        <v>530.2955791093018</v>
      </c>
      <c r="T14" s="54">
        <f>I14+$N$29*SQRT(O14)</f>
        <v>538.50442089069816</v>
      </c>
      <c r="U14" s="55">
        <f>J14-$N$29*SQRT(P14)</f>
        <v>530.2955791093018</v>
      </c>
      <c r="V14" s="56">
        <f>J14+$N$29*SQRT(P14)</f>
        <v>538.50442089069816</v>
      </c>
    </row>
    <row r="15" spans="1:22" ht="15" thickBot="1" x14ac:dyDescent="0.35">
      <c r="B15" s="26">
        <v>13</v>
      </c>
      <c r="C15" s="42">
        <v>2016</v>
      </c>
      <c r="D15" s="119"/>
      <c r="E15" s="120"/>
      <c r="F15" s="120"/>
      <c r="G15" s="120"/>
      <c r="H15" s="121"/>
      <c r="I15" s="52">
        <f>$K$29+$K$30*C15</f>
        <v>534.69090909090914</v>
      </c>
      <c r="J15" s="53">
        <f>C32+C33*B15</f>
        <v>534.69090909090903</v>
      </c>
      <c r="K15" s="8"/>
      <c r="L15" s="9"/>
      <c r="M15" s="9"/>
      <c r="N15" s="9"/>
      <c r="O15" s="17">
        <f>$C$55*(1+(1/$C$29)+((POWER(C15-$C$16,2))/$Q$13))</f>
        <v>3.4821818181817212</v>
      </c>
      <c r="P15" s="47">
        <f>$C$55*(1+(1/$C$29)+((POWER(B15-$B$16,2))/$R$13))</f>
        <v>3.4821818181817212</v>
      </c>
      <c r="Q15" s="124"/>
      <c r="R15" s="125"/>
      <c r="S15" s="52">
        <f>I15-$N$29*SQRT(O15)</f>
        <v>530.38777356028629</v>
      </c>
      <c r="T15" s="52">
        <f>I15+$N$29*SQRT(O15)</f>
        <v>538.994044621532</v>
      </c>
      <c r="U15" s="57">
        <f>J15-$N$29*SQRT(P15)</f>
        <v>530.38777356028618</v>
      </c>
      <c r="V15" s="53">
        <f>J15+$N$29*SQRT(P15)</f>
        <v>538.99404462153188</v>
      </c>
    </row>
    <row r="16" spans="1:22" x14ac:dyDescent="0.3">
      <c r="A16" s="15" t="s">
        <v>26</v>
      </c>
      <c r="B16" s="15">
        <f>AVERAGE(B3:B12)</f>
        <v>0</v>
      </c>
      <c r="C16" s="15">
        <f>AVERAGE(C3:C12)</f>
        <v>2009.5</v>
      </c>
    </row>
    <row r="19" spans="2:16" ht="15" thickBot="1" x14ac:dyDescent="0.35"/>
    <row r="20" spans="2:16" ht="14.4" customHeight="1" thickTop="1" x14ac:dyDescent="0.3">
      <c r="B20" s="126" t="s">
        <v>120</v>
      </c>
      <c r="C20" s="127"/>
      <c r="D20" s="127"/>
      <c r="E20" s="127"/>
      <c r="F20" s="127"/>
      <c r="G20" s="127"/>
      <c r="H20" s="127"/>
      <c r="I20" s="62"/>
      <c r="J20" s="127" t="s">
        <v>121</v>
      </c>
      <c r="K20" s="127"/>
      <c r="L20" s="127"/>
      <c r="M20" s="127"/>
      <c r="N20" s="130"/>
      <c r="O20" s="58"/>
      <c r="P20" s="58"/>
    </row>
    <row r="21" spans="2:16" ht="14.4" customHeight="1" x14ac:dyDescent="0.3">
      <c r="B21" s="128"/>
      <c r="C21" s="129"/>
      <c r="D21" s="129"/>
      <c r="E21" s="129"/>
      <c r="F21" s="129"/>
      <c r="G21" s="129"/>
      <c r="H21" s="129"/>
      <c r="I21" s="9"/>
      <c r="J21" s="129"/>
      <c r="K21" s="129"/>
      <c r="L21" s="129"/>
      <c r="M21" s="129"/>
      <c r="N21" s="131"/>
      <c r="O21" s="58"/>
      <c r="P21" s="58"/>
    </row>
    <row r="22" spans="2:16" ht="14.4" customHeight="1" x14ac:dyDescent="0.3">
      <c r="B22" s="128"/>
      <c r="C22" s="129"/>
      <c r="D22" s="129"/>
      <c r="E22" s="129"/>
      <c r="F22" s="129"/>
      <c r="G22" s="129"/>
      <c r="H22" s="129"/>
      <c r="I22" s="9"/>
      <c r="J22" s="129"/>
      <c r="K22" s="129"/>
      <c r="L22" s="129"/>
      <c r="M22" s="129"/>
      <c r="N22" s="131"/>
      <c r="O22" s="58"/>
      <c r="P22" s="58"/>
    </row>
    <row r="23" spans="2:16" x14ac:dyDescent="0.3">
      <c r="B23" s="133"/>
      <c r="C23" s="134"/>
      <c r="D23" s="134"/>
      <c r="E23" s="134"/>
      <c r="F23" s="134"/>
      <c r="G23" s="134"/>
      <c r="H23" s="134"/>
      <c r="I23" s="9"/>
      <c r="J23" s="134"/>
      <c r="K23" s="134"/>
      <c r="L23" s="134"/>
      <c r="M23" s="134"/>
      <c r="N23" s="139"/>
      <c r="O23" s="11"/>
      <c r="P23" s="11"/>
    </row>
    <row r="24" spans="2:16" x14ac:dyDescent="0.3">
      <c r="B24" s="133"/>
      <c r="C24" s="134"/>
      <c r="D24" s="134"/>
      <c r="E24" s="134"/>
      <c r="F24" s="134"/>
      <c r="G24" s="134"/>
      <c r="H24" s="134"/>
      <c r="I24" s="9"/>
      <c r="J24" s="134"/>
      <c r="K24" s="134"/>
      <c r="L24" s="134"/>
      <c r="M24" s="134"/>
      <c r="N24" s="139"/>
      <c r="O24" s="11"/>
      <c r="P24" s="11"/>
    </row>
    <row r="25" spans="2:16" x14ac:dyDescent="0.3">
      <c r="B25" s="133"/>
      <c r="C25" s="134"/>
      <c r="D25" s="134"/>
      <c r="E25" s="134"/>
      <c r="F25" s="134"/>
      <c r="G25" s="134"/>
      <c r="H25" s="134"/>
      <c r="I25" s="9"/>
      <c r="J25" s="134"/>
      <c r="K25" s="134"/>
      <c r="L25" s="134"/>
      <c r="M25" s="134"/>
      <c r="N25" s="139"/>
      <c r="O25" s="11"/>
      <c r="P25" s="11"/>
    </row>
    <row r="26" spans="2:16" x14ac:dyDescent="0.3">
      <c r="B26" s="133"/>
      <c r="C26" s="134"/>
      <c r="D26" s="134"/>
      <c r="E26" s="134"/>
      <c r="F26" s="134"/>
      <c r="G26" s="134"/>
      <c r="H26" s="134"/>
      <c r="I26" s="9"/>
      <c r="J26" s="134"/>
      <c r="K26" s="134"/>
      <c r="L26" s="134"/>
      <c r="M26" s="134"/>
      <c r="N26" s="139"/>
      <c r="O26" s="11"/>
      <c r="P26" s="11"/>
    </row>
    <row r="27" spans="2:16" x14ac:dyDescent="0.3">
      <c r="B27" s="63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64"/>
    </row>
    <row r="28" spans="2:16" ht="16.2" customHeight="1" x14ac:dyDescent="0.3">
      <c r="B28" s="135" t="s">
        <v>16</v>
      </c>
      <c r="C28" s="136"/>
      <c r="D28" s="9"/>
      <c r="E28" s="9"/>
      <c r="F28" s="9"/>
      <c r="G28" s="9"/>
      <c r="H28" s="9"/>
      <c r="I28" s="9"/>
      <c r="J28" s="60" t="s">
        <v>107</v>
      </c>
      <c r="K28" s="60"/>
      <c r="L28" s="9"/>
      <c r="M28" s="9"/>
      <c r="N28" s="64"/>
    </row>
    <row r="29" spans="2:16" ht="15.6" x14ac:dyDescent="0.3">
      <c r="B29" s="65" t="s">
        <v>15</v>
      </c>
      <c r="C29" s="3">
        <f>COUNT(C3:C12)</f>
        <v>10</v>
      </c>
      <c r="D29" s="9"/>
      <c r="E29" s="9"/>
      <c r="F29" s="9"/>
      <c r="G29" s="61"/>
      <c r="H29" s="9"/>
      <c r="I29" s="9"/>
      <c r="J29" s="12" t="s">
        <v>109</v>
      </c>
      <c r="K29" s="3">
        <f>(D13*G13-E13*C13)/(C29*G13-C13*C13)</f>
        <v>-51.781818181818181</v>
      </c>
      <c r="L29" s="9"/>
      <c r="M29" s="25" t="s">
        <v>31</v>
      </c>
      <c r="N29" s="66">
        <v>2.306</v>
      </c>
    </row>
    <row r="30" spans="2:16" ht="14.4" customHeight="1" x14ac:dyDescent="0.3">
      <c r="B30" s="67" t="s">
        <v>20</v>
      </c>
      <c r="C30" s="3">
        <v>2</v>
      </c>
      <c r="D30" s="9"/>
      <c r="E30" s="9"/>
      <c r="F30" s="9"/>
      <c r="G30" s="9"/>
      <c r="H30" s="9"/>
      <c r="I30" s="9"/>
      <c r="J30" s="12" t="s">
        <v>110</v>
      </c>
      <c r="K30" s="3">
        <f>(C29*E13-C13*D13)/(C29*G13-C13*C13)</f>
        <v>0.29090909090909089</v>
      </c>
      <c r="L30" s="9"/>
      <c r="M30" s="9"/>
      <c r="N30" s="64"/>
    </row>
    <row r="31" spans="2:16" ht="15.6" x14ac:dyDescent="0.3">
      <c r="B31" s="67" t="s">
        <v>19</v>
      </c>
      <c r="C31" s="3">
        <f>D13/C29</f>
        <v>532.79999999999995</v>
      </c>
      <c r="D31" s="9"/>
      <c r="E31" s="9"/>
      <c r="F31" s="9"/>
      <c r="G31" s="9"/>
      <c r="H31" s="9"/>
      <c r="I31" s="9"/>
      <c r="J31" s="138" t="s">
        <v>122</v>
      </c>
      <c r="K31" s="138"/>
      <c r="L31" s="9"/>
      <c r="M31" s="9"/>
      <c r="N31" s="64"/>
    </row>
    <row r="32" spans="2:16" x14ac:dyDescent="0.3">
      <c r="B32" s="67" t="s">
        <v>109</v>
      </c>
      <c r="C32" s="3">
        <f>SUM(D3:D12)/C29</f>
        <v>532.79999999999995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64"/>
    </row>
    <row r="33" spans="2:14" x14ac:dyDescent="0.3">
      <c r="B33" s="67" t="s">
        <v>110</v>
      </c>
      <c r="C33" s="3">
        <f>SUM(F3:F12)/SUM(H3:H12)</f>
        <v>0.14545454545454545</v>
      </c>
      <c r="D33" s="9"/>
      <c r="E33" s="9"/>
      <c r="F33" s="9"/>
      <c r="G33" s="61"/>
      <c r="H33" s="9"/>
      <c r="I33" s="9"/>
      <c r="J33" s="9"/>
      <c r="K33" s="9"/>
      <c r="L33" s="9"/>
      <c r="M33" s="9"/>
      <c r="N33" s="64"/>
    </row>
    <row r="34" spans="2:14" ht="15.6" x14ac:dyDescent="0.3">
      <c r="B34" s="137" t="s">
        <v>108</v>
      </c>
      <c r="C34" s="138"/>
      <c r="D34" s="8"/>
      <c r="E34" s="9"/>
      <c r="F34" s="9"/>
      <c r="G34" s="9"/>
      <c r="H34" s="9"/>
      <c r="I34" s="9"/>
      <c r="J34" s="9"/>
      <c r="K34" s="9"/>
      <c r="L34" s="9"/>
      <c r="M34" s="9"/>
      <c r="N34" s="64"/>
    </row>
    <row r="35" spans="2:14" ht="14.4" customHeight="1" x14ac:dyDescent="0.3">
      <c r="B35" s="63"/>
      <c r="C35" s="9"/>
      <c r="D35" s="9"/>
      <c r="E35" s="129" t="s">
        <v>117</v>
      </c>
      <c r="F35" s="129"/>
      <c r="G35" s="129"/>
      <c r="H35" s="129"/>
      <c r="I35" s="129"/>
      <c r="J35" s="129"/>
      <c r="K35" s="129"/>
      <c r="L35" s="9"/>
      <c r="M35" s="9"/>
      <c r="N35" s="64"/>
    </row>
    <row r="36" spans="2:14" x14ac:dyDescent="0.3">
      <c r="B36" s="63"/>
      <c r="C36" s="9"/>
      <c r="D36" s="9"/>
      <c r="E36" s="129"/>
      <c r="F36" s="129"/>
      <c r="G36" s="129"/>
      <c r="H36" s="129"/>
      <c r="I36" s="129"/>
      <c r="J36" s="129"/>
      <c r="K36" s="129"/>
      <c r="L36" s="9"/>
      <c r="M36" s="9"/>
      <c r="N36" s="64"/>
    </row>
    <row r="37" spans="2:14" x14ac:dyDescent="0.3">
      <c r="B37" s="63"/>
      <c r="C37" s="9"/>
      <c r="D37" s="9"/>
      <c r="E37" s="129"/>
      <c r="F37" s="129"/>
      <c r="G37" s="129"/>
      <c r="H37" s="129"/>
      <c r="I37" s="129"/>
      <c r="J37" s="129"/>
      <c r="K37" s="129"/>
      <c r="L37" s="9"/>
      <c r="M37" s="9"/>
      <c r="N37" s="64"/>
    </row>
    <row r="38" spans="2:14" x14ac:dyDescent="0.3">
      <c r="B38" s="63"/>
      <c r="C38" s="9"/>
      <c r="D38" s="9"/>
      <c r="E38" s="129"/>
      <c r="F38" s="129"/>
      <c r="G38" s="129"/>
      <c r="H38" s="129"/>
      <c r="I38" s="129"/>
      <c r="J38" s="129"/>
      <c r="K38" s="129"/>
      <c r="L38" s="9"/>
      <c r="M38" s="9"/>
      <c r="N38" s="64"/>
    </row>
    <row r="39" spans="2:14" x14ac:dyDescent="0.3">
      <c r="B39" s="63"/>
      <c r="C39" s="9"/>
      <c r="D39" s="9"/>
      <c r="E39" s="129"/>
      <c r="F39" s="129"/>
      <c r="G39" s="129"/>
      <c r="H39" s="129"/>
      <c r="I39" s="129"/>
      <c r="J39" s="129"/>
      <c r="K39" s="129"/>
      <c r="L39" s="9"/>
      <c r="M39" s="9"/>
      <c r="N39" s="64"/>
    </row>
    <row r="40" spans="2:14" x14ac:dyDescent="0.3">
      <c r="B40" s="63"/>
      <c r="C40" s="9"/>
      <c r="D40" s="9"/>
      <c r="E40" s="129"/>
      <c r="F40" s="129"/>
      <c r="G40" s="129"/>
      <c r="H40" s="129"/>
      <c r="I40" s="129"/>
      <c r="J40" s="129"/>
      <c r="K40" s="129"/>
      <c r="L40" s="9"/>
      <c r="M40" s="9"/>
      <c r="N40" s="64"/>
    </row>
    <row r="41" spans="2:14" x14ac:dyDescent="0.3">
      <c r="B41" s="63"/>
      <c r="C41" s="9"/>
      <c r="D41" s="9"/>
      <c r="E41" s="134"/>
      <c r="F41" s="134"/>
      <c r="G41" s="134"/>
      <c r="H41" s="134"/>
      <c r="I41" s="134"/>
      <c r="J41" s="134"/>
      <c r="K41" s="134"/>
      <c r="L41" s="9"/>
      <c r="M41" s="9"/>
      <c r="N41" s="64"/>
    </row>
    <row r="42" spans="2:14" x14ac:dyDescent="0.3">
      <c r="B42" s="63"/>
      <c r="C42" s="9"/>
      <c r="D42" s="9"/>
      <c r="E42" s="134"/>
      <c r="F42" s="134"/>
      <c r="G42" s="134"/>
      <c r="H42" s="134"/>
      <c r="I42" s="134"/>
      <c r="J42" s="134"/>
      <c r="K42" s="134"/>
      <c r="L42" s="9"/>
      <c r="M42" s="9"/>
      <c r="N42" s="64"/>
    </row>
    <row r="43" spans="2:14" x14ac:dyDescent="0.3">
      <c r="B43" s="63"/>
      <c r="C43" s="9"/>
      <c r="D43" s="9"/>
      <c r="E43" s="134"/>
      <c r="F43" s="134"/>
      <c r="G43" s="134"/>
      <c r="H43" s="134"/>
      <c r="I43" s="134"/>
      <c r="J43" s="134"/>
      <c r="K43" s="134"/>
      <c r="L43" s="9"/>
      <c r="M43" s="9"/>
      <c r="N43" s="64"/>
    </row>
    <row r="44" spans="2:14" x14ac:dyDescent="0.3">
      <c r="B44" s="63"/>
      <c r="C44" s="9"/>
      <c r="D44" s="9"/>
      <c r="E44" s="134"/>
      <c r="F44" s="134"/>
      <c r="G44" s="134"/>
      <c r="H44" s="134"/>
      <c r="I44" s="134"/>
      <c r="J44" s="134"/>
      <c r="K44" s="134"/>
      <c r="L44" s="9"/>
      <c r="M44" s="9"/>
      <c r="N44" s="64"/>
    </row>
    <row r="45" spans="2:14" ht="14.4" customHeight="1" x14ac:dyDescent="0.3">
      <c r="B45" s="63"/>
      <c r="C45" s="9"/>
      <c r="D45" s="9"/>
      <c r="E45" s="129" t="s">
        <v>118</v>
      </c>
      <c r="F45" s="129"/>
      <c r="G45" s="129"/>
      <c r="H45" s="129"/>
      <c r="I45" s="129"/>
      <c r="J45" s="129"/>
      <c r="K45" s="129"/>
      <c r="L45" s="9"/>
      <c r="M45" s="9"/>
      <c r="N45" s="64"/>
    </row>
    <row r="46" spans="2:14" ht="17.399999999999999" customHeight="1" x14ac:dyDescent="0.3">
      <c r="B46" s="63"/>
      <c r="C46" s="9"/>
      <c r="D46" s="9"/>
      <c r="E46" s="129"/>
      <c r="F46" s="129"/>
      <c r="G46" s="129"/>
      <c r="H46" s="129"/>
      <c r="I46" s="129"/>
      <c r="J46" s="129"/>
      <c r="K46" s="129"/>
      <c r="L46" s="9"/>
      <c r="M46" s="9"/>
      <c r="N46" s="64"/>
    </row>
    <row r="47" spans="2:14" ht="14.4" customHeight="1" x14ac:dyDescent="0.3">
      <c r="B47" s="63"/>
      <c r="C47" s="9"/>
      <c r="D47" s="9"/>
      <c r="E47" s="129"/>
      <c r="F47" s="129"/>
      <c r="G47" s="129"/>
      <c r="H47" s="129"/>
      <c r="I47" s="129"/>
      <c r="J47" s="129"/>
      <c r="K47" s="129"/>
      <c r="L47" s="9"/>
      <c r="M47" s="9"/>
      <c r="N47" s="64"/>
    </row>
    <row r="48" spans="2:14" ht="14.4" customHeight="1" x14ac:dyDescent="0.3">
      <c r="B48" s="63"/>
      <c r="C48" s="9"/>
      <c r="D48" s="9"/>
      <c r="E48" s="129"/>
      <c r="F48" s="129"/>
      <c r="G48" s="129"/>
      <c r="H48" s="129"/>
      <c r="I48" s="129"/>
      <c r="J48" s="129"/>
      <c r="K48" s="129"/>
      <c r="L48" s="9"/>
      <c r="M48" s="9"/>
      <c r="N48" s="64"/>
    </row>
    <row r="49" spans="2:20" ht="14.4" customHeight="1" x14ac:dyDescent="0.3">
      <c r="B49" s="63"/>
      <c r="C49" s="9"/>
      <c r="D49" s="9"/>
      <c r="E49" s="129" t="s">
        <v>119</v>
      </c>
      <c r="F49" s="129"/>
      <c r="G49" s="129"/>
      <c r="H49" s="129"/>
      <c r="I49" s="129"/>
      <c r="J49" s="129"/>
      <c r="K49" s="129"/>
      <c r="L49" s="9"/>
      <c r="M49" s="9"/>
      <c r="N49" s="64"/>
    </row>
    <row r="50" spans="2:20" ht="17.399999999999999" customHeight="1" x14ac:dyDescent="0.3">
      <c r="B50" s="63"/>
      <c r="C50" s="9"/>
      <c r="D50" s="9"/>
      <c r="E50" s="129"/>
      <c r="F50" s="129"/>
      <c r="G50" s="129"/>
      <c r="H50" s="129"/>
      <c r="I50" s="129"/>
      <c r="J50" s="129"/>
      <c r="K50" s="129"/>
      <c r="L50" s="9"/>
      <c r="M50" s="9"/>
      <c r="N50" s="64"/>
    </row>
    <row r="51" spans="2:20" ht="18" customHeight="1" x14ac:dyDescent="0.3">
      <c r="B51" s="63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64"/>
    </row>
    <row r="52" spans="2:20" ht="18" customHeight="1" x14ac:dyDescent="0.35">
      <c r="B52" s="132" t="s">
        <v>17</v>
      </c>
      <c r="C52" s="112"/>
      <c r="D52" s="9"/>
      <c r="E52" s="9"/>
      <c r="F52" s="9"/>
      <c r="G52" s="9"/>
      <c r="H52" s="9"/>
      <c r="I52" s="9"/>
      <c r="J52" s="112" t="s">
        <v>17</v>
      </c>
      <c r="K52" s="112"/>
      <c r="L52" s="9"/>
      <c r="M52" s="9"/>
      <c r="N52" s="64"/>
      <c r="P52" s="146" t="s">
        <v>63</v>
      </c>
      <c r="Q52" s="147"/>
      <c r="R52" s="147"/>
      <c r="S52" s="147"/>
      <c r="T52" s="148"/>
    </row>
    <row r="53" spans="2:20" ht="18" customHeight="1" x14ac:dyDescent="0.35">
      <c r="B53" s="68" t="s">
        <v>111</v>
      </c>
      <c r="C53" s="3">
        <f>L13/C29</f>
        <v>1.4618181818181615</v>
      </c>
      <c r="D53" s="9"/>
      <c r="E53" s="9"/>
      <c r="F53" s="9"/>
      <c r="G53" s="9"/>
      <c r="H53" s="9"/>
      <c r="I53" s="9"/>
      <c r="J53" s="13" t="s">
        <v>111</v>
      </c>
      <c r="K53" s="59">
        <f>K13/C29</f>
        <v>1.4618181818181883</v>
      </c>
      <c r="L53" s="9">
        <f>L55-L54</f>
        <v>1.4618181818181721</v>
      </c>
      <c r="M53" s="9"/>
      <c r="N53" s="64"/>
      <c r="P53" s="145" t="s">
        <v>64</v>
      </c>
      <c r="Q53" s="145"/>
      <c r="R53" s="145"/>
      <c r="S53" s="83" t="s">
        <v>65</v>
      </c>
      <c r="T53" s="83"/>
    </row>
    <row r="54" spans="2:20" ht="15.6" customHeight="1" x14ac:dyDescent="0.3">
      <c r="B54" s="69" t="s">
        <v>112</v>
      </c>
      <c r="C54" s="3">
        <f>N13/C29</f>
        <v>0.69818181818177849</v>
      </c>
      <c r="D54" s="9"/>
      <c r="E54" s="9"/>
      <c r="F54" s="9"/>
      <c r="G54" s="9"/>
      <c r="H54" s="9"/>
      <c r="I54" s="9"/>
      <c r="J54" s="3" t="s">
        <v>112</v>
      </c>
      <c r="K54" s="59">
        <f>M13/C29</f>
        <v>0.69818181818182812</v>
      </c>
      <c r="L54" s="9">
        <f>_xlfn.VAR.P(I3:I12)</f>
        <v>0.69818181818182812</v>
      </c>
      <c r="M54" s="9"/>
      <c r="N54" s="64"/>
      <c r="P54" s="142" t="s">
        <v>125</v>
      </c>
      <c r="Q54" s="142"/>
      <c r="R54" s="142"/>
      <c r="S54" s="149" t="s">
        <v>111</v>
      </c>
      <c r="T54" s="150"/>
    </row>
    <row r="55" spans="2:20" ht="16.8" customHeight="1" x14ac:dyDescent="0.3">
      <c r="B55" s="69" t="s">
        <v>113</v>
      </c>
      <c r="C55" s="3">
        <f>C53+C54</f>
        <v>2.1599999999999397</v>
      </c>
      <c r="D55" s="9"/>
      <c r="E55" s="9"/>
      <c r="F55" s="9"/>
      <c r="G55" s="9"/>
      <c r="H55" s="9"/>
      <c r="I55" s="9"/>
      <c r="J55" s="3" t="s">
        <v>113</v>
      </c>
      <c r="K55" s="3">
        <f>K53+K54</f>
        <v>2.1600000000000166</v>
      </c>
      <c r="L55" s="9">
        <f>VARP(D3:D12)</f>
        <v>2.16</v>
      </c>
      <c r="M55" s="9"/>
      <c r="N55" s="64"/>
      <c r="P55" s="142" t="s">
        <v>126</v>
      </c>
      <c r="Q55" s="142"/>
      <c r="R55" s="142"/>
      <c r="S55" s="143" t="s">
        <v>112</v>
      </c>
      <c r="T55" s="144"/>
    </row>
    <row r="56" spans="2:20" ht="15.6" customHeight="1" x14ac:dyDescent="0.3">
      <c r="B56" s="69" t="s">
        <v>114</v>
      </c>
      <c r="C56" s="3">
        <f>(C54*($C$29-$C$30))/(C53*($C$30-1))</f>
        <v>3.8208955223878958</v>
      </c>
      <c r="D56" s="9"/>
      <c r="E56" s="9"/>
      <c r="F56" s="9"/>
      <c r="G56" s="9"/>
      <c r="H56" s="9"/>
      <c r="I56" s="9"/>
      <c r="J56" s="3" t="s">
        <v>114</v>
      </c>
      <c r="K56" s="59">
        <f>(K54*($C$29-$C$30))/(K53*($C$30-1))</f>
        <v>3.8208955223880969</v>
      </c>
      <c r="L56" s="9"/>
      <c r="M56" s="9"/>
      <c r="N56" s="64"/>
      <c r="P56" s="142" t="s">
        <v>127</v>
      </c>
      <c r="Q56" s="142"/>
      <c r="R56" s="142"/>
      <c r="S56" s="143" t="s">
        <v>113</v>
      </c>
      <c r="T56" s="144"/>
    </row>
    <row r="57" spans="2:20" ht="14.4" customHeight="1" x14ac:dyDescent="0.3">
      <c r="B57" s="69" t="s">
        <v>115</v>
      </c>
      <c r="C57" s="3">
        <v>5.32</v>
      </c>
      <c r="D57" s="9"/>
      <c r="E57" s="9"/>
      <c r="F57" s="9"/>
      <c r="G57" s="9"/>
      <c r="H57" s="9"/>
      <c r="I57" s="9"/>
      <c r="J57" s="3" t="s">
        <v>115</v>
      </c>
      <c r="K57" s="3">
        <v>5.32</v>
      </c>
      <c r="L57" s="9"/>
      <c r="M57" s="9"/>
      <c r="N57" s="64"/>
      <c r="P57" s="142" t="s">
        <v>128</v>
      </c>
      <c r="Q57" s="142"/>
      <c r="R57" s="142"/>
      <c r="S57" s="143" t="s">
        <v>114</v>
      </c>
      <c r="T57" s="144"/>
    </row>
    <row r="58" spans="2:20" ht="14.4" customHeight="1" x14ac:dyDescent="0.3">
      <c r="B58" s="69" t="s">
        <v>116</v>
      </c>
      <c r="C58" s="3"/>
      <c r="D58" s="9"/>
      <c r="E58" s="9"/>
      <c r="F58" s="9"/>
      <c r="G58" s="9"/>
      <c r="H58" s="9"/>
      <c r="I58" s="9"/>
      <c r="J58" s="3" t="s">
        <v>116</v>
      </c>
      <c r="K58" s="3"/>
      <c r="L58" s="9"/>
      <c r="M58" s="9"/>
      <c r="N58" s="64"/>
      <c r="P58" s="142" t="s">
        <v>129</v>
      </c>
      <c r="Q58" s="142"/>
      <c r="R58" s="142"/>
      <c r="S58" s="143" t="s">
        <v>115</v>
      </c>
      <c r="T58" s="144"/>
    </row>
    <row r="59" spans="2:20" ht="16.2" thickBot="1" x14ac:dyDescent="0.35">
      <c r="B59" s="72" t="s">
        <v>21</v>
      </c>
      <c r="C59" s="73">
        <f>C54/C55</f>
        <v>0.32323232323231388</v>
      </c>
      <c r="D59" s="70" t="s">
        <v>22</v>
      </c>
      <c r="E59" s="70"/>
      <c r="F59" s="70"/>
      <c r="G59" s="70"/>
      <c r="H59" s="70"/>
      <c r="I59" s="70"/>
      <c r="J59" s="74" t="s">
        <v>21</v>
      </c>
      <c r="K59" s="75">
        <f>K54/K55</f>
        <v>0.32323232323232537</v>
      </c>
      <c r="L59" s="70" t="s">
        <v>123</v>
      </c>
      <c r="M59" s="70"/>
      <c r="N59" s="71"/>
      <c r="P59" s="142" t="s">
        <v>130</v>
      </c>
      <c r="Q59" s="142"/>
      <c r="R59" s="142"/>
      <c r="S59" s="140" t="s">
        <v>21</v>
      </c>
      <c r="T59" s="141"/>
    </row>
    <row r="60" spans="2:20" ht="15" thickTop="1" x14ac:dyDescent="0.3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</sheetData>
  <mergeCells count="31">
    <mergeCell ref="P53:R53"/>
    <mergeCell ref="P54:R54"/>
    <mergeCell ref="P52:T52"/>
    <mergeCell ref="S54:T54"/>
    <mergeCell ref="S58:T58"/>
    <mergeCell ref="S59:T59"/>
    <mergeCell ref="P58:R58"/>
    <mergeCell ref="P59:R59"/>
    <mergeCell ref="S55:T55"/>
    <mergeCell ref="S56:T56"/>
    <mergeCell ref="S57:T57"/>
    <mergeCell ref="P55:R55"/>
    <mergeCell ref="P56:R56"/>
    <mergeCell ref="P57:R57"/>
    <mergeCell ref="E45:K48"/>
    <mergeCell ref="E49:K50"/>
    <mergeCell ref="B52:C52"/>
    <mergeCell ref="J52:K52"/>
    <mergeCell ref="B23:H26"/>
    <mergeCell ref="B28:C28"/>
    <mergeCell ref="B34:C34"/>
    <mergeCell ref="E35:K40"/>
    <mergeCell ref="E41:K44"/>
    <mergeCell ref="J31:K31"/>
    <mergeCell ref="J23:N26"/>
    <mergeCell ref="B1:C1"/>
    <mergeCell ref="S1:V1"/>
    <mergeCell ref="D14:H15"/>
    <mergeCell ref="Q14:R15"/>
    <mergeCell ref="B20:H22"/>
    <mergeCell ref="J20:N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zoomScale="70" zoomScaleNormal="70" workbookViewId="0">
      <selection activeCell="F31" sqref="F31"/>
    </sheetView>
  </sheetViews>
  <sheetFormatPr defaultRowHeight="14.4" x14ac:dyDescent="0.3"/>
  <cols>
    <col min="1" max="1" width="13.33203125" customWidth="1"/>
    <col min="2" max="2" width="13" customWidth="1"/>
    <col min="5" max="5" width="38.6640625" customWidth="1"/>
    <col min="6" max="6" width="8.33203125" customWidth="1"/>
  </cols>
  <sheetData>
    <row r="2" spans="1:6" ht="18" x14ac:dyDescent="0.35">
      <c r="A2" s="146" t="s">
        <v>5</v>
      </c>
      <c r="B2" s="148"/>
    </row>
    <row r="3" spans="1:6" x14ac:dyDescent="0.3">
      <c r="A3" s="4">
        <v>2005</v>
      </c>
      <c r="B3" s="3">
        <v>534</v>
      </c>
    </row>
    <row r="4" spans="1:6" x14ac:dyDescent="0.3">
      <c r="A4" s="4">
        <v>2006</v>
      </c>
      <c r="B4" s="3">
        <v>531</v>
      </c>
    </row>
    <row r="5" spans="1:6" x14ac:dyDescent="0.3">
      <c r="A5" s="4">
        <v>2007</v>
      </c>
      <c r="B5" s="3">
        <v>531</v>
      </c>
    </row>
    <row r="6" spans="1:6" x14ac:dyDescent="0.3">
      <c r="A6" s="4">
        <v>2008</v>
      </c>
      <c r="B6" s="3">
        <v>532</v>
      </c>
    </row>
    <row r="7" spans="1:6" x14ac:dyDescent="0.3">
      <c r="A7" s="4">
        <v>2009</v>
      </c>
      <c r="B7" s="3">
        <v>533</v>
      </c>
    </row>
    <row r="8" spans="1:6" x14ac:dyDescent="0.3">
      <c r="A8" s="4">
        <v>2010</v>
      </c>
      <c r="B8" s="3">
        <v>532</v>
      </c>
    </row>
    <row r="9" spans="1:6" x14ac:dyDescent="0.3">
      <c r="A9" s="4">
        <v>2011</v>
      </c>
      <c r="B9" s="3">
        <v>532</v>
      </c>
    </row>
    <row r="10" spans="1:6" x14ac:dyDescent="0.3">
      <c r="A10" s="4">
        <v>2012</v>
      </c>
      <c r="B10" s="3">
        <v>533</v>
      </c>
    </row>
    <row r="11" spans="1:6" x14ac:dyDescent="0.3">
      <c r="A11" s="4">
        <v>2013</v>
      </c>
      <c r="B11" s="3">
        <v>534</v>
      </c>
    </row>
    <row r="12" spans="1:6" x14ac:dyDescent="0.3">
      <c r="A12" s="4">
        <v>2014</v>
      </c>
      <c r="B12" s="3">
        <v>536</v>
      </c>
    </row>
    <row r="13" spans="1:6" ht="15" thickBot="1" x14ac:dyDescent="0.35"/>
    <row r="14" spans="1:6" ht="15.6" x14ac:dyDescent="0.3">
      <c r="A14" s="155" t="s">
        <v>34</v>
      </c>
      <c r="B14" s="156"/>
      <c r="C14" s="156"/>
      <c r="D14" s="156"/>
      <c r="E14" s="77" t="s">
        <v>35</v>
      </c>
      <c r="F14" s="78" t="s">
        <v>44</v>
      </c>
    </row>
    <row r="15" spans="1:6" ht="15.6" x14ac:dyDescent="0.3">
      <c r="A15" s="151" t="s">
        <v>36</v>
      </c>
      <c r="B15" s="152"/>
      <c r="C15" s="152"/>
      <c r="D15" s="152"/>
      <c r="E15" s="76" t="s">
        <v>50</v>
      </c>
      <c r="F15" s="79">
        <v>0.32319999999999999</v>
      </c>
    </row>
    <row r="16" spans="1:6" ht="17.399999999999999" x14ac:dyDescent="0.3">
      <c r="A16" s="151" t="s">
        <v>37</v>
      </c>
      <c r="B16" s="152"/>
      <c r="C16" s="152"/>
      <c r="D16" s="152"/>
      <c r="E16" s="76" t="s">
        <v>47</v>
      </c>
      <c r="F16" s="80">
        <v>0.72870000000000001</v>
      </c>
    </row>
    <row r="17" spans="1:6" ht="17.399999999999999" x14ac:dyDescent="0.3">
      <c r="A17" s="151" t="s">
        <v>38</v>
      </c>
      <c r="B17" s="152"/>
      <c r="C17" s="152"/>
      <c r="D17" s="152"/>
      <c r="E17" s="76" t="s">
        <v>48</v>
      </c>
      <c r="F17" s="80">
        <v>0.73009999999999997</v>
      </c>
    </row>
    <row r="18" spans="1:6" ht="15.6" x14ac:dyDescent="0.3">
      <c r="A18" s="151" t="s">
        <v>39</v>
      </c>
      <c r="B18" s="152"/>
      <c r="C18" s="152"/>
      <c r="D18" s="152"/>
      <c r="E18" s="76" t="s">
        <v>45</v>
      </c>
      <c r="F18" s="79">
        <v>0.32279999999999998</v>
      </c>
    </row>
    <row r="19" spans="1:6" ht="17.399999999999999" x14ac:dyDescent="0.3">
      <c r="A19" s="151" t="s">
        <v>40</v>
      </c>
      <c r="B19" s="152"/>
      <c r="C19" s="152"/>
      <c r="D19" s="152"/>
      <c r="E19" s="76" t="s">
        <v>49</v>
      </c>
      <c r="F19" s="79">
        <v>0.32279999999999998</v>
      </c>
    </row>
    <row r="20" spans="1:6" ht="15.6" x14ac:dyDescent="0.3">
      <c r="A20" s="151" t="s">
        <v>41</v>
      </c>
      <c r="B20" s="152"/>
      <c r="C20" s="152"/>
      <c r="D20" s="152"/>
      <c r="E20" s="76" t="s">
        <v>46</v>
      </c>
      <c r="F20" s="79">
        <v>0.32319999999999999</v>
      </c>
    </row>
    <row r="21" spans="1:6" ht="16.2" thickBot="1" x14ac:dyDescent="0.35">
      <c r="A21" s="153" t="s">
        <v>42</v>
      </c>
      <c r="B21" s="154"/>
      <c r="C21" s="154"/>
      <c r="D21" s="154"/>
      <c r="E21" s="81" t="s">
        <v>43</v>
      </c>
      <c r="F21" s="82">
        <v>0.32319999999999999</v>
      </c>
    </row>
    <row r="23" spans="1:6" ht="18" x14ac:dyDescent="0.3">
      <c r="A23" s="30" t="s">
        <v>124</v>
      </c>
    </row>
    <row r="24" spans="1:6" ht="18" x14ac:dyDescent="0.35">
      <c r="B24" s="31"/>
    </row>
    <row r="31" spans="1:6" x14ac:dyDescent="0.3">
      <c r="B31" s="29"/>
    </row>
    <row r="32" spans="1:6" x14ac:dyDescent="0.3">
      <c r="B32" s="29"/>
    </row>
  </sheetData>
  <mergeCells count="9">
    <mergeCell ref="A2:B2"/>
    <mergeCell ref="A18:D18"/>
    <mergeCell ref="A19:D19"/>
    <mergeCell ref="A20:D20"/>
    <mergeCell ref="A21:D21"/>
    <mergeCell ref="A14:D14"/>
    <mergeCell ref="A15:D15"/>
    <mergeCell ref="A16:D16"/>
    <mergeCell ref="A17:D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 Основные хар-ки рядов</vt:lpstr>
      <vt:lpstr>2. Выравнивание вр.ряда</vt:lpstr>
      <vt:lpstr>3. Аналитическое выравнивание
</vt:lpstr>
      <vt:lpstr>4. Различные модели тренда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2021-03-14T10:13:26Z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b2f84ed0-bf80-4267-b878-d3bcc2d7c93f</vt:lpwstr>
  </property>
</Properties>
</file>