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tabRatio="911"/>
  </bookViews>
  <sheets>
    <sheet name="Задание" sheetId="1" r:id="rId1"/>
    <sheet name="Y1(t) - Средний темп роста" sheetId="2" r:id="rId2"/>
    <sheet name="Y2(t) - Средний уровень ряда" sheetId="3" r:id="rId3"/>
    <sheet name="Y3(t) - Средний абс. прирост" sheetId="4" r:id="rId4"/>
    <sheet name="аномальные" sheetId="5" r:id="rId5"/>
    <sheet name="регрессия ф-ии Excel" sheetId="6" r:id="rId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3" i="5" l="1"/>
  <c r="H24" i="5"/>
  <c r="C24" i="5"/>
  <c r="H2" i="4"/>
  <c r="I18" i="3" l="1"/>
  <c r="D4" i="3"/>
  <c r="D5" i="3"/>
  <c r="D6" i="3"/>
  <c r="D7" i="3"/>
  <c r="D8" i="3"/>
  <c r="D9" i="3"/>
  <c r="D10" i="3"/>
  <c r="D11" i="3"/>
  <c r="D12" i="3"/>
  <c r="D13" i="3"/>
  <c r="D14" i="3"/>
  <c r="D15" i="3"/>
  <c r="D16" i="3"/>
  <c r="D17" i="3"/>
  <c r="D18" i="3"/>
  <c r="D3" i="3"/>
  <c r="I12" i="3"/>
  <c r="C22" i="2"/>
  <c r="C21" i="2"/>
  <c r="W9" i="5" l="1"/>
  <c r="W10" i="5"/>
  <c r="W11" i="5"/>
  <c r="W12" i="5"/>
  <c r="W13" i="5"/>
  <c r="W14" i="5"/>
  <c r="W15" i="5"/>
  <c r="W16" i="5"/>
  <c r="W17" i="5"/>
  <c r="W18" i="5"/>
  <c r="W4" i="5"/>
  <c r="W5" i="5"/>
  <c r="W6" i="5"/>
  <c r="W7" i="5"/>
  <c r="W8" i="5"/>
  <c r="V18" i="5"/>
  <c r="U18" i="5"/>
  <c r="V17" i="5"/>
  <c r="U17" i="5"/>
  <c r="U16" i="5"/>
  <c r="V16" i="5" s="1"/>
  <c r="U15" i="5"/>
  <c r="V15" i="5" s="1"/>
  <c r="U14" i="5"/>
  <c r="V14" i="5" s="1"/>
  <c r="U13" i="5"/>
  <c r="V13" i="5" s="1"/>
  <c r="U12" i="5"/>
  <c r="V12" i="5" s="1"/>
  <c r="U11" i="5"/>
  <c r="V11" i="5" s="1"/>
  <c r="V10" i="5"/>
  <c r="U10" i="5"/>
  <c r="U9" i="5"/>
  <c r="V9" i="5" s="1"/>
  <c r="V8" i="5"/>
  <c r="U8" i="5"/>
  <c r="U7" i="5"/>
  <c r="V7" i="5" s="1"/>
  <c r="U6" i="5"/>
  <c r="V6" i="5" s="1"/>
  <c r="S6" i="5"/>
  <c r="S7" i="5" s="1"/>
  <c r="S8" i="5" s="1"/>
  <c r="S9" i="5" s="1"/>
  <c r="S10" i="5" s="1"/>
  <c r="S11" i="5" s="1"/>
  <c r="S12" i="5" s="1"/>
  <c r="S13" i="5" s="1"/>
  <c r="S14" i="5" s="1"/>
  <c r="S15" i="5" s="1"/>
  <c r="S16" i="5" s="1"/>
  <c r="S17" i="5" s="1"/>
  <c r="S18" i="5" s="1"/>
  <c r="U5" i="5"/>
  <c r="V5" i="5" s="1"/>
  <c r="S5" i="5"/>
  <c r="U4" i="5"/>
  <c r="V4" i="5" s="1"/>
  <c r="S4" i="5"/>
  <c r="K6" i="5"/>
  <c r="Q16" i="5" l="1"/>
  <c r="Q14" i="5"/>
  <c r="Q10" i="5"/>
  <c r="Q9" i="5"/>
  <c r="Q8" i="5"/>
  <c r="K15" i="5"/>
  <c r="K17" i="5"/>
  <c r="K14" i="5"/>
  <c r="K10" i="5"/>
  <c r="K8" i="5"/>
  <c r="N25" i="5"/>
  <c r="N24" i="5"/>
  <c r="O18" i="5"/>
  <c r="P18" i="5" s="1"/>
  <c r="O17" i="5"/>
  <c r="P17" i="5" s="1"/>
  <c r="O16" i="5"/>
  <c r="P16" i="5" s="1"/>
  <c r="O15" i="5"/>
  <c r="P15" i="5" s="1"/>
  <c r="O14" i="5"/>
  <c r="P14" i="5" s="1"/>
  <c r="O13" i="5"/>
  <c r="P13" i="5" s="1"/>
  <c r="O12" i="5"/>
  <c r="P12" i="5" s="1"/>
  <c r="O11" i="5"/>
  <c r="P11" i="5" s="1"/>
  <c r="O10" i="5"/>
  <c r="P10" i="5" s="1"/>
  <c r="O9" i="5"/>
  <c r="P9" i="5" s="1"/>
  <c r="O8" i="5"/>
  <c r="P8" i="5" s="1"/>
  <c r="O7" i="5"/>
  <c r="P7" i="5" s="1"/>
  <c r="O6" i="5"/>
  <c r="P6" i="5" s="1"/>
  <c r="O5" i="5"/>
  <c r="P5" i="5" s="1"/>
  <c r="O4" i="5"/>
  <c r="P4" i="5" s="1"/>
  <c r="M4" i="5"/>
  <c r="M5" i="5" s="1"/>
  <c r="M6" i="5" s="1"/>
  <c r="M7" i="5" s="1"/>
  <c r="M8" i="5" s="1"/>
  <c r="M9" i="5" s="1"/>
  <c r="M10" i="5" s="1"/>
  <c r="M11" i="5" s="1"/>
  <c r="M12" i="5" s="1"/>
  <c r="M13" i="5" s="1"/>
  <c r="M14" i="5" s="1"/>
  <c r="M15" i="5" s="1"/>
  <c r="M16" i="5" s="1"/>
  <c r="M17" i="5" s="1"/>
  <c r="M18" i="5" s="1"/>
  <c r="E5" i="5"/>
  <c r="E6" i="5"/>
  <c r="E7" i="5"/>
  <c r="E8" i="5"/>
  <c r="E9" i="5"/>
  <c r="E10" i="5"/>
  <c r="E11" i="5"/>
  <c r="E12" i="5"/>
  <c r="E13" i="5"/>
  <c r="E14" i="5"/>
  <c r="E15" i="5"/>
  <c r="E16" i="5"/>
  <c r="E17" i="5"/>
  <c r="E18" i="5"/>
  <c r="E4" i="5"/>
  <c r="J4" i="5"/>
  <c r="J5" i="5"/>
  <c r="J6" i="5"/>
  <c r="J7" i="5"/>
  <c r="J8" i="5"/>
  <c r="J9" i="5"/>
  <c r="J10" i="5"/>
  <c r="J11" i="5"/>
  <c r="J12" i="5"/>
  <c r="J13" i="5"/>
  <c r="J14" i="5"/>
  <c r="J15" i="5"/>
  <c r="J16" i="5"/>
  <c r="J17" i="5"/>
  <c r="J18" i="5"/>
  <c r="H25" i="5"/>
  <c r="C25" i="5"/>
  <c r="I18" i="5"/>
  <c r="I17" i="5"/>
  <c r="I16" i="5"/>
  <c r="I15" i="5"/>
  <c r="I14" i="5"/>
  <c r="I13" i="5"/>
  <c r="I12" i="5"/>
  <c r="I11" i="5"/>
  <c r="I10" i="5"/>
  <c r="I9" i="5"/>
  <c r="I8" i="5"/>
  <c r="I7" i="5"/>
  <c r="I6" i="5"/>
  <c r="I5" i="5"/>
  <c r="I4" i="5"/>
  <c r="G4" i="5"/>
  <c r="G5" i="5" s="1"/>
  <c r="G6" i="5" s="1"/>
  <c r="G7" i="5" s="1"/>
  <c r="G8" i="5" s="1"/>
  <c r="G9" i="5" s="1"/>
  <c r="G10" i="5" s="1"/>
  <c r="G11" i="5" s="1"/>
  <c r="G12" i="5" s="1"/>
  <c r="G13" i="5" s="1"/>
  <c r="G14" i="5" s="1"/>
  <c r="G15" i="5" s="1"/>
  <c r="G16" i="5" s="1"/>
  <c r="G17" i="5" s="1"/>
  <c r="G18" i="5" s="1"/>
  <c r="D18" i="5"/>
  <c r="D5" i="5"/>
  <c r="D6" i="5"/>
  <c r="D7" i="5"/>
  <c r="D8" i="5"/>
  <c r="D9" i="5"/>
  <c r="D10" i="5"/>
  <c r="D11" i="5"/>
  <c r="D12" i="5"/>
  <c r="D13" i="5"/>
  <c r="D14" i="5"/>
  <c r="D15" i="5"/>
  <c r="D16" i="5"/>
  <c r="D17" i="5"/>
  <c r="D4" i="5"/>
  <c r="B4" i="5"/>
  <c r="B5" i="5" s="1"/>
  <c r="B6" i="5" s="1"/>
  <c r="B7" i="5" s="1"/>
  <c r="B8" i="5" s="1"/>
  <c r="B9" i="5" s="1"/>
  <c r="B10" i="5" s="1"/>
  <c r="B11" i="5" s="1"/>
  <c r="B12" i="5" s="1"/>
  <c r="B13" i="5" s="1"/>
  <c r="B14" i="5" s="1"/>
  <c r="B15" i="5" s="1"/>
  <c r="B16" i="5" s="1"/>
  <c r="B17" i="5" s="1"/>
  <c r="B18" i="5" s="1"/>
  <c r="C19" i="4" l="1"/>
  <c r="B4" i="4"/>
  <c r="B5" i="4" s="1"/>
  <c r="B4" i="2"/>
  <c r="B5" i="2" s="1"/>
  <c r="B6" i="2" s="1"/>
  <c r="B7" i="2" s="1"/>
  <c r="B8" i="2" s="1"/>
  <c r="B9" i="2" s="1"/>
  <c r="B10" i="2" s="1"/>
  <c r="B11" i="2" s="1"/>
  <c r="B12" i="2" s="1"/>
  <c r="B13" i="2" s="1"/>
  <c r="B14" i="2" s="1"/>
  <c r="B15" i="2" s="1"/>
  <c r="B16" i="2" s="1"/>
  <c r="B17" i="2" s="1"/>
  <c r="B18" i="2" s="1"/>
  <c r="H2" i="2" s="1"/>
  <c r="H3" i="2" l="1"/>
  <c r="B6" i="4"/>
  <c r="B7" i="4" s="1"/>
  <c r="B8" i="4" s="1"/>
  <c r="B9" i="4" s="1"/>
  <c r="B10" i="4" s="1"/>
  <c r="B11" i="4" s="1"/>
  <c r="B12" i="4" s="1"/>
  <c r="B13" i="4" s="1"/>
  <c r="B14" i="4" s="1"/>
  <c r="B15" i="4" s="1"/>
  <c r="B16" i="4" s="1"/>
  <c r="B17" i="4" s="1"/>
  <c r="B18" i="4" s="1"/>
  <c r="C21" i="4" l="1"/>
  <c r="C22" i="4" s="1"/>
  <c r="C23" i="4" s="1"/>
  <c r="C24" i="4" s="1"/>
  <c r="D5" i="4"/>
  <c r="E5" i="4" s="1"/>
  <c r="D13" i="4"/>
  <c r="E13" i="4" s="1"/>
  <c r="D6" i="4"/>
  <c r="E6" i="4" s="1"/>
  <c r="D14" i="4"/>
  <c r="E14" i="4" s="1"/>
  <c r="D7" i="4"/>
  <c r="E7" i="4" s="1"/>
  <c r="D15" i="4"/>
  <c r="E15" i="4" s="1"/>
  <c r="D16" i="4"/>
  <c r="E16" i="4" s="1"/>
  <c r="D9" i="4"/>
  <c r="E9" i="4" s="1"/>
  <c r="D10" i="4"/>
  <c r="E10" i="4" s="1"/>
  <c r="D18" i="4"/>
  <c r="E18" i="4" s="1"/>
  <c r="D4" i="4"/>
  <c r="E4" i="4" s="1"/>
  <c r="D8" i="4"/>
  <c r="E8" i="4" s="1"/>
  <c r="D17" i="4"/>
  <c r="E17" i="4" s="1"/>
  <c r="D11" i="4"/>
  <c r="E11" i="4" s="1"/>
  <c r="D12" i="4"/>
  <c r="E12" i="4" s="1"/>
  <c r="D4" i="2"/>
  <c r="B19" i="4"/>
  <c r="E19" i="4" l="1"/>
  <c r="H3" i="4" s="1"/>
  <c r="H6" i="4" s="1"/>
  <c r="E21" i="4" s="1"/>
  <c r="E4" i="2"/>
  <c r="D5" i="2"/>
  <c r="F23" i="4" l="1"/>
  <c r="F24" i="4"/>
  <c r="E24" i="4"/>
  <c r="E22" i="4"/>
  <c r="F21" i="4"/>
  <c r="E23" i="4"/>
  <c r="F22" i="4"/>
  <c r="C23" i="2"/>
  <c r="E5" i="2"/>
  <c r="D6" i="2"/>
  <c r="C21" i="3"/>
  <c r="B4" i="3"/>
  <c r="B5" i="3" s="1"/>
  <c r="B6" i="3" s="1"/>
  <c r="B7" i="3" s="1"/>
  <c r="B8" i="3" s="1"/>
  <c r="B9" i="3" s="1"/>
  <c r="B10" i="3" s="1"/>
  <c r="B11" i="3" s="1"/>
  <c r="B12" i="3" s="1"/>
  <c r="B13" i="3" s="1"/>
  <c r="B14" i="3" s="1"/>
  <c r="B15" i="3" s="1"/>
  <c r="B16" i="3" s="1"/>
  <c r="B17" i="3" s="1"/>
  <c r="B18" i="3" s="1"/>
  <c r="D46" i="1"/>
  <c r="D47" i="1"/>
  <c r="D48" i="1"/>
  <c r="D49" i="1"/>
  <c r="D50" i="1"/>
  <c r="D51" i="1"/>
  <c r="D52" i="1"/>
  <c r="D53" i="1"/>
  <c r="D54" i="1"/>
  <c r="D55" i="1"/>
  <c r="D56" i="1"/>
  <c r="D57" i="1"/>
  <c r="D58" i="1"/>
  <c r="D59" i="1"/>
  <c r="D45" i="1"/>
  <c r="C45" i="1"/>
  <c r="C22" i="3" l="1"/>
  <c r="C20" i="3"/>
  <c r="C23" i="3"/>
  <c r="E6" i="2"/>
  <c r="D7" i="2"/>
  <c r="C24" i="2"/>
  <c r="E46" i="1"/>
  <c r="E47" i="1"/>
  <c r="E48" i="1"/>
  <c r="E49" i="1"/>
  <c r="E50" i="1"/>
  <c r="E51" i="1"/>
  <c r="E52" i="1"/>
  <c r="E53" i="1"/>
  <c r="E54" i="1"/>
  <c r="E55" i="1"/>
  <c r="E56" i="1"/>
  <c r="E57" i="1"/>
  <c r="E58" i="1"/>
  <c r="E59" i="1"/>
  <c r="E45" i="1"/>
  <c r="C49" i="1"/>
  <c r="C59" i="1"/>
  <c r="C46" i="1"/>
  <c r="C47" i="1"/>
  <c r="C48" i="1"/>
  <c r="C50" i="1"/>
  <c r="C51" i="1"/>
  <c r="C52" i="1"/>
  <c r="C53" i="1"/>
  <c r="C54" i="1"/>
  <c r="C55" i="1"/>
  <c r="C56" i="1"/>
  <c r="C57" i="1"/>
  <c r="C58" i="1"/>
  <c r="D8" i="2" l="1"/>
  <c r="E7" i="2"/>
  <c r="D19" i="3"/>
  <c r="B45" i="1"/>
  <c r="B46" i="1" s="1"/>
  <c r="B47" i="1" s="1"/>
  <c r="B48" i="1" s="1"/>
  <c r="B49" i="1" s="1"/>
  <c r="B50" i="1" s="1"/>
  <c r="B51" i="1" s="1"/>
  <c r="B52" i="1" s="1"/>
  <c r="B53" i="1" s="1"/>
  <c r="B54" i="1" s="1"/>
  <c r="B55" i="1" s="1"/>
  <c r="B56" i="1" s="1"/>
  <c r="B57" i="1" s="1"/>
  <c r="B58" i="1" s="1"/>
  <c r="B59" i="1" s="1"/>
  <c r="E8" i="2" l="1"/>
  <c r="D9" i="2"/>
  <c r="I13" i="3"/>
  <c r="B24" i="1"/>
  <c r="B25" i="1" s="1"/>
  <c r="B26" i="1" s="1"/>
  <c r="B27" i="1" s="1"/>
  <c r="B28" i="1" s="1"/>
  <c r="B29" i="1" s="1"/>
  <c r="B30" i="1" s="1"/>
  <c r="B31" i="1" s="1"/>
  <c r="B32" i="1" s="1"/>
  <c r="B33" i="1" s="1"/>
  <c r="B34" i="1" s="1"/>
  <c r="B35" i="1" s="1"/>
  <c r="B36" i="1" s="1"/>
  <c r="B37" i="1" s="1"/>
  <c r="B38" i="1" s="1"/>
  <c r="D10" i="2" l="1"/>
  <c r="E9" i="2"/>
  <c r="I14" i="3"/>
  <c r="I15" i="3" s="1"/>
  <c r="H21" i="3" s="1"/>
  <c r="D11" i="2" l="1"/>
  <c r="E10" i="2"/>
  <c r="I21" i="3"/>
  <c r="D12" i="2" l="1"/>
  <c r="E11" i="2"/>
  <c r="E12" i="2" l="1"/>
  <c r="D13" i="2"/>
  <c r="E13" i="2" l="1"/>
  <c r="D14" i="2"/>
  <c r="E14" i="2" l="1"/>
  <c r="D15" i="2"/>
  <c r="D16" i="2" l="1"/>
  <c r="E15" i="2"/>
  <c r="E16" i="2" l="1"/>
  <c r="D17" i="2"/>
  <c r="D18" i="2" l="1"/>
  <c r="E18" i="2" s="1"/>
  <c r="E19" i="2" s="1"/>
  <c r="H5" i="2" s="1"/>
  <c r="H7" i="2" s="1"/>
  <c r="E17" i="2"/>
  <c r="F23" i="2" l="1"/>
  <c r="F21" i="2"/>
  <c r="E21" i="2"/>
  <c r="F22" i="2"/>
  <c r="E22" i="2"/>
  <c r="E23" i="2"/>
  <c r="E24" i="2"/>
  <c r="F24" i="2"/>
</calcChain>
</file>

<file path=xl/sharedStrings.xml><?xml version="1.0" encoding="utf-8"?>
<sst xmlns="http://schemas.openxmlformats.org/spreadsheetml/2006/main" count="170" uniqueCount="76">
  <si>
    <t>t</t>
  </si>
  <si>
    <t>Y1(t)</t>
  </si>
  <si>
    <t>Y2(t)</t>
  </si>
  <si>
    <t>Y3(t)</t>
  </si>
  <si>
    <t>Σ</t>
  </si>
  <si>
    <t>Ῡ=</t>
  </si>
  <si>
    <t>tꜵ (n-2)=</t>
  </si>
  <si>
    <t>Точечный прогноз</t>
  </si>
  <si>
    <t>Интервальный</t>
  </si>
  <si>
    <t>(Y(t) - Ῡ)²</t>
  </si>
  <si>
    <t>S1=</t>
  </si>
  <si>
    <t>S2=</t>
  </si>
  <si>
    <t>Sпр=</t>
  </si>
  <si>
    <r>
      <t>t</t>
    </r>
    <r>
      <rPr>
        <sz val="12"/>
        <color theme="1"/>
        <rFont val="Calibri"/>
        <family val="2"/>
      </rPr>
      <t>ꜵ (n-2)=</t>
    </r>
  </si>
  <si>
    <r>
      <t>t</t>
    </r>
    <r>
      <rPr>
        <sz val="12"/>
        <color theme="1"/>
        <rFont val="Calibri"/>
        <family val="2"/>
      </rPr>
      <t>ꜵ (n-1)=</t>
    </r>
  </si>
  <si>
    <t>Δ по n-1=</t>
  </si>
  <si>
    <t>Точечный</t>
  </si>
  <si>
    <t>≤ больше</t>
  </si>
  <si>
    <t>≤ меньше</t>
  </si>
  <si>
    <t>Погрешность</t>
  </si>
  <si>
    <t>Ср. Тр, % =</t>
  </si>
  <si>
    <t>Ср. Тр =</t>
  </si>
  <si>
    <t>Средний абсолютный прирост</t>
  </si>
  <si>
    <t>Средний уровень ряда</t>
  </si>
  <si>
    <t>Средний темп роста</t>
  </si>
  <si>
    <t>Sост =</t>
  </si>
  <si>
    <r>
      <t>(y - y~)</t>
    </r>
    <r>
      <rPr>
        <sz val="11"/>
        <color theme="1"/>
        <rFont val="Calibri"/>
        <family val="2"/>
        <charset val="204"/>
      </rPr>
      <t>²</t>
    </r>
  </si>
  <si>
    <t>y~ = y+ср.абс.пр.</t>
  </si>
  <si>
    <r>
      <rPr>
        <sz val="11"/>
        <color theme="1"/>
        <rFont val="Calibri"/>
        <family val="2"/>
        <charset val="204"/>
      </rPr>
      <t>Δ</t>
    </r>
    <r>
      <rPr>
        <sz val="11"/>
        <color theme="1"/>
        <rFont val="Calibri"/>
        <family val="2"/>
      </rPr>
      <t>=</t>
    </r>
  </si>
  <si>
    <t>по темпу роста – 80%</t>
  </si>
  <si>
    <t>Проверить наличие аномальных наблюдений</t>
  </si>
  <si>
    <r>
      <t xml:space="preserve">Возьмем примерно на n=15: будет примерно </t>
    </r>
    <r>
      <rPr>
        <sz val="11"/>
        <color theme="1"/>
        <rFont val="Calibri"/>
        <family val="2"/>
        <charset val="204"/>
      </rPr>
      <t>λ</t>
    </r>
    <r>
      <rPr>
        <sz val="9"/>
        <color theme="1"/>
        <rFont val="Calibri"/>
        <family val="2"/>
        <charset val="204"/>
      </rPr>
      <t>кр</t>
    </r>
    <r>
      <rPr>
        <sz val="11"/>
        <color theme="1"/>
        <rFont val="Calibri"/>
        <family val="2"/>
        <charset val="204"/>
      </rPr>
      <t xml:space="preserve"> = </t>
    </r>
    <r>
      <rPr>
        <sz val="11"/>
        <color theme="1"/>
        <rFont val="Calibri"/>
        <family val="2"/>
        <scheme val="minor"/>
      </rPr>
      <t>1,4</t>
    </r>
  </si>
  <si>
    <t>λt = (yt - yt-1)/Sy</t>
  </si>
  <si>
    <r>
      <t>y</t>
    </r>
    <r>
      <rPr>
        <b/>
        <sz val="9"/>
        <color theme="1"/>
        <rFont val="Calibri"/>
        <family val="2"/>
        <charset val="204"/>
        <scheme val="minor"/>
      </rPr>
      <t>t</t>
    </r>
    <r>
      <rPr>
        <b/>
        <sz val="14"/>
        <color theme="1"/>
        <rFont val="Calibri"/>
        <family val="2"/>
        <charset val="204"/>
        <scheme val="minor"/>
      </rPr>
      <t xml:space="preserve"> - y</t>
    </r>
    <r>
      <rPr>
        <b/>
        <sz val="9"/>
        <color theme="1"/>
        <rFont val="Calibri"/>
        <family val="2"/>
        <charset val="204"/>
        <scheme val="minor"/>
      </rPr>
      <t>t-1</t>
    </r>
  </si>
  <si>
    <r>
      <t>S</t>
    </r>
    <r>
      <rPr>
        <b/>
        <i/>
        <vertAlign val="subscript"/>
        <sz val="11"/>
        <color rgb="FF000000"/>
        <rFont val="Calibri"/>
        <family val="2"/>
        <charset val="204"/>
        <scheme val="minor"/>
      </rPr>
      <t>y</t>
    </r>
  </si>
  <si>
    <r>
      <t xml:space="preserve">y </t>
    </r>
    <r>
      <rPr>
        <b/>
        <sz val="9"/>
        <color theme="1"/>
        <rFont val="Calibri"/>
        <family val="2"/>
        <charset val="204"/>
        <scheme val="minor"/>
      </rPr>
      <t>ср</t>
    </r>
  </si>
  <si>
    <r>
      <t xml:space="preserve">λ </t>
    </r>
    <r>
      <rPr>
        <b/>
        <sz val="9"/>
        <color theme="1"/>
        <rFont val="Calibri"/>
        <family val="2"/>
        <charset val="204"/>
        <scheme val="minor"/>
      </rPr>
      <t xml:space="preserve">кр </t>
    </r>
  </si>
  <si>
    <t>новые y</t>
  </si>
  <si>
    <t>Регрессионная статистика</t>
  </si>
  <si>
    <t>Множественный R</t>
  </si>
  <si>
    <t>R-квадрат</t>
  </si>
  <si>
    <t>Нормированный R-квадрат</t>
  </si>
  <si>
    <t>Стандартная ошибка</t>
  </si>
  <si>
    <t>Наблюдения</t>
  </si>
  <si>
    <t>Дисперсионный анализ</t>
  </si>
  <si>
    <t>Регрессия</t>
  </si>
  <si>
    <t>Остаток</t>
  </si>
  <si>
    <t>Итого</t>
  </si>
  <si>
    <t>Y-пересечение</t>
  </si>
  <si>
    <t>df</t>
  </si>
  <si>
    <t>SS</t>
  </si>
  <si>
    <t>MS</t>
  </si>
  <si>
    <t>F</t>
  </si>
  <si>
    <t>Значимость F</t>
  </si>
  <si>
    <t>Коэффициенты</t>
  </si>
  <si>
    <t>t-статистика</t>
  </si>
  <si>
    <t>P-Значение</t>
  </si>
  <si>
    <t>Нижние 95%</t>
  </si>
  <si>
    <t>Верхние 95%</t>
  </si>
  <si>
    <t>Нижние 95,0%</t>
  </si>
  <si>
    <t>Верхние 95,0%</t>
  </si>
  <si>
    <t>Переменная X 1</t>
  </si>
  <si>
    <t>ВЫВОД ИТОГОВ Y1(t)</t>
  </si>
  <si>
    <t>ВЫВОД ИТОГОВ Y2(t)</t>
  </si>
  <si>
    <t>ВЫВОД ИТОГОВ Y3(t)</t>
  </si>
  <si>
    <t>* Автоматически посчитаны новые y</t>
  </si>
  <si>
    <r>
      <rPr>
        <b/>
        <sz val="14"/>
        <color theme="1"/>
        <rFont val="Calibri"/>
        <family val="2"/>
        <charset val="204"/>
        <scheme val="minor"/>
      </rPr>
      <t xml:space="preserve">Задание </t>
    </r>
    <r>
      <rPr>
        <sz val="14"/>
        <color theme="1"/>
        <rFont val="Calibri"/>
        <family val="2"/>
        <charset val="204"/>
        <scheme val="minor"/>
      </rPr>
      <t xml:space="preserve">
1.  Постройте графики, отражающие динамику объемов продаж газеты в каждом пункте ее реализации
2.  Выберите способ экстраполяции объемов продаж газеты для каждого пункта (по среднему уровню ряда, по среднему абсолютному приросту или по среднему темпу роста) 3. Рассчитайте необходимый показатель (среднее значение, средний абсолютный прирост или средний темп роста)
4. Определите теоретические (расчетные) уровни ряда и остаточные отклонения
5. Рассчитайте точечный и интервальные прогнозы объемов продаж газеты для каждого пункта на период упреждения, равный 4.  В каждом случае интервальный прогноз рассчитать для разных до-верительных вероятностей: при прогнозировании по среднему – для 90%, по абсолютному приросту – для 95%, по темпу роста – 80%.
6. Постройте графики, отражающие результаты прогнозирования. 
7. Проанализируйте полученные результаты и определите, каким тиражом следует выпускать газету в ближайшие четыре дня 
</t>
    </r>
  </si>
  <si>
    <t>Цепные абсолютные приросты</t>
  </si>
  <si>
    <r>
      <t>y͂</t>
    </r>
    <r>
      <rPr>
        <sz val="11"/>
        <color theme="1"/>
        <rFont val="Calibri"/>
        <family val="2"/>
        <charset val="204"/>
        <scheme val="minor"/>
      </rPr>
      <t>i</t>
    </r>
    <r>
      <rPr>
        <sz val="14"/>
        <color theme="1"/>
        <rFont val="Calibri"/>
        <family val="2"/>
        <scheme val="minor"/>
      </rPr>
      <t xml:space="preserve"> = y͂</t>
    </r>
    <r>
      <rPr>
        <sz val="11"/>
        <color theme="1"/>
        <rFont val="Calibri"/>
        <family val="2"/>
        <charset val="204"/>
        <scheme val="minor"/>
      </rPr>
      <t>i-1</t>
    </r>
    <r>
      <rPr>
        <sz val="14"/>
        <color theme="1"/>
        <rFont val="Calibri"/>
        <family val="2"/>
        <scheme val="minor"/>
      </rPr>
      <t xml:space="preserve"> * ср.тр</t>
    </r>
  </si>
  <si>
    <r>
      <t>(y</t>
    </r>
    <r>
      <rPr>
        <sz val="11"/>
        <color theme="1"/>
        <rFont val="Calibri"/>
        <family val="2"/>
        <charset val="204"/>
        <scheme val="minor"/>
      </rPr>
      <t>i</t>
    </r>
    <r>
      <rPr>
        <sz val="14"/>
        <color theme="1"/>
        <rFont val="Calibri"/>
        <family val="2"/>
        <scheme val="minor"/>
      </rPr>
      <t xml:space="preserve"> - y͂</t>
    </r>
    <r>
      <rPr>
        <sz val="11"/>
        <color theme="1"/>
        <rFont val="Calibri"/>
        <family val="2"/>
        <charset val="204"/>
        <scheme val="minor"/>
      </rPr>
      <t>i</t>
    </r>
    <r>
      <rPr>
        <sz val="14"/>
        <color theme="1"/>
        <rFont val="Calibri"/>
        <family val="2"/>
        <scheme val="minor"/>
      </rPr>
      <t>)</t>
    </r>
    <r>
      <rPr>
        <sz val="14"/>
        <color theme="1"/>
        <rFont val="Calibri"/>
        <family val="2"/>
      </rPr>
      <t>²</t>
    </r>
  </si>
  <si>
    <r>
      <rPr>
        <b/>
        <sz val="12"/>
        <color theme="1"/>
        <rFont val="Calibri"/>
        <family val="2"/>
        <charset val="204"/>
        <scheme val="minor"/>
      </rPr>
      <t xml:space="preserve">Прогнозирование по средним темпам роста </t>
    </r>
    <r>
      <rPr>
        <sz val="12"/>
        <color theme="1"/>
        <rFont val="Calibri"/>
        <family val="2"/>
        <charset val="204"/>
        <scheme val="minor"/>
      </rPr>
      <t xml:space="preserve">используют, когда выполняются такие условия:
1. В уровнях ряда наблюдается  закономерность постоянного спада или роста
2. Изменение уровней ряда происходит по экспоненциальному закону, то есть наблюдается резкий рост или уменьшение уровней ряда.
</t>
    </r>
  </si>
  <si>
    <r>
      <rPr>
        <b/>
        <sz val="12"/>
        <color theme="1"/>
        <rFont val="Calibri"/>
        <family val="2"/>
        <charset val="204"/>
        <scheme val="minor"/>
      </rPr>
      <t>Условия выбора данного типа прогонзирования:</t>
    </r>
    <r>
      <rPr>
        <sz val="12"/>
        <color theme="1"/>
        <rFont val="Calibri"/>
        <family val="2"/>
        <charset val="204"/>
        <scheme val="minor"/>
      </rPr>
      <t xml:space="preserve"> Временной ряд с четко выраженной тенденцией, без циклической и сезонной составляющей. Такие ряды могут быть сравнительно "гладкими", либо иметь достаточно сильные отклонения уровней ряда от тренда.</t>
    </r>
  </si>
  <si>
    <r>
      <rPr>
        <b/>
        <sz val="12"/>
        <color theme="1"/>
        <rFont val="Calibri"/>
        <family val="2"/>
        <charset val="204"/>
        <scheme val="minor"/>
      </rPr>
      <t>Условия выбора данного типа прогонзирования:</t>
    </r>
    <r>
      <rPr>
        <sz val="12"/>
        <color theme="1"/>
        <rFont val="Calibri"/>
        <family val="2"/>
        <charset val="204"/>
        <scheme val="minor"/>
      </rPr>
      <t xml:space="preserve"> Временной ряд не имеет тенденции, сезонной и циклической составляющих. Уровни ряда варьируют вокруг среднего значения. Отклонения уровней ряда от линии средней могут быть сильными или незначительными.</t>
    </r>
  </si>
  <si>
    <t>Расчет прогноза по среднему уровню ряда применяется тогда, когда динамический ряд не имеет тенденции роста или снижения и его колебания относительно невелики. В этом случае в качестве прогноза может быть использована средняя арифметическая показателей этого ряда.</t>
  </si>
  <si>
    <t>Цепные абсолютные приросты примерно одинаковы. Они незначительно варьируют от 8 до 14, что свидетельствует о близости процесса развития к линейному. Поэтому представляется правомерным оценить прогнозные значения Y3(17) - Y3(20) с помощью среднего абсолютного прироста Δy</t>
  </si>
  <si>
    <t>Ср. абс.П - Δy̅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</si>
</sst>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8"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4"/>
      <color theme="1"/>
      <name val="Times New Roman"/>
      <family val="1"/>
      <charset val="204"/>
    </font>
    <font>
      <b/>
      <sz val="11"/>
      <color theme="1"/>
      <name val="Calibri"/>
      <family val="2"/>
      <charset val="204"/>
      <scheme val="minor"/>
    </font>
    <font>
      <sz val="11"/>
      <color theme="1"/>
      <name val="Calibri"/>
      <family val="2"/>
      <charset val="204"/>
    </font>
    <font>
      <b/>
      <sz val="11"/>
      <color theme="1"/>
      <name val="Calibri"/>
      <family val="2"/>
      <charset val="204"/>
    </font>
    <font>
      <b/>
      <sz val="12"/>
      <color theme="1"/>
      <name val="Calibri"/>
      <family val="2"/>
      <charset val="204"/>
      <scheme val="minor"/>
    </font>
    <font>
      <sz val="10"/>
      <color rgb="FF000000"/>
      <name val="Arial"/>
      <family val="2"/>
      <charset val="204"/>
    </font>
    <font>
      <sz val="12"/>
      <color theme="1"/>
      <name val="Calibri"/>
      <family val="2"/>
      <scheme val="minor"/>
    </font>
    <font>
      <sz val="12"/>
      <color theme="1"/>
      <name val="Calibri"/>
      <family val="2"/>
    </font>
    <font>
      <sz val="14"/>
      <color theme="1"/>
      <name val="Calibri"/>
      <family val="2"/>
      <scheme val="minor"/>
    </font>
    <font>
      <sz val="16"/>
      <color theme="1"/>
      <name val="Calibri"/>
      <family val="2"/>
      <scheme val="minor"/>
    </font>
    <font>
      <sz val="20"/>
      <color theme="1"/>
      <name val="Calibri"/>
      <family val="2"/>
      <scheme val="minor"/>
    </font>
    <font>
      <sz val="11"/>
      <color theme="1"/>
      <name val="Calibri"/>
      <family val="2"/>
    </font>
    <font>
      <b/>
      <sz val="22"/>
      <color theme="1"/>
      <name val="Calibri"/>
      <family val="2"/>
      <charset val="204"/>
      <scheme val="minor"/>
    </font>
    <font>
      <sz val="14"/>
      <color rgb="FF1B1818"/>
      <name val="Times New Roman"/>
      <family val="1"/>
      <charset val="204"/>
    </font>
    <font>
      <i/>
      <sz val="14"/>
      <color rgb="FF1B1818"/>
      <name val="Times New Roman"/>
      <family val="1"/>
      <charset val="204"/>
    </font>
    <font>
      <sz val="9"/>
      <color theme="1"/>
      <name val="Calibri"/>
      <family val="2"/>
      <charset val="204"/>
    </font>
    <font>
      <b/>
      <sz val="14"/>
      <color theme="1"/>
      <name val="Calibri"/>
      <family val="2"/>
      <charset val="204"/>
      <scheme val="minor"/>
    </font>
    <font>
      <b/>
      <sz val="9"/>
      <color theme="1"/>
      <name val="Calibri"/>
      <family val="2"/>
      <charset val="204"/>
      <scheme val="minor"/>
    </font>
    <font>
      <b/>
      <sz val="12"/>
      <color theme="1"/>
      <name val="Calibri"/>
      <family val="2"/>
      <charset val="204"/>
    </font>
    <font>
      <b/>
      <i/>
      <sz val="11"/>
      <color rgb="FF000000"/>
      <name val="Calibri"/>
      <family val="2"/>
      <charset val="204"/>
      <scheme val="minor"/>
    </font>
    <font>
      <b/>
      <i/>
      <vertAlign val="subscript"/>
      <sz val="11"/>
      <color rgb="FF000000"/>
      <name val="Calibri"/>
      <family val="2"/>
      <charset val="204"/>
      <scheme val="minor"/>
    </font>
    <font>
      <i/>
      <sz val="11"/>
      <color theme="1"/>
      <name val="Calibri"/>
      <family val="2"/>
      <scheme val="minor"/>
    </font>
    <font>
      <sz val="14"/>
      <color theme="1"/>
      <name val="Calibri"/>
      <family val="2"/>
      <charset val="204"/>
      <scheme val="minor"/>
    </font>
    <font>
      <sz val="12"/>
      <color theme="1"/>
      <name val="Calibri"/>
      <family val="2"/>
      <charset val="204"/>
      <scheme val="minor"/>
    </font>
    <font>
      <sz val="14"/>
      <color theme="1"/>
      <name val="Calibri"/>
      <family val="2"/>
    </font>
  </fonts>
  <fills count="13">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tint="0.59999389629810485"/>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s>
  <cellStyleXfs count="1">
    <xf numFmtId="0" fontId="0" fillId="0" borderId="0"/>
  </cellStyleXfs>
  <cellXfs count="113">
    <xf numFmtId="0" fontId="0" fillId="0" borderId="0" xfId="0"/>
    <xf numFmtId="0" fontId="3" fillId="0" borderId="0" xfId="0" applyFont="1" applyAlignment="1">
      <alignment vertical="center"/>
    </xf>
    <xf numFmtId="0" fontId="0" fillId="0" borderId="1" xfId="0" applyBorder="1"/>
    <xf numFmtId="0" fontId="0" fillId="2" borderId="1" xfId="0" applyFill="1" applyBorder="1"/>
    <xf numFmtId="0" fontId="0" fillId="3" borderId="1" xfId="0" applyFill="1" applyBorder="1"/>
    <xf numFmtId="0" fontId="0" fillId="0" borderId="1" xfId="0" applyBorder="1" applyAlignment="1">
      <alignment horizontal="right"/>
    </xf>
    <xf numFmtId="0" fontId="4" fillId="0" borderId="0" xfId="0" applyFont="1"/>
    <xf numFmtId="0" fontId="0" fillId="5" borderId="1" xfId="0" applyFill="1" applyBorder="1"/>
    <xf numFmtId="0" fontId="0" fillId="6" borderId="1" xfId="0" applyFill="1" applyBorder="1"/>
    <xf numFmtId="0" fontId="4" fillId="7" borderId="1" xfId="0" applyFont="1" applyFill="1" applyBorder="1"/>
    <xf numFmtId="0" fontId="6" fillId="5" borderId="1" xfId="0" applyFont="1" applyFill="1" applyBorder="1"/>
    <xf numFmtId="0" fontId="0" fillId="5" borderId="2" xfId="0" applyFill="1" applyBorder="1"/>
    <xf numFmtId="0" fontId="4" fillId="0" borderId="1" xfId="0" applyFont="1" applyBorder="1"/>
    <xf numFmtId="0" fontId="6" fillId="4" borderId="1" xfId="0" applyFont="1" applyFill="1" applyBorder="1"/>
    <xf numFmtId="0" fontId="0" fillId="0" borderId="0" xfId="0" applyBorder="1"/>
    <xf numFmtId="0" fontId="9" fillId="0" borderId="1" xfId="0" applyFont="1" applyBorder="1"/>
    <xf numFmtId="0" fontId="5" fillId="6" borderId="1" xfId="0" applyFont="1" applyFill="1" applyBorder="1"/>
    <xf numFmtId="0" fontId="2" fillId="0" borderId="0" xfId="0" applyFont="1"/>
    <xf numFmtId="0" fontId="11" fillId="0" borderId="0" xfId="0" applyFont="1"/>
    <xf numFmtId="0" fontId="12" fillId="0" borderId="0" xfId="0" applyFont="1"/>
    <xf numFmtId="0" fontId="0" fillId="0" borderId="0" xfId="0" applyFill="1" applyBorder="1"/>
    <xf numFmtId="0" fontId="0" fillId="7" borderId="1" xfId="0" applyFill="1" applyBorder="1"/>
    <xf numFmtId="0" fontId="5" fillId="0" borderId="1" xfId="0" applyFont="1" applyBorder="1" applyAlignment="1">
      <alignment horizontal="right"/>
    </xf>
    <xf numFmtId="0" fontId="15" fillId="0" borderId="0" xfId="0" applyFont="1"/>
    <xf numFmtId="2" fontId="0" fillId="0" borderId="1" xfId="0" applyNumberFormat="1" applyBorder="1"/>
    <xf numFmtId="0" fontId="4" fillId="0" borderId="0" xfId="0" applyFont="1" applyFill="1" applyBorder="1"/>
    <xf numFmtId="0" fontId="6" fillId="0" borderId="0" xfId="0" applyFont="1" applyFill="1" applyBorder="1"/>
    <xf numFmtId="0" fontId="0" fillId="0" borderId="0" xfId="0" applyAlignment="1">
      <alignment horizontal="center"/>
    </xf>
    <xf numFmtId="0" fontId="16" fillId="0" borderId="0" xfId="0" applyFont="1" applyFill="1" applyBorder="1" applyAlignment="1">
      <alignment horizontal="justify" vertical="center" wrapText="1"/>
    </xf>
    <xf numFmtId="0" fontId="0" fillId="0" borderId="1" xfId="0" applyBorder="1" applyAlignment="1">
      <alignment horizontal="left"/>
    </xf>
    <xf numFmtId="164" fontId="0" fillId="0" borderId="1" xfId="0" applyNumberFormat="1" applyBorder="1"/>
    <xf numFmtId="0" fontId="4" fillId="2" borderId="1" xfId="0" applyFont="1" applyFill="1" applyBorder="1"/>
    <xf numFmtId="0" fontId="19" fillId="3" borderId="1" xfId="0" applyFont="1" applyFill="1" applyBorder="1"/>
    <xf numFmtId="0" fontId="19" fillId="2" borderId="1" xfId="0" applyFont="1" applyFill="1" applyBorder="1"/>
    <xf numFmtId="0" fontId="21" fillId="2" borderId="1" xfId="0" applyFont="1" applyFill="1" applyBorder="1"/>
    <xf numFmtId="0" fontId="22" fillId="0" borderId="1" xfId="0" applyFont="1" applyBorder="1"/>
    <xf numFmtId="0" fontId="17" fillId="0" borderId="0" xfId="0" applyFont="1" applyFill="1" applyBorder="1" applyAlignment="1">
      <alignment horizontal="justify" vertical="center" wrapText="1"/>
    </xf>
    <xf numFmtId="0" fontId="0" fillId="0" borderId="0" xfId="0" applyFill="1" applyBorder="1" applyAlignment="1"/>
    <xf numFmtId="0" fontId="0" fillId="0" borderId="3" xfId="0" applyFill="1" applyBorder="1" applyAlignment="1"/>
    <xf numFmtId="0" fontId="24" fillId="0" borderId="4" xfId="0" applyFont="1" applyFill="1" applyBorder="1" applyAlignment="1">
      <alignment horizontal="center"/>
    </xf>
    <xf numFmtId="0" fontId="24" fillId="0" borderId="4" xfId="0" applyFont="1" applyFill="1" applyBorder="1" applyAlignment="1">
      <alignment horizontal="centerContinuous"/>
    </xf>
    <xf numFmtId="0" fontId="0" fillId="11" borderId="0" xfId="0" applyFill="1" applyAlignment="1">
      <alignment horizontal="center" vertical="center"/>
    </xf>
    <xf numFmtId="0" fontId="0" fillId="11" borderId="0" xfId="0" applyFill="1" applyAlignment="1">
      <alignment horizontal="center" vertical="center" wrapText="1"/>
    </xf>
    <xf numFmtId="0" fontId="0" fillId="12" borderId="0" xfId="0" applyFill="1" applyBorder="1" applyAlignment="1"/>
    <xf numFmtId="0" fontId="0" fillId="12" borderId="3" xfId="0" applyFill="1" applyBorder="1" applyAlignment="1"/>
    <xf numFmtId="0" fontId="3" fillId="0" borderId="0" xfId="0" applyFont="1" applyAlignment="1">
      <alignment horizontal="center" vertical="center"/>
    </xf>
    <xf numFmtId="0" fontId="25" fillId="0" borderId="0" xfId="0" applyFont="1" applyAlignment="1">
      <alignment vertical="center" wrapText="1"/>
    </xf>
    <xf numFmtId="0" fontId="11" fillId="3" borderId="1" xfId="0" applyFont="1" applyFill="1" applyBorder="1" applyAlignment="1">
      <alignment horizontal="center"/>
    </xf>
    <xf numFmtId="0" fontId="11" fillId="2" borderId="1" xfId="0" applyFont="1" applyFill="1" applyBorder="1" applyAlignment="1">
      <alignment horizontal="center"/>
    </xf>
    <xf numFmtId="0" fontId="11" fillId="7" borderId="1" xfId="0" applyFont="1" applyFill="1" applyBorder="1" applyAlignment="1">
      <alignment horizontal="center"/>
    </xf>
    <xf numFmtId="0" fontId="6" fillId="5" borderId="2" xfId="0" applyFont="1" applyFill="1" applyBorder="1"/>
    <xf numFmtId="0" fontId="4" fillId="0" borderId="5" xfId="0" applyFont="1" applyBorder="1"/>
    <xf numFmtId="0" fontId="0" fillId="0" borderId="6" xfId="0" applyBorder="1"/>
    <xf numFmtId="0" fontId="0" fillId="0" borderId="7" xfId="0" applyBorder="1"/>
    <xf numFmtId="0" fontId="0" fillId="0" borderId="10" xfId="0" applyBorder="1"/>
    <xf numFmtId="0" fontId="6" fillId="4" borderId="11" xfId="0" applyFont="1" applyFill="1" applyBorder="1"/>
    <xf numFmtId="0" fontId="6" fillId="4" borderId="12" xfId="0" applyFont="1" applyFill="1" applyBorder="1"/>
    <xf numFmtId="0" fontId="0" fillId="3" borderId="7" xfId="0" applyFill="1" applyBorder="1"/>
    <xf numFmtId="0" fontId="0" fillId="0" borderId="6" xfId="0" applyFill="1" applyBorder="1"/>
    <xf numFmtId="0" fontId="0" fillId="0" borderId="8" xfId="0" applyFill="1" applyBorder="1"/>
    <xf numFmtId="0" fontId="0" fillId="3" borderId="9" xfId="0" applyFill="1" applyBorder="1"/>
    <xf numFmtId="0" fontId="0" fillId="3" borderId="10" xfId="0" applyFill="1" applyBorder="1"/>
    <xf numFmtId="0" fontId="0" fillId="9" borderId="13" xfId="0" applyFill="1" applyBorder="1"/>
    <xf numFmtId="0" fontId="0" fillId="9" borderId="14" xfId="0" applyFill="1" applyBorder="1"/>
    <xf numFmtId="0" fontId="26" fillId="0" borderId="0" xfId="0" applyFont="1"/>
    <xf numFmtId="0" fontId="12" fillId="0" borderId="0" xfId="0" applyFont="1" applyAlignment="1">
      <alignment wrapText="1"/>
    </xf>
    <xf numFmtId="0" fontId="25" fillId="0" borderId="0" xfId="0" applyFont="1" applyAlignment="1">
      <alignment wrapText="1"/>
    </xf>
    <xf numFmtId="0" fontId="26" fillId="0" borderId="0" xfId="0" applyFont="1" applyAlignment="1">
      <alignment vertical="center" wrapText="1"/>
    </xf>
    <xf numFmtId="0" fontId="26" fillId="0" borderId="0" xfId="0" applyFont="1" applyAlignment="1">
      <alignment wrapText="1"/>
    </xf>
    <xf numFmtId="0" fontId="26" fillId="0" borderId="0" xfId="0" applyFont="1" applyBorder="1" applyAlignment="1">
      <alignment vertical="center" wrapText="1"/>
    </xf>
    <xf numFmtId="0" fontId="0" fillId="0" borderId="0" xfId="0" applyBorder="1" applyAlignment="1">
      <alignment horizontal="right"/>
    </xf>
    <xf numFmtId="0" fontId="5" fillId="0" borderId="0" xfId="0" applyFont="1" applyBorder="1" applyAlignment="1">
      <alignment horizontal="right"/>
    </xf>
    <xf numFmtId="0" fontId="8" fillId="0" borderId="0" xfId="0" applyFont="1" applyBorder="1"/>
    <xf numFmtId="0" fontId="0" fillId="8" borderId="13" xfId="0" applyFill="1" applyBorder="1"/>
    <xf numFmtId="0" fontId="0" fillId="8" borderId="14" xfId="0" applyFill="1" applyBorder="1"/>
    <xf numFmtId="0" fontId="25" fillId="0" borderId="0" xfId="0" applyFont="1" applyAlignment="1">
      <alignment horizontal="left" vertical="distributed" wrapText="1" indent="1"/>
    </xf>
    <xf numFmtId="0" fontId="26" fillId="0" borderId="17" xfId="0" applyFont="1" applyBorder="1" applyAlignment="1">
      <alignment horizontal="left" vertical="center" wrapText="1"/>
    </xf>
    <xf numFmtId="0" fontId="26" fillId="0" borderId="18" xfId="0" applyFont="1" applyBorder="1" applyAlignment="1">
      <alignment horizontal="left" vertical="center" wrapText="1"/>
    </xf>
    <xf numFmtId="0" fontId="26" fillId="0" borderId="19" xfId="0" applyFont="1" applyBorder="1" applyAlignment="1">
      <alignment horizontal="left" vertical="center" wrapText="1"/>
    </xf>
    <xf numFmtId="0" fontId="26" fillId="0" borderId="20" xfId="0" applyFont="1" applyBorder="1" applyAlignment="1">
      <alignment horizontal="left" vertical="center" wrapText="1"/>
    </xf>
    <xf numFmtId="0" fontId="26" fillId="0" borderId="0" xfId="0" applyFont="1" applyBorder="1" applyAlignment="1">
      <alignment horizontal="left" vertical="center" wrapText="1"/>
    </xf>
    <xf numFmtId="0" fontId="26" fillId="0" borderId="21" xfId="0" applyFont="1" applyBorder="1" applyAlignment="1">
      <alignment horizontal="left" vertical="center" wrapText="1"/>
    </xf>
    <xf numFmtId="0" fontId="26" fillId="0" borderId="22" xfId="0" applyFont="1" applyBorder="1" applyAlignment="1">
      <alignment horizontal="left" vertical="center" wrapText="1"/>
    </xf>
    <xf numFmtId="0" fontId="26" fillId="0" borderId="23" xfId="0" applyFont="1" applyBorder="1" applyAlignment="1">
      <alignment horizontal="left" vertical="center" wrapText="1"/>
    </xf>
    <xf numFmtId="0" fontId="26" fillId="0" borderId="24" xfId="0" applyFont="1" applyBorder="1" applyAlignment="1">
      <alignment horizontal="left" vertical="center" wrapText="1"/>
    </xf>
    <xf numFmtId="0" fontId="0" fillId="0" borderId="17" xfId="0"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13" fillId="10" borderId="0" xfId="0" applyFont="1" applyFill="1" applyAlignment="1">
      <alignment horizontal="center"/>
    </xf>
    <xf numFmtId="0" fontId="4" fillId="0" borderId="0" xfId="0" applyFont="1" applyFill="1" applyBorder="1" applyAlignment="1">
      <alignment horizontal="center"/>
    </xf>
    <xf numFmtId="0" fontId="4" fillId="0" borderId="15" xfId="0" applyFont="1" applyBorder="1" applyAlignment="1">
      <alignment horizontal="center"/>
    </xf>
    <xf numFmtId="0" fontId="4" fillId="0" borderId="16" xfId="0" applyFont="1" applyBorder="1" applyAlignment="1">
      <alignment horizontal="center"/>
    </xf>
    <xf numFmtId="0" fontId="26" fillId="0" borderId="1" xfId="0" applyFont="1" applyBorder="1" applyAlignment="1">
      <alignment horizontal="left" vertical="center" wrapText="1"/>
    </xf>
    <xf numFmtId="0" fontId="26" fillId="0" borderId="1" xfId="0" applyFont="1" applyBorder="1" applyAlignment="1">
      <alignment horizontal="center" vertical="center" wrapText="1"/>
    </xf>
    <xf numFmtId="0" fontId="4" fillId="0" borderId="25" xfId="0" applyFont="1" applyBorder="1" applyAlignment="1">
      <alignment horizontal="center"/>
    </xf>
    <xf numFmtId="0" fontId="4" fillId="0" borderId="12" xfId="0" applyFont="1" applyBorder="1" applyAlignment="1">
      <alignment horizontal="center"/>
    </xf>
    <xf numFmtId="0" fontId="0" fillId="0" borderId="17" xfId="0" applyBorder="1" applyAlignment="1">
      <alignment horizontal="left" wrapText="1"/>
    </xf>
    <xf numFmtId="0" fontId="0" fillId="0" borderId="18" xfId="0"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0" fillId="0" borderId="0" xfId="0" applyBorder="1" applyAlignment="1">
      <alignment horizontal="left" wrapText="1"/>
    </xf>
    <xf numFmtId="0" fontId="0" fillId="0" borderId="21" xfId="0" applyBorder="1" applyAlignment="1">
      <alignment horizontal="left" wrapText="1"/>
    </xf>
    <xf numFmtId="0" fontId="0" fillId="0" borderId="22" xfId="0" applyBorder="1" applyAlignment="1">
      <alignment horizontal="left" wrapText="1"/>
    </xf>
    <xf numFmtId="0" fontId="0" fillId="0" borderId="23" xfId="0" applyBorder="1" applyAlignment="1">
      <alignment horizontal="left" wrapText="1"/>
    </xf>
    <xf numFmtId="0" fontId="0" fillId="0" borderId="24" xfId="0" applyBorder="1" applyAlignment="1">
      <alignment horizontal="left" wrapText="1"/>
    </xf>
    <xf numFmtId="0" fontId="0" fillId="10" borderId="0" xfId="0" applyFont="1" applyFill="1" applyAlignment="1">
      <alignment horizontal="center"/>
    </xf>
    <xf numFmtId="0" fontId="19" fillId="0" borderId="23" xfId="0" applyFont="1" applyBorder="1" applyAlignment="1">
      <alignment horizontal="left"/>
    </xf>
  </cellXfs>
  <cellStyles count="1">
    <cellStyle name="Обычный"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Задание!$C$22</c:f>
              <c:strCache>
                <c:ptCount val="1"/>
                <c:pt idx="0">
                  <c:v>Y1(t)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poly"/>
            <c:order val="2"/>
            <c:forward val="4"/>
            <c:dispRSqr val="1"/>
            <c:dispEq val="1"/>
            <c:trendlineLbl>
              <c:layout>
                <c:manualLayout>
                  <c:x val="5.7203412073490813E-2"/>
                  <c:y val="-0.1696654186609026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rendlineLbl>
          </c:trendline>
          <c:xVal>
            <c:numRef>
              <c:f>Задание!$B$23:$B$38</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xVal>
          <c:yVal>
            <c:numRef>
              <c:f>Задание!$C$23:$C$38</c:f>
              <c:numCache>
                <c:formatCode>General</c:formatCode>
                <c:ptCount val="16"/>
                <c:pt idx="0">
                  <c:v>93</c:v>
                </c:pt>
                <c:pt idx="1">
                  <c:v>105</c:v>
                </c:pt>
                <c:pt idx="2">
                  <c:v>109</c:v>
                </c:pt>
                <c:pt idx="3">
                  <c:v>118</c:v>
                </c:pt>
                <c:pt idx="4">
                  <c:v>126</c:v>
                </c:pt>
                <c:pt idx="5">
                  <c:v>143</c:v>
                </c:pt>
                <c:pt idx="6">
                  <c:v>158</c:v>
                </c:pt>
                <c:pt idx="7">
                  <c:v>178</c:v>
                </c:pt>
                <c:pt idx="8">
                  <c:v>201</c:v>
                </c:pt>
                <c:pt idx="9">
                  <c:v>231</c:v>
                </c:pt>
                <c:pt idx="10">
                  <c:v>251</c:v>
                </c:pt>
                <c:pt idx="11">
                  <c:v>281</c:v>
                </c:pt>
                <c:pt idx="12">
                  <c:v>297</c:v>
                </c:pt>
                <c:pt idx="13">
                  <c:v>329</c:v>
                </c:pt>
                <c:pt idx="14">
                  <c:v>354</c:v>
                </c:pt>
                <c:pt idx="15">
                  <c:v>372</c:v>
                </c:pt>
              </c:numCache>
            </c:numRef>
          </c:yVal>
          <c:smooth val="0"/>
          <c:extLst>
            <c:ext xmlns:c16="http://schemas.microsoft.com/office/drawing/2014/chart" uri="{C3380CC4-5D6E-409C-BE32-E72D297353CC}">
              <c16:uniqueId val="{00000000-19A9-4849-BD71-0E31AF986E9C}"/>
            </c:ext>
          </c:extLst>
        </c:ser>
        <c:dLbls>
          <c:showLegendKey val="0"/>
          <c:showVal val="0"/>
          <c:showCatName val="0"/>
          <c:showSerName val="0"/>
          <c:showPercent val="0"/>
          <c:showBubbleSize val="0"/>
        </c:dLbls>
        <c:axId val="1740609807"/>
        <c:axId val="1740596911"/>
      </c:scatterChart>
      <c:valAx>
        <c:axId val="1740609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40596911"/>
        <c:crosses val="autoZero"/>
        <c:crossBetween val="midCat"/>
        <c:majorUnit val="1"/>
      </c:valAx>
      <c:valAx>
        <c:axId val="174059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4060980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a:t>
            </a:r>
            <a:r>
              <a:rPr lang="ru-RU"/>
              <a:t>2</a:t>
            </a:r>
            <a:r>
              <a:rPr lang="en-US"/>
              <a:t>(t)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Задание!$C$22</c:f>
              <c:strCache>
                <c:ptCount val="1"/>
                <c:pt idx="0">
                  <c:v>Y1(t)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1"/>
            <c:dispEq val="1"/>
            <c:trendlineLbl>
              <c:layout>
                <c:manualLayout>
                  <c:x val="6.6264271653543302E-2"/>
                  <c:y val="-0.416000470443138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rendlineLbl>
          </c:trendline>
          <c:xVal>
            <c:numRef>
              <c:f>Задание!$B$23:$B$38</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xVal>
          <c:yVal>
            <c:numRef>
              <c:f>Задание!$D$23:$D$38</c:f>
              <c:numCache>
                <c:formatCode>General</c:formatCode>
                <c:ptCount val="16"/>
                <c:pt idx="0">
                  <c:v>546</c:v>
                </c:pt>
                <c:pt idx="1">
                  <c:v>537</c:v>
                </c:pt>
                <c:pt idx="2">
                  <c:v>529</c:v>
                </c:pt>
                <c:pt idx="3">
                  <c:v>543</c:v>
                </c:pt>
                <c:pt idx="4">
                  <c:v>532</c:v>
                </c:pt>
                <c:pt idx="5">
                  <c:v>551</c:v>
                </c:pt>
                <c:pt idx="6">
                  <c:v>547</c:v>
                </c:pt>
                <c:pt idx="7">
                  <c:v>531</c:v>
                </c:pt>
                <c:pt idx="8">
                  <c:v>528</c:v>
                </c:pt>
                <c:pt idx="9">
                  <c:v>536</c:v>
                </c:pt>
                <c:pt idx="10">
                  <c:v>541</c:v>
                </c:pt>
                <c:pt idx="11">
                  <c:v>527</c:v>
                </c:pt>
                <c:pt idx="12">
                  <c:v>542</c:v>
                </c:pt>
                <c:pt idx="13">
                  <c:v>539</c:v>
                </c:pt>
                <c:pt idx="14">
                  <c:v>553</c:v>
                </c:pt>
                <c:pt idx="15">
                  <c:v>546</c:v>
                </c:pt>
              </c:numCache>
            </c:numRef>
          </c:yVal>
          <c:smooth val="0"/>
          <c:extLst>
            <c:ext xmlns:c16="http://schemas.microsoft.com/office/drawing/2014/chart" uri="{C3380CC4-5D6E-409C-BE32-E72D297353CC}">
              <c16:uniqueId val="{00000000-0D1C-4F13-B3E1-7854AA39E0F7}"/>
            </c:ext>
          </c:extLst>
        </c:ser>
        <c:dLbls>
          <c:showLegendKey val="0"/>
          <c:showVal val="0"/>
          <c:showCatName val="0"/>
          <c:showSerName val="0"/>
          <c:showPercent val="0"/>
          <c:showBubbleSize val="0"/>
        </c:dLbls>
        <c:axId val="1740609807"/>
        <c:axId val="1740596911"/>
      </c:scatterChart>
      <c:valAx>
        <c:axId val="1740609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40596911"/>
        <c:crosses val="autoZero"/>
        <c:crossBetween val="midCat"/>
        <c:majorUnit val="1"/>
      </c:valAx>
      <c:valAx>
        <c:axId val="174059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4060980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a:t>
            </a:r>
            <a:r>
              <a:rPr lang="ru-RU"/>
              <a:t>3</a:t>
            </a:r>
            <a:r>
              <a:rPr lang="en-US"/>
              <a:t>(t)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Задание!$C$22</c:f>
              <c:strCache>
                <c:ptCount val="1"/>
                <c:pt idx="0">
                  <c:v>Y1(t)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forward val="4"/>
            <c:dispRSqr val="1"/>
            <c:dispEq val="1"/>
            <c:trendlineLbl>
              <c:layout>
                <c:manualLayout>
                  <c:x val="5.7255577427821523E-2"/>
                  <c:y val="-0.2139195091629839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rendlineLbl>
          </c:trendline>
          <c:xVal>
            <c:numRef>
              <c:f>Задание!$B$23:$B$38</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xVal>
          <c:yVal>
            <c:numRef>
              <c:f>Задание!$E$23:$E$38</c:f>
              <c:numCache>
                <c:formatCode>General</c:formatCode>
                <c:ptCount val="16"/>
                <c:pt idx="0">
                  <c:v>235</c:v>
                </c:pt>
                <c:pt idx="1">
                  <c:v>245</c:v>
                </c:pt>
                <c:pt idx="2">
                  <c:v>256</c:v>
                </c:pt>
                <c:pt idx="3">
                  <c:v>265</c:v>
                </c:pt>
                <c:pt idx="4">
                  <c:v>275</c:v>
                </c:pt>
                <c:pt idx="5">
                  <c:v>287</c:v>
                </c:pt>
                <c:pt idx="6">
                  <c:v>300</c:v>
                </c:pt>
                <c:pt idx="7">
                  <c:v>314</c:v>
                </c:pt>
                <c:pt idx="8">
                  <c:v>324</c:v>
                </c:pt>
                <c:pt idx="9">
                  <c:v>333</c:v>
                </c:pt>
                <c:pt idx="10">
                  <c:v>344</c:v>
                </c:pt>
                <c:pt idx="11">
                  <c:v>356</c:v>
                </c:pt>
                <c:pt idx="12">
                  <c:v>365</c:v>
                </c:pt>
                <c:pt idx="13">
                  <c:v>378</c:v>
                </c:pt>
                <c:pt idx="14">
                  <c:v>389</c:v>
                </c:pt>
                <c:pt idx="15">
                  <c:v>397</c:v>
                </c:pt>
              </c:numCache>
            </c:numRef>
          </c:yVal>
          <c:smooth val="0"/>
          <c:extLst>
            <c:ext xmlns:c16="http://schemas.microsoft.com/office/drawing/2014/chart" uri="{C3380CC4-5D6E-409C-BE32-E72D297353CC}">
              <c16:uniqueId val="{00000000-D485-4B8F-844B-AE1A675B663A}"/>
            </c:ext>
          </c:extLst>
        </c:ser>
        <c:dLbls>
          <c:showLegendKey val="0"/>
          <c:showVal val="0"/>
          <c:showCatName val="0"/>
          <c:showSerName val="0"/>
          <c:showPercent val="0"/>
          <c:showBubbleSize val="0"/>
        </c:dLbls>
        <c:axId val="1740609807"/>
        <c:axId val="1740596911"/>
      </c:scatterChart>
      <c:valAx>
        <c:axId val="1740609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40596911"/>
        <c:crosses val="autoZero"/>
        <c:crossBetween val="midCat"/>
        <c:majorUnit val="1"/>
      </c:valAx>
      <c:valAx>
        <c:axId val="1740596911"/>
        <c:scaling>
          <c:orientation val="minMax"/>
          <c:min val="2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4060980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a:t>Y</a:t>
            </a:r>
            <a:r>
              <a:rPr lang="ru-RU" sz="2400"/>
              <a:t>1</a:t>
            </a:r>
            <a:r>
              <a:rPr lang="en-US" sz="2400"/>
              <a:t>(t)</a:t>
            </a:r>
            <a:r>
              <a:rPr lang="ru-RU" sz="2400"/>
              <a:t> - прогнозный</a:t>
            </a:r>
            <a:endParaRPr lang="en-US" sz="2400"/>
          </a:p>
        </c:rich>
      </c:tx>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manualLayout>
          <c:layoutTarget val="inner"/>
          <c:xMode val="edge"/>
          <c:yMode val="edge"/>
          <c:x val="3.4029339108572254E-2"/>
          <c:y val="8.9701325646150437E-2"/>
          <c:w val="0.95173259514278252"/>
          <c:h val="0.85811222292285327"/>
        </c:manualLayout>
      </c:layout>
      <c:scatterChart>
        <c:scatterStyle val="lineMarker"/>
        <c:varyColors val="0"/>
        <c:ser>
          <c:idx val="0"/>
          <c:order val="0"/>
          <c:tx>
            <c:strRef>
              <c:f>'Y1(t) - Средний темп роста'!$C$2</c:f>
              <c:strCache>
                <c:ptCount val="1"/>
                <c:pt idx="0">
                  <c:v>Y1(t)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16"/>
              <c:numFmt formatCode="0.0" sourceLinked="0"/>
              <c:spPr>
                <a:solidFill>
                  <a:schemeClr val="accent4">
                    <a:lumMod val="40000"/>
                    <a:lumOff val="60000"/>
                  </a:schemeClr>
                </a:solidFill>
                <a:ln>
                  <a:solidFill>
                    <a:schemeClr val="accent4">
                      <a:lumMod val="40000"/>
                      <a:lumOff val="60000"/>
                    </a:schemeClr>
                  </a:solid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6="http://schemas.microsoft.com/office/drawing/2014/chart" uri="{C3380CC4-5D6E-409C-BE32-E72D297353CC}">
                  <c16:uniqueId val="{00000000-B12A-44CF-97BB-7F200D55A512}"/>
                </c:ext>
              </c:extLst>
            </c:dLbl>
            <c:dLbl>
              <c:idx val="17"/>
              <c:numFmt formatCode="0.0" sourceLinked="0"/>
              <c:spPr>
                <a:solidFill>
                  <a:schemeClr val="accent4">
                    <a:lumMod val="40000"/>
                    <a:lumOff val="60000"/>
                  </a:schemeClr>
                </a:solid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6="http://schemas.microsoft.com/office/drawing/2014/chart" uri="{C3380CC4-5D6E-409C-BE32-E72D297353CC}">
                  <c16:uniqueId val="{00000001-B12A-44CF-97BB-7F200D55A512}"/>
                </c:ext>
              </c:extLst>
            </c:dLbl>
            <c:dLbl>
              <c:idx val="18"/>
              <c:numFmt formatCode="0.0" sourceLinked="0"/>
              <c:spPr>
                <a:solidFill>
                  <a:schemeClr val="accent4">
                    <a:lumMod val="40000"/>
                    <a:lumOff val="60000"/>
                  </a:schemeClr>
                </a:solid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6="http://schemas.microsoft.com/office/drawing/2014/chart" uri="{C3380CC4-5D6E-409C-BE32-E72D297353CC}">
                  <c16:uniqueId val="{00000002-B12A-44CF-97BB-7F200D55A512}"/>
                </c:ext>
              </c:extLst>
            </c:dLbl>
            <c:dLbl>
              <c:idx val="19"/>
              <c:numFmt formatCode="0.0" sourceLinked="0"/>
              <c:spPr>
                <a:solidFill>
                  <a:schemeClr val="accent4">
                    <a:lumMod val="40000"/>
                    <a:lumOff val="60000"/>
                  </a:schemeClr>
                </a:solid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6="http://schemas.microsoft.com/office/drawing/2014/chart" uri="{C3380CC4-5D6E-409C-BE32-E72D297353CC}">
                  <c16:uniqueId val="{00000003-B12A-44CF-97BB-7F200D55A512}"/>
                </c:ext>
              </c:extLst>
            </c:dLbl>
            <c:numFmt formatCode="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cust"/>
            <c:noEndCap val="0"/>
            <c:plus>
              <c:numRef>
                <c:f>'Y1(t) - Средний темп роста'!$H$7</c:f>
                <c:numCache>
                  <c:formatCode>General</c:formatCode>
                  <c:ptCount val="1"/>
                  <c:pt idx="0">
                    <c:v>16.214497064752123</c:v>
                  </c:pt>
                </c:numCache>
              </c:numRef>
            </c:plus>
            <c:minus>
              <c:numRef>
                <c:f>'Y1(t) - Средний темп роста'!$H$7</c:f>
                <c:numCache>
                  <c:formatCode>General</c:formatCode>
                  <c:ptCount val="1"/>
                  <c:pt idx="0">
                    <c:v>16.214497064752123</c:v>
                  </c:pt>
                </c:numCache>
              </c:numRef>
            </c:minus>
            <c:spPr>
              <a:noFill/>
              <a:ln w="9525" cap="flat" cmpd="sng" algn="ctr">
                <a:solidFill>
                  <a:schemeClr val="tx1">
                    <a:lumMod val="65000"/>
                    <a:lumOff val="35000"/>
                  </a:schemeClr>
                </a:solidFill>
                <a:round/>
              </a:ln>
              <a:effectLst/>
            </c:spPr>
          </c:errBars>
          <c:errBars>
            <c:errDir val="x"/>
            <c:errBarType val="both"/>
            <c:errValType val="fixedVal"/>
            <c:noEndCap val="1"/>
            <c:val val="0"/>
            <c:spPr>
              <a:noFill/>
              <a:ln w="9525" cap="flat" cmpd="sng" algn="ctr">
                <a:solidFill>
                  <a:schemeClr val="tx1">
                    <a:lumMod val="65000"/>
                    <a:lumOff val="35000"/>
                  </a:schemeClr>
                </a:solidFill>
                <a:round/>
              </a:ln>
              <a:effectLst/>
            </c:spPr>
          </c:errBars>
          <c:xVal>
            <c:numRef>
              <c:f>('Y1(t) - Средний темп роста'!$B$3:$B$18,'Y1(t) - Средний темп роста'!$B$21:$B$24)</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('Y1(t) - Средний темп роста'!$C$3:$C$18,'Y1(t) - Средний темп роста'!$C$21:$C$24)</c:f>
              <c:numCache>
                <c:formatCode>General</c:formatCode>
                <c:ptCount val="20"/>
                <c:pt idx="0">
                  <c:v>93</c:v>
                </c:pt>
                <c:pt idx="1">
                  <c:v>105</c:v>
                </c:pt>
                <c:pt idx="2">
                  <c:v>109</c:v>
                </c:pt>
                <c:pt idx="3">
                  <c:v>118</c:v>
                </c:pt>
                <c:pt idx="4">
                  <c:v>126</c:v>
                </c:pt>
                <c:pt idx="5">
                  <c:v>143</c:v>
                </c:pt>
                <c:pt idx="6">
                  <c:v>158</c:v>
                </c:pt>
                <c:pt idx="7">
                  <c:v>178</c:v>
                </c:pt>
                <c:pt idx="8">
                  <c:v>201</c:v>
                </c:pt>
                <c:pt idx="9">
                  <c:v>231</c:v>
                </c:pt>
                <c:pt idx="10">
                  <c:v>251</c:v>
                </c:pt>
                <c:pt idx="11">
                  <c:v>281</c:v>
                </c:pt>
                <c:pt idx="12">
                  <c:v>297</c:v>
                </c:pt>
                <c:pt idx="13">
                  <c:v>329</c:v>
                </c:pt>
                <c:pt idx="14">
                  <c:v>354</c:v>
                </c:pt>
                <c:pt idx="15">
                  <c:v>372</c:v>
                </c:pt>
                <c:pt idx="16">
                  <c:v>408.01889244640086</c:v>
                </c:pt>
                <c:pt idx="17">
                  <c:v>447.52531342254736</c:v>
                </c:pt>
                <c:pt idx="18">
                  <c:v>490.85694280751659</c:v>
                </c:pt>
                <c:pt idx="19">
                  <c:v>538.38415632782051</c:v>
                </c:pt>
              </c:numCache>
            </c:numRef>
          </c:yVal>
          <c:smooth val="0"/>
          <c:extLst>
            <c:ext xmlns:c16="http://schemas.microsoft.com/office/drawing/2014/chart" uri="{C3380CC4-5D6E-409C-BE32-E72D297353CC}">
              <c16:uniqueId val="{00000004-B12A-44CF-97BB-7F200D55A512}"/>
            </c:ext>
          </c:extLst>
        </c:ser>
        <c:dLbls>
          <c:dLblPos val="t"/>
          <c:showLegendKey val="0"/>
          <c:showVal val="1"/>
          <c:showCatName val="0"/>
          <c:showSerName val="0"/>
          <c:showPercent val="0"/>
          <c:showBubbleSize val="0"/>
        </c:dLbls>
        <c:axId val="1740609807"/>
        <c:axId val="1740596911"/>
      </c:scatterChart>
      <c:valAx>
        <c:axId val="1740609807"/>
        <c:scaling>
          <c:orientation val="minMax"/>
          <c:max val="2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ru-RU"/>
          </a:p>
        </c:txPr>
        <c:crossAx val="1740596911"/>
        <c:crosses val="autoZero"/>
        <c:crossBetween val="midCat"/>
        <c:majorUnit val="1"/>
      </c:valAx>
      <c:valAx>
        <c:axId val="1740596911"/>
        <c:scaling>
          <c:orientation val="minMax"/>
          <c:max val="600"/>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cross"/>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ru-RU"/>
          </a:p>
        </c:txPr>
        <c:crossAx val="1740609807"/>
        <c:crosses val="autoZero"/>
        <c:crossBetween val="midCat"/>
        <c:majorUnit val="5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ru-RU"/>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'Y2(t) - Средний уровень ряда'!$C$2</c:f>
              <c:strCache>
                <c:ptCount val="1"/>
                <c:pt idx="0">
                  <c:v>Y2(t)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20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errBars>
            <c:errDir val="y"/>
            <c:errBarType val="both"/>
            <c:errValType val="cust"/>
            <c:noEndCap val="0"/>
            <c:plus>
              <c:numRef>
                <c:f>'Y2(t) - Средний уровень ряда'!$I$18</c:f>
                <c:numCache>
                  <c:formatCode>General</c:formatCode>
                  <c:ptCount val="1"/>
                  <c:pt idx="0">
                    <c:v>30.422806172617719</c:v>
                  </c:pt>
                </c:numCache>
              </c:numRef>
            </c:plus>
            <c:minus>
              <c:numRef>
                <c:f>'Y2(t) - Средний уровень ряда'!$I$18</c:f>
                <c:numCache>
                  <c:formatCode>General</c:formatCode>
                  <c:ptCount val="1"/>
                  <c:pt idx="0">
                    <c:v>30.422806172617719</c:v>
                  </c:pt>
                </c:numCache>
              </c:numRef>
            </c:minus>
            <c:spPr>
              <a:noFill/>
              <a:ln w="9525" cap="flat" cmpd="sng" algn="ctr">
                <a:solidFill>
                  <a:schemeClr val="tx1">
                    <a:lumMod val="65000"/>
                    <a:lumOff val="35000"/>
                  </a:schemeClr>
                </a:solidFill>
                <a:round/>
              </a:ln>
              <a:effectLst/>
            </c:spPr>
          </c:errBars>
          <c:errBars>
            <c:errDir val="x"/>
            <c:errBarType val="both"/>
            <c:errValType val="fixedVal"/>
            <c:noEndCap val="1"/>
            <c:val val="0"/>
            <c:spPr>
              <a:noFill/>
              <a:ln w="9525" cap="flat" cmpd="sng" algn="ctr">
                <a:solidFill>
                  <a:schemeClr val="tx1">
                    <a:lumMod val="65000"/>
                    <a:lumOff val="35000"/>
                  </a:schemeClr>
                </a:solidFill>
                <a:round/>
              </a:ln>
              <a:effectLst/>
            </c:spPr>
          </c:errBars>
          <c:xVal>
            <c:numRef>
              <c:f>('Y2(t) - Средний уровень ряда'!$B$3:$B$18,'Y2(t) - Средний уровень ряда'!$B$20:$B$23)</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('Y2(t) - Средний уровень ряда'!$C$3:$C$18,'Y2(t) - Средний уровень ряда'!$C$20:$C$23)</c:f>
              <c:numCache>
                <c:formatCode>General</c:formatCode>
                <c:ptCount val="20"/>
                <c:pt idx="0">
                  <c:v>546</c:v>
                </c:pt>
                <c:pt idx="1">
                  <c:v>537</c:v>
                </c:pt>
                <c:pt idx="2">
                  <c:v>529</c:v>
                </c:pt>
                <c:pt idx="3">
                  <c:v>543</c:v>
                </c:pt>
                <c:pt idx="4">
                  <c:v>532</c:v>
                </c:pt>
                <c:pt idx="5">
                  <c:v>551</c:v>
                </c:pt>
                <c:pt idx="6">
                  <c:v>547</c:v>
                </c:pt>
                <c:pt idx="7">
                  <c:v>531</c:v>
                </c:pt>
                <c:pt idx="8">
                  <c:v>528</c:v>
                </c:pt>
                <c:pt idx="9">
                  <c:v>536</c:v>
                </c:pt>
                <c:pt idx="10">
                  <c:v>541</c:v>
                </c:pt>
                <c:pt idx="11">
                  <c:v>527</c:v>
                </c:pt>
                <c:pt idx="12">
                  <c:v>542</c:v>
                </c:pt>
                <c:pt idx="13">
                  <c:v>539</c:v>
                </c:pt>
                <c:pt idx="14">
                  <c:v>553</c:v>
                </c:pt>
                <c:pt idx="15">
                  <c:v>546</c:v>
                </c:pt>
                <c:pt idx="16">
                  <c:v>539.25</c:v>
                </c:pt>
                <c:pt idx="17">
                  <c:v>539.25</c:v>
                </c:pt>
                <c:pt idx="18">
                  <c:v>539.25</c:v>
                </c:pt>
                <c:pt idx="19">
                  <c:v>539.25</c:v>
                </c:pt>
              </c:numCache>
            </c:numRef>
          </c:yVal>
          <c:smooth val="0"/>
          <c:extLst>
            <c:ext xmlns:c16="http://schemas.microsoft.com/office/drawing/2014/chart" uri="{C3380CC4-5D6E-409C-BE32-E72D297353CC}">
              <c16:uniqueId val="{00000000-7C5F-44A2-BB5A-2A883C699A85}"/>
            </c:ext>
          </c:extLst>
        </c:ser>
        <c:dLbls>
          <c:showLegendKey val="0"/>
          <c:showVal val="0"/>
          <c:showCatName val="0"/>
          <c:showSerName val="0"/>
          <c:showPercent val="0"/>
          <c:showBubbleSize val="0"/>
        </c:dLbls>
        <c:axId val="763982735"/>
        <c:axId val="222079567"/>
      </c:scatterChart>
      <c:valAx>
        <c:axId val="763982735"/>
        <c:scaling>
          <c:orientation val="minMax"/>
          <c:max val="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cross"/>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ru-RU"/>
          </a:p>
        </c:txPr>
        <c:crossAx val="222079567"/>
        <c:crosses val="autoZero"/>
        <c:crossBetween val="midCat"/>
        <c:minorUnit val="1"/>
      </c:valAx>
      <c:valAx>
        <c:axId val="222079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ru-RU"/>
          </a:p>
        </c:txPr>
        <c:crossAx val="7639827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2000"/>
      </a:pPr>
      <a:endParaRPr lang="ru-RU"/>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r>
              <a:rPr lang="en-US"/>
              <a:t>Y</a:t>
            </a:r>
            <a:r>
              <a:rPr lang="ru-RU"/>
              <a:t>3</a:t>
            </a:r>
            <a:r>
              <a:rPr lang="en-US"/>
              <a:t>(t)</a:t>
            </a:r>
            <a:r>
              <a:rPr lang="ru-RU"/>
              <a:t> - прогнозный</a:t>
            </a:r>
            <a:endParaRPr lang="en-US"/>
          </a:p>
        </c:rich>
      </c:tx>
      <c:layout/>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'Y3(t) - Средний абс. прирост'!$C$2</c:f>
              <c:strCache>
                <c:ptCount val="1"/>
                <c:pt idx="0">
                  <c:v>Y3(t)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Lbl>
              <c:idx val="16"/>
              <c:numFmt formatCode="0.0" sourceLinked="0"/>
              <c:spPr>
                <a:solidFill>
                  <a:schemeClr val="accent4">
                    <a:lumMod val="40000"/>
                    <a:lumOff val="60000"/>
                    <a:alpha val="99000"/>
                  </a:schemeClr>
                </a:solid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6="http://schemas.microsoft.com/office/drawing/2014/chart" uri="{C3380CC4-5D6E-409C-BE32-E72D297353CC}">
                  <c16:uniqueId val="{00000001-9A10-4004-BA2D-09629EBEE2BA}"/>
                </c:ext>
              </c:extLst>
            </c:dLbl>
            <c:dLbl>
              <c:idx val="17"/>
              <c:numFmt formatCode="0.0" sourceLinked="0"/>
              <c:spPr>
                <a:solidFill>
                  <a:schemeClr val="accent4">
                    <a:lumMod val="40000"/>
                    <a:lumOff val="60000"/>
                  </a:schemeClr>
                </a:solid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6="http://schemas.microsoft.com/office/drawing/2014/chart" uri="{C3380CC4-5D6E-409C-BE32-E72D297353CC}">
                  <c16:uniqueId val="{00000002-9A10-4004-BA2D-09629EBEE2BA}"/>
                </c:ext>
              </c:extLst>
            </c:dLbl>
            <c:dLbl>
              <c:idx val="18"/>
              <c:numFmt formatCode="0.0" sourceLinked="0"/>
              <c:spPr>
                <a:solidFill>
                  <a:schemeClr val="accent4">
                    <a:lumMod val="40000"/>
                    <a:lumOff val="60000"/>
                  </a:schemeClr>
                </a:solid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6="http://schemas.microsoft.com/office/drawing/2014/chart" uri="{C3380CC4-5D6E-409C-BE32-E72D297353CC}">
                  <c16:uniqueId val="{00000003-9A10-4004-BA2D-09629EBEE2BA}"/>
                </c:ext>
              </c:extLst>
            </c:dLbl>
            <c:dLbl>
              <c:idx val="19"/>
              <c:numFmt formatCode="0.0" sourceLinked="0"/>
              <c:spPr>
                <a:solidFill>
                  <a:schemeClr val="accent4">
                    <a:lumMod val="40000"/>
                    <a:lumOff val="60000"/>
                  </a:schemeClr>
                </a:solid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extLst>
                <c:ext xmlns:c16="http://schemas.microsoft.com/office/drawing/2014/chart" uri="{C3380CC4-5D6E-409C-BE32-E72D297353CC}">
                  <c16:uniqueId val="{00000004-9A10-4004-BA2D-09629EBEE2BA}"/>
                </c:ext>
              </c:extLst>
            </c:dLbl>
            <c:numFmt formatCode="0.0"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1"/>
            <c:dispEq val="1"/>
            <c:trendlineLbl>
              <c:layout>
                <c:manualLayout>
                  <c:x val="3.3531196453868629E-2"/>
                  <c:y val="-0.20050176994572655"/>
                </c:manualLayout>
              </c:layout>
              <c:numFmt formatCode="General" sourceLinked="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ru-RU"/>
                </a:p>
              </c:txPr>
            </c:trendlineLbl>
          </c:trendline>
          <c:errBars>
            <c:errDir val="y"/>
            <c:errBarType val="both"/>
            <c:errValType val="cust"/>
            <c:noEndCap val="0"/>
            <c:plus>
              <c:numRef>
                <c:f>'Y3(t) - Средний абс. прирост'!$H$6</c:f>
                <c:numCache>
                  <c:formatCode>General</c:formatCode>
                  <c:ptCount val="1"/>
                  <c:pt idx="0">
                    <c:v>3.6063227808946885</c:v>
                  </c:pt>
                </c:numCache>
              </c:numRef>
            </c:plus>
            <c:minus>
              <c:numRef>
                <c:f>'Y3(t) - Средний абс. прирост'!$H$6</c:f>
                <c:numCache>
                  <c:formatCode>General</c:formatCode>
                  <c:ptCount val="1"/>
                  <c:pt idx="0">
                    <c:v>3.6063227808946885</c:v>
                  </c:pt>
                </c:numCache>
              </c:numRef>
            </c:minus>
            <c:spPr>
              <a:noFill/>
              <a:ln w="9525" cap="flat" cmpd="sng" algn="ctr">
                <a:solidFill>
                  <a:schemeClr val="tx1">
                    <a:lumMod val="65000"/>
                    <a:lumOff val="35000"/>
                  </a:schemeClr>
                </a:solidFill>
                <a:round/>
              </a:ln>
              <a:effectLst/>
            </c:spPr>
          </c:errBars>
          <c:errBars>
            <c:errDir val="x"/>
            <c:errBarType val="both"/>
            <c:errValType val="fixedVal"/>
            <c:noEndCap val="1"/>
            <c:val val="0"/>
            <c:spPr>
              <a:noFill/>
              <a:ln w="9525" cap="flat" cmpd="sng" algn="ctr">
                <a:solidFill>
                  <a:schemeClr val="tx1">
                    <a:lumMod val="65000"/>
                    <a:lumOff val="35000"/>
                  </a:schemeClr>
                </a:solidFill>
                <a:round/>
              </a:ln>
              <a:effectLst/>
            </c:spPr>
          </c:errBars>
          <c:xVal>
            <c:numRef>
              <c:f>('Y3(t) - Средний абс. прирост'!$B$3:$B$18,'Y3(t) - Средний абс. прирост'!$B$21:$B$24)</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xVal>
          <c:yVal>
            <c:numRef>
              <c:f>('Y3(t) - Средний абс. прирост'!$C$3:$C$18,'Y3(t) - Средний абс. прирост'!$C$21:$C$24)</c:f>
              <c:numCache>
                <c:formatCode>General</c:formatCode>
                <c:ptCount val="20"/>
                <c:pt idx="0">
                  <c:v>235</c:v>
                </c:pt>
                <c:pt idx="1">
                  <c:v>245</c:v>
                </c:pt>
                <c:pt idx="2">
                  <c:v>256</c:v>
                </c:pt>
                <c:pt idx="3">
                  <c:v>265</c:v>
                </c:pt>
                <c:pt idx="4">
                  <c:v>275</c:v>
                </c:pt>
                <c:pt idx="5">
                  <c:v>287</c:v>
                </c:pt>
                <c:pt idx="6">
                  <c:v>300</c:v>
                </c:pt>
                <c:pt idx="7">
                  <c:v>314</c:v>
                </c:pt>
                <c:pt idx="8">
                  <c:v>324</c:v>
                </c:pt>
                <c:pt idx="9">
                  <c:v>333</c:v>
                </c:pt>
                <c:pt idx="10">
                  <c:v>344</c:v>
                </c:pt>
                <c:pt idx="11">
                  <c:v>356</c:v>
                </c:pt>
                <c:pt idx="12">
                  <c:v>365</c:v>
                </c:pt>
                <c:pt idx="13">
                  <c:v>378</c:v>
                </c:pt>
                <c:pt idx="14">
                  <c:v>389</c:v>
                </c:pt>
                <c:pt idx="15">
                  <c:v>397</c:v>
                </c:pt>
                <c:pt idx="16">
                  <c:v>407.8</c:v>
                </c:pt>
                <c:pt idx="17">
                  <c:v>418.6</c:v>
                </c:pt>
                <c:pt idx="18">
                  <c:v>429.40000000000003</c:v>
                </c:pt>
                <c:pt idx="19">
                  <c:v>440.20000000000005</c:v>
                </c:pt>
              </c:numCache>
            </c:numRef>
          </c:yVal>
          <c:smooth val="0"/>
          <c:extLst>
            <c:ext xmlns:c16="http://schemas.microsoft.com/office/drawing/2014/chart" uri="{C3380CC4-5D6E-409C-BE32-E72D297353CC}">
              <c16:uniqueId val="{00000000-9A10-4004-BA2D-09629EBEE2BA}"/>
            </c:ext>
          </c:extLst>
        </c:ser>
        <c:dLbls>
          <c:dLblPos val="t"/>
          <c:showLegendKey val="0"/>
          <c:showVal val="1"/>
          <c:showCatName val="0"/>
          <c:showSerName val="0"/>
          <c:showPercent val="0"/>
          <c:showBubbleSize val="0"/>
        </c:dLbls>
        <c:axId val="1740609807"/>
        <c:axId val="1740596911"/>
      </c:scatterChart>
      <c:valAx>
        <c:axId val="1740609807"/>
        <c:scaling>
          <c:orientation val="minMax"/>
          <c:max val="2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ru-RU"/>
          </a:p>
        </c:txPr>
        <c:crossAx val="1740596911"/>
        <c:crosses val="autoZero"/>
        <c:crossBetween val="midCat"/>
        <c:majorUnit val="1"/>
      </c:valAx>
      <c:valAx>
        <c:axId val="1740596911"/>
        <c:scaling>
          <c:orientation val="minMax"/>
          <c:min val="2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ru-RU"/>
          </a:p>
        </c:txPr>
        <c:crossAx val="174060980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600"/>
      </a:pPr>
      <a:endParaRPr lang="ru-RU"/>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Задание!$C$22</c:f>
              <c:strCache>
                <c:ptCount val="1"/>
                <c:pt idx="0">
                  <c:v>Y1(t)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forward val="4"/>
            <c:dispRSqr val="1"/>
            <c:dispEq val="1"/>
            <c:trendlineLbl>
              <c:layout>
                <c:manualLayout>
                  <c:x val="5.7203412073490813E-2"/>
                  <c:y val="-0.1696654186609026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rendlineLbl>
          </c:trendline>
          <c:xVal>
            <c:numRef>
              <c:f>Задание!$B$23:$B$38</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xVal>
          <c:yVal>
            <c:numRef>
              <c:f>Задание!$C$23:$C$38</c:f>
              <c:numCache>
                <c:formatCode>General</c:formatCode>
                <c:ptCount val="16"/>
                <c:pt idx="0">
                  <c:v>93</c:v>
                </c:pt>
                <c:pt idx="1">
                  <c:v>105</c:v>
                </c:pt>
                <c:pt idx="2">
                  <c:v>109</c:v>
                </c:pt>
                <c:pt idx="3">
                  <c:v>118</c:v>
                </c:pt>
                <c:pt idx="4">
                  <c:v>126</c:v>
                </c:pt>
                <c:pt idx="5">
                  <c:v>143</c:v>
                </c:pt>
                <c:pt idx="6">
                  <c:v>158</c:v>
                </c:pt>
                <c:pt idx="7">
                  <c:v>178</c:v>
                </c:pt>
                <c:pt idx="8">
                  <c:v>201</c:v>
                </c:pt>
                <c:pt idx="9">
                  <c:v>231</c:v>
                </c:pt>
                <c:pt idx="10">
                  <c:v>251</c:v>
                </c:pt>
                <c:pt idx="11">
                  <c:v>281</c:v>
                </c:pt>
                <c:pt idx="12">
                  <c:v>297</c:v>
                </c:pt>
                <c:pt idx="13">
                  <c:v>329</c:v>
                </c:pt>
                <c:pt idx="14">
                  <c:v>354</c:v>
                </c:pt>
                <c:pt idx="15">
                  <c:v>372</c:v>
                </c:pt>
              </c:numCache>
            </c:numRef>
          </c:yVal>
          <c:smooth val="0"/>
          <c:extLst>
            <c:ext xmlns:c16="http://schemas.microsoft.com/office/drawing/2014/chart" uri="{C3380CC4-5D6E-409C-BE32-E72D297353CC}">
              <c16:uniqueId val="{00000000-771E-48FE-98A2-932FC7A422DD}"/>
            </c:ext>
          </c:extLst>
        </c:ser>
        <c:dLbls>
          <c:showLegendKey val="0"/>
          <c:showVal val="0"/>
          <c:showCatName val="0"/>
          <c:showSerName val="0"/>
          <c:showPercent val="0"/>
          <c:showBubbleSize val="0"/>
        </c:dLbls>
        <c:axId val="1740609807"/>
        <c:axId val="1740596911"/>
      </c:scatterChart>
      <c:valAx>
        <c:axId val="1740609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40596911"/>
        <c:crosses val="autoZero"/>
        <c:crossBetween val="midCat"/>
        <c:majorUnit val="1"/>
      </c:valAx>
      <c:valAx>
        <c:axId val="174059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4060980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a:t>
            </a:r>
            <a:r>
              <a:rPr lang="ru-RU"/>
              <a:t>2</a:t>
            </a:r>
            <a:r>
              <a:rPr lang="en-US"/>
              <a:t>(t)</a:t>
            </a:r>
          </a:p>
        </c:rich>
      </c:tx>
      <c:layout>
        <c:manualLayout>
          <c:xMode val="edge"/>
          <c:yMode val="edge"/>
          <c:x val="0.4634425853018373"/>
          <c:y val="2.50000000000000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Задание!$C$22</c:f>
              <c:strCache>
                <c:ptCount val="1"/>
                <c:pt idx="0">
                  <c:v>Y1(t)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1"/>
            <c:dispEq val="1"/>
            <c:trendlineLbl>
              <c:layout>
                <c:manualLayout>
                  <c:x val="-6.9152395013123438E-2"/>
                  <c:y val="-0.4230518372703411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rendlineLbl>
          </c:trendline>
          <c:xVal>
            <c:numRef>
              <c:f>Задание!$B$23:$B$38</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xVal>
          <c:yVal>
            <c:numRef>
              <c:f>Задание!$D$23:$D$38</c:f>
              <c:numCache>
                <c:formatCode>General</c:formatCode>
                <c:ptCount val="16"/>
                <c:pt idx="0">
                  <c:v>546</c:v>
                </c:pt>
                <c:pt idx="1">
                  <c:v>537</c:v>
                </c:pt>
                <c:pt idx="2">
                  <c:v>529</c:v>
                </c:pt>
                <c:pt idx="3">
                  <c:v>543</c:v>
                </c:pt>
                <c:pt idx="4">
                  <c:v>532</c:v>
                </c:pt>
                <c:pt idx="5">
                  <c:v>551</c:v>
                </c:pt>
                <c:pt idx="6">
                  <c:v>547</c:v>
                </c:pt>
                <c:pt idx="7">
                  <c:v>531</c:v>
                </c:pt>
                <c:pt idx="8">
                  <c:v>528</c:v>
                </c:pt>
                <c:pt idx="9">
                  <c:v>536</c:v>
                </c:pt>
                <c:pt idx="10">
                  <c:v>541</c:v>
                </c:pt>
                <c:pt idx="11">
                  <c:v>527</c:v>
                </c:pt>
                <c:pt idx="12">
                  <c:v>542</c:v>
                </c:pt>
                <c:pt idx="13">
                  <c:v>539</c:v>
                </c:pt>
                <c:pt idx="14">
                  <c:v>553</c:v>
                </c:pt>
                <c:pt idx="15">
                  <c:v>546</c:v>
                </c:pt>
              </c:numCache>
            </c:numRef>
          </c:yVal>
          <c:smooth val="0"/>
          <c:extLst>
            <c:ext xmlns:c16="http://schemas.microsoft.com/office/drawing/2014/chart" uri="{C3380CC4-5D6E-409C-BE32-E72D297353CC}">
              <c16:uniqueId val="{00000000-5E96-4108-8F98-31FE312625CB}"/>
            </c:ext>
          </c:extLst>
        </c:ser>
        <c:dLbls>
          <c:showLegendKey val="0"/>
          <c:showVal val="0"/>
          <c:showCatName val="0"/>
          <c:showSerName val="0"/>
          <c:showPercent val="0"/>
          <c:showBubbleSize val="0"/>
        </c:dLbls>
        <c:axId val="1740609807"/>
        <c:axId val="1740596911"/>
      </c:scatterChart>
      <c:valAx>
        <c:axId val="1740609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40596911"/>
        <c:crosses val="autoZero"/>
        <c:crossBetween val="midCat"/>
        <c:majorUnit val="1"/>
      </c:valAx>
      <c:valAx>
        <c:axId val="174059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4060980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a:t>
            </a:r>
            <a:r>
              <a:rPr lang="ru-RU"/>
              <a:t>3</a:t>
            </a:r>
            <a:r>
              <a:rPr lang="en-US"/>
              <a:t>(t)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lotArea>
      <c:layout/>
      <c:scatterChart>
        <c:scatterStyle val="lineMarker"/>
        <c:varyColors val="0"/>
        <c:ser>
          <c:idx val="0"/>
          <c:order val="0"/>
          <c:tx>
            <c:strRef>
              <c:f>Задание!$C$22</c:f>
              <c:strCache>
                <c:ptCount val="1"/>
                <c:pt idx="0">
                  <c:v>Y1(t)</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forward val="4"/>
            <c:dispRSqr val="1"/>
            <c:dispEq val="1"/>
            <c:trendlineLbl>
              <c:layout>
                <c:manualLayout>
                  <c:x val="5.7255577427821523E-2"/>
                  <c:y val="-0.1491276825690906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trendlineLbl>
          </c:trendline>
          <c:xVal>
            <c:numRef>
              <c:f>Задание!$B$23:$B$38</c:f>
              <c:numCache>
                <c:formatCode>General</c:formatCode>
                <c:ptCount val="1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numCache>
            </c:numRef>
          </c:xVal>
          <c:yVal>
            <c:numRef>
              <c:f>Задание!$E$23:$E$38</c:f>
              <c:numCache>
                <c:formatCode>General</c:formatCode>
                <c:ptCount val="16"/>
                <c:pt idx="0">
                  <c:v>235</c:v>
                </c:pt>
                <c:pt idx="1">
                  <c:v>245</c:v>
                </c:pt>
                <c:pt idx="2">
                  <c:v>256</c:v>
                </c:pt>
                <c:pt idx="3">
                  <c:v>265</c:v>
                </c:pt>
                <c:pt idx="4">
                  <c:v>275</c:v>
                </c:pt>
                <c:pt idx="5">
                  <c:v>287</c:v>
                </c:pt>
                <c:pt idx="6">
                  <c:v>300</c:v>
                </c:pt>
                <c:pt idx="7">
                  <c:v>314</c:v>
                </c:pt>
                <c:pt idx="8">
                  <c:v>324</c:v>
                </c:pt>
                <c:pt idx="9">
                  <c:v>333</c:v>
                </c:pt>
                <c:pt idx="10">
                  <c:v>344</c:v>
                </c:pt>
                <c:pt idx="11">
                  <c:v>356</c:v>
                </c:pt>
                <c:pt idx="12">
                  <c:v>365</c:v>
                </c:pt>
                <c:pt idx="13">
                  <c:v>378</c:v>
                </c:pt>
                <c:pt idx="14">
                  <c:v>389</c:v>
                </c:pt>
                <c:pt idx="15">
                  <c:v>397</c:v>
                </c:pt>
              </c:numCache>
            </c:numRef>
          </c:yVal>
          <c:smooth val="0"/>
          <c:extLst>
            <c:ext xmlns:c16="http://schemas.microsoft.com/office/drawing/2014/chart" uri="{C3380CC4-5D6E-409C-BE32-E72D297353CC}">
              <c16:uniqueId val="{00000000-EE99-4DD4-A123-8B2496DA95F4}"/>
            </c:ext>
          </c:extLst>
        </c:ser>
        <c:dLbls>
          <c:showLegendKey val="0"/>
          <c:showVal val="0"/>
          <c:showCatName val="0"/>
          <c:showSerName val="0"/>
          <c:showPercent val="0"/>
          <c:showBubbleSize val="0"/>
        </c:dLbls>
        <c:axId val="1740609807"/>
        <c:axId val="1740596911"/>
      </c:scatterChart>
      <c:valAx>
        <c:axId val="1740609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40596911"/>
        <c:crosses val="autoZero"/>
        <c:crossBetween val="midCat"/>
        <c:majorUnit val="1"/>
      </c:valAx>
      <c:valAx>
        <c:axId val="174059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174060980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600000</xdr:colOff>
      <xdr:row>21</xdr:row>
      <xdr:rowOff>9006</xdr:rowOff>
    </xdr:from>
    <xdr:to>
      <xdr:col>15</xdr:col>
      <xdr:colOff>600000</xdr:colOff>
      <xdr:row>37</xdr:row>
      <xdr:rowOff>78279</xdr:rowOff>
    </xdr:to>
    <xdr:graphicFrame macro="">
      <xdr:nvGraphicFramePr>
        <xdr:cNvPr id="2" name="Диаграмма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600000</xdr:colOff>
      <xdr:row>37</xdr:row>
      <xdr:rowOff>105988</xdr:rowOff>
    </xdr:from>
    <xdr:to>
      <xdr:col>15</xdr:col>
      <xdr:colOff>600000</xdr:colOff>
      <xdr:row>54</xdr:row>
      <xdr:rowOff>105987</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607620</xdr:colOff>
      <xdr:row>54</xdr:row>
      <xdr:rowOff>136467</xdr:rowOff>
    </xdr:from>
    <xdr:to>
      <xdr:col>15</xdr:col>
      <xdr:colOff>607620</xdr:colOff>
      <xdr:row>71</xdr:row>
      <xdr:rowOff>136468</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53339</xdr:colOff>
      <xdr:row>13</xdr:row>
      <xdr:rowOff>39730</xdr:rowOff>
    </xdr:from>
    <xdr:to>
      <xdr:col>20</xdr:col>
      <xdr:colOff>525780</xdr:colOff>
      <xdr:row>17</xdr:row>
      <xdr:rowOff>157873</xdr:rowOff>
    </xdr:to>
    <xdr:pic>
      <xdr:nvPicPr>
        <xdr:cNvPr id="3" name="Рисунок 2"/>
        <xdr:cNvPicPr>
          <a:picLocks noChangeAspect="1"/>
        </xdr:cNvPicPr>
      </xdr:nvPicPr>
      <xdr:blipFill rotWithShape="1">
        <a:blip xmlns:r="http://schemas.openxmlformats.org/officeDocument/2006/relationships" r:embed="rId1"/>
        <a:srcRect l="930" r="1163"/>
        <a:stretch/>
      </xdr:blipFill>
      <xdr:spPr>
        <a:xfrm>
          <a:off x="7528559" y="2668630"/>
          <a:ext cx="5958841" cy="849663"/>
        </a:xfrm>
        <a:prstGeom prst="rect">
          <a:avLst/>
        </a:prstGeom>
      </xdr:spPr>
    </xdr:pic>
    <xdr:clientData/>
  </xdr:twoCellAnchor>
  <xdr:twoCellAnchor>
    <xdr:from>
      <xdr:col>1</xdr:col>
      <xdr:colOff>1</xdr:colOff>
      <xdr:row>25</xdr:row>
      <xdr:rowOff>17221</xdr:rowOff>
    </xdr:from>
    <xdr:to>
      <xdr:col>27</xdr:col>
      <xdr:colOff>447899</xdr:colOff>
      <xdr:row>73</xdr:row>
      <xdr:rowOff>39787</xdr:rowOff>
    </xdr:to>
    <xdr:graphicFrame macro="">
      <xdr:nvGraphicFramePr>
        <xdr:cNvPr id="8" name="Диаграмма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5937</xdr:colOff>
      <xdr:row>32</xdr:row>
      <xdr:rowOff>21771</xdr:rowOff>
    </xdr:from>
    <xdr:to>
      <xdr:col>21</xdr:col>
      <xdr:colOff>96981</xdr:colOff>
      <xdr:row>69</xdr:row>
      <xdr:rowOff>21770</xdr:rowOff>
    </xdr:to>
    <xdr:graphicFrame macro="">
      <xdr:nvGraphicFramePr>
        <xdr:cNvPr id="8" name="Диаграмма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48551</xdr:colOff>
      <xdr:row>11</xdr:row>
      <xdr:rowOff>75211</xdr:rowOff>
    </xdr:from>
    <xdr:to>
      <xdr:col>17</xdr:col>
      <xdr:colOff>590746</xdr:colOff>
      <xdr:row>30</xdr:row>
      <xdr:rowOff>117764</xdr:rowOff>
    </xdr:to>
    <xdr:pic>
      <xdr:nvPicPr>
        <xdr:cNvPr id="2" name="Рисунок 1"/>
        <xdr:cNvPicPr>
          <a:picLocks noChangeAspect="1"/>
        </xdr:cNvPicPr>
      </xdr:nvPicPr>
      <xdr:blipFill>
        <a:blip xmlns:r="http://schemas.openxmlformats.org/officeDocument/2006/relationships" r:embed="rId2"/>
        <a:stretch>
          <a:fillRect/>
        </a:stretch>
      </xdr:blipFill>
      <xdr:spPr>
        <a:xfrm>
          <a:off x="6823424" y="2208811"/>
          <a:ext cx="4809395" cy="34923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13854</xdr:colOff>
      <xdr:row>33</xdr:row>
      <xdr:rowOff>169024</xdr:rowOff>
    </xdr:from>
    <xdr:to>
      <xdr:col>20</xdr:col>
      <xdr:colOff>490450</xdr:colOff>
      <xdr:row>84</xdr:row>
      <xdr:rowOff>8313</xdr:rowOff>
    </xdr:to>
    <xdr:graphicFrame macro="">
      <xdr:nvGraphicFramePr>
        <xdr:cNvPr id="10" name="Диаграмма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42162</xdr:colOff>
      <xdr:row>10</xdr:row>
      <xdr:rowOff>53788</xdr:rowOff>
    </xdr:from>
    <xdr:to>
      <xdr:col>14</xdr:col>
      <xdr:colOff>1416576</xdr:colOff>
      <xdr:row>32</xdr:row>
      <xdr:rowOff>103479</xdr:rowOff>
    </xdr:to>
    <xdr:pic>
      <xdr:nvPicPr>
        <xdr:cNvPr id="2" name="Рисунок 1"/>
        <xdr:cNvPicPr>
          <a:picLocks noChangeAspect="1"/>
        </xdr:cNvPicPr>
      </xdr:nvPicPr>
      <xdr:blipFill>
        <a:blip xmlns:r="http://schemas.openxmlformats.org/officeDocument/2006/relationships" r:embed="rId2"/>
        <a:stretch>
          <a:fillRect/>
        </a:stretch>
      </xdr:blipFill>
      <xdr:spPr>
        <a:xfrm>
          <a:off x="7375291" y="2142564"/>
          <a:ext cx="5659544" cy="42003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10512</xdr:colOff>
      <xdr:row>19</xdr:row>
      <xdr:rowOff>1050</xdr:rowOff>
    </xdr:from>
    <xdr:ext cx="5160195" cy="609013"/>
    <xdr:sp macro="" textlink="">
      <xdr:nvSpPr>
        <xdr:cNvPr id="2" name="TextBox 1"/>
        <xdr:cNvSpPr txBox="1"/>
      </xdr:nvSpPr>
      <xdr:spPr>
        <a:xfrm>
          <a:off x="620112" y="3604221"/>
          <a:ext cx="5160195" cy="60901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lang="ru-RU" sz="1100" b="0" i="0">
              <a:solidFill>
                <a:schemeClr val="tx1"/>
              </a:solidFill>
              <a:effectLst/>
              <a:latin typeface="+mn-lt"/>
              <a:ea typeface="+mn-ea"/>
              <a:cs typeface="+mn-cs"/>
            </a:rPr>
            <a:t>С помощью</a:t>
          </a:r>
          <a:r>
            <a:rPr lang="ru-RU" sz="1100" b="1" i="0">
              <a:solidFill>
                <a:schemeClr val="tx1"/>
              </a:solidFill>
              <a:effectLst/>
              <a:latin typeface="+mn-lt"/>
              <a:ea typeface="+mn-ea"/>
              <a:cs typeface="+mn-cs"/>
            </a:rPr>
            <a:t> </a:t>
          </a:r>
          <a:r>
            <a:rPr lang="ru-RU" sz="1100" b="0" i="0">
              <a:solidFill>
                <a:schemeClr val="tx1"/>
              </a:solidFill>
              <a:effectLst/>
              <a:latin typeface="+mn-lt"/>
              <a:ea typeface="+mn-ea"/>
              <a:cs typeface="+mn-cs"/>
            </a:rPr>
            <a:t>встроенной</a:t>
          </a:r>
          <a:r>
            <a:rPr lang="ru-RU" sz="1100" b="1" i="0">
              <a:solidFill>
                <a:schemeClr val="tx1"/>
              </a:solidFill>
              <a:effectLst/>
              <a:latin typeface="+mn-lt"/>
              <a:ea typeface="+mn-ea"/>
              <a:cs typeface="+mn-cs"/>
            </a:rPr>
            <a:t> </a:t>
          </a:r>
          <a:r>
            <a:rPr lang="ru-RU" sz="1100" b="0" i="0">
              <a:solidFill>
                <a:schemeClr val="tx1"/>
              </a:solidFill>
              <a:effectLst/>
              <a:latin typeface="+mn-lt"/>
              <a:ea typeface="+mn-ea"/>
              <a:cs typeface="+mn-cs"/>
            </a:rPr>
            <a:t>функции </a:t>
          </a:r>
          <a:r>
            <a:rPr lang="en-US" sz="1100" b="0" i="0">
              <a:solidFill>
                <a:schemeClr val="tx1"/>
              </a:solidFill>
              <a:effectLst/>
              <a:latin typeface="+mn-lt"/>
              <a:ea typeface="+mn-ea"/>
              <a:cs typeface="+mn-cs"/>
            </a:rPr>
            <a:t>Excel «</a:t>
          </a:r>
          <a:r>
            <a:rPr lang="ru-RU" sz="1100" b="0" i="0">
              <a:solidFill>
                <a:schemeClr val="tx1"/>
              </a:solidFill>
              <a:effectLst/>
              <a:latin typeface="+mn-lt"/>
              <a:ea typeface="+mn-ea"/>
              <a:cs typeface="+mn-cs"/>
            </a:rPr>
            <a:t>СТАНДОТКЛОН» было определено</a:t>
          </a:r>
        </a:p>
        <a:p>
          <a:r>
            <a:rPr lang="ru-RU" sz="1100" b="0" i="0">
              <a:solidFill>
                <a:schemeClr val="tx1"/>
              </a:solidFill>
              <a:effectLst/>
              <a:latin typeface="+mn-lt"/>
              <a:ea typeface="+mn-ea"/>
              <a:cs typeface="+mn-cs"/>
            </a:rPr>
            <a:t>стандартное отклонение уровней ряда: </a:t>
          </a:r>
          <a:r>
            <a:rPr lang="en-US" sz="1100" b="0" i="1">
              <a:solidFill>
                <a:schemeClr val="tx1"/>
              </a:solidFill>
              <a:effectLst/>
              <a:latin typeface="+mn-lt"/>
              <a:ea typeface="+mn-ea"/>
              <a:cs typeface="+mn-cs"/>
            </a:rPr>
            <a:t>S</a:t>
          </a:r>
          <a:r>
            <a:rPr lang="en-US" sz="1100" b="0" i="1" baseline="-25000">
              <a:solidFill>
                <a:schemeClr val="tx1"/>
              </a:solidFill>
              <a:effectLst/>
              <a:latin typeface="+mn-lt"/>
              <a:ea typeface="+mn-ea"/>
              <a:cs typeface="+mn-cs"/>
            </a:rPr>
            <a:t>y</a:t>
          </a:r>
          <a:r>
            <a:rPr lang="en-US" sz="1100" b="0" i="0">
              <a:solidFill>
                <a:schemeClr val="tx1"/>
              </a:solidFill>
              <a:effectLst/>
              <a:latin typeface="+mn-lt"/>
              <a:ea typeface="+mn-ea"/>
              <a:cs typeface="+mn-cs"/>
            </a:rPr>
            <a:t>=</a:t>
          </a:r>
          <a:r>
            <a:rPr lang="ru-RU" sz="1100" b="0" i="0" u="none" strike="noStrike">
              <a:solidFill>
                <a:schemeClr val="tx1"/>
              </a:solidFill>
              <a:effectLst/>
              <a:latin typeface="+mn-lt"/>
              <a:ea typeface="+mn-ea"/>
              <a:cs typeface="+mn-cs"/>
            </a:rPr>
            <a:t>94,72548</a:t>
          </a:r>
          <a:r>
            <a:rPr lang="ru-RU" sz="1100" b="0" i="0">
              <a:solidFill>
                <a:schemeClr val="tx1"/>
              </a:solidFill>
              <a:effectLst/>
              <a:latin typeface="+mn-lt"/>
              <a:ea typeface="+mn-ea"/>
              <a:cs typeface="+mn-cs"/>
            </a:rPr>
            <a:t>, после чего для всех уровней,</a:t>
          </a:r>
        </a:p>
        <a:p>
          <a:r>
            <a:rPr lang="ru-RU" sz="1100" b="0" i="0">
              <a:solidFill>
                <a:schemeClr val="tx1"/>
              </a:solidFill>
              <a:effectLst/>
              <a:latin typeface="+mn-lt"/>
              <a:ea typeface="+mn-ea"/>
              <a:cs typeface="+mn-cs"/>
            </a:rPr>
            <a:t>начиная со второго, рассчитывается статистика Ирвина:</a:t>
          </a:r>
          <a:endParaRPr lang="ru-RU" sz="1100"/>
        </a:p>
      </xdr:txBody>
    </xdr:sp>
    <xdr:clientData/>
  </xdr:oneCellAnchor>
  <xdr:oneCellAnchor>
    <xdr:from>
      <xdr:col>1</xdr:col>
      <xdr:colOff>15766</xdr:colOff>
      <xdr:row>27</xdr:row>
      <xdr:rowOff>10509</xdr:rowOff>
    </xdr:from>
    <xdr:ext cx="5939639" cy="436786"/>
    <xdr:sp macro="" textlink="">
      <xdr:nvSpPr>
        <xdr:cNvPr id="3" name="TextBox 2"/>
        <xdr:cNvSpPr txBox="1"/>
      </xdr:nvSpPr>
      <xdr:spPr>
        <a:xfrm>
          <a:off x="625366" y="4671847"/>
          <a:ext cx="5939639" cy="436786"/>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none" rtlCol="0" anchor="t">
          <a:spAutoFit/>
        </a:bodyPr>
        <a:lstStyle/>
        <a:p>
          <a:r>
            <a:rPr lang="ru-RU" sz="1100" b="0" i="0">
              <a:solidFill>
                <a:schemeClr val="tx1"/>
              </a:solidFill>
              <a:effectLst/>
              <a:latin typeface="+mn-lt"/>
              <a:ea typeface="+mn-ea"/>
              <a:cs typeface="+mn-cs"/>
            </a:rPr>
            <a:t>Табличные значения критерия Ирвина для крайних элементов вариационного ряда</a:t>
          </a:r>
          <a:r>
            <a:rPr lang="ru-RU" sz="1100" b="0" i="0" baseline="0">
              <a:solidFill>
                <a:schemeClr val="tx1"/>
              </a:solidFill>
              <a:effectLst/>
              <a:latin typeface="+mn-lt"/>
              <a:ea typeface="+mn-ea"/>
              <a:cs typeface="+mn-cs"/>
            </a:rPr>
            <a:t> берутся из </a:t>
          </a:r>
        </a:p>
        <a:p>
          <a:r>
            <a:rPr lang="ru-RU" sz="1100" b="0" i="0" baseline="0">
              <a:solidFill>
                <a:schemeClr val="tx1"/>
              </a:solidFill>
              <a:effectLst/>
              <a:latin typeface="+mn-lt"/>
              <a:ea typeface="+mn-ea"/>
              <a:cs typeface="+mn-cs"/>
            </a:rPr>
            <a:t>таблицы (в интернете):</a:t>
          </a:r>
          <a:endParaRPr lang="ru-RU" sz="1100"/>
        </a:p>
      </xdr:txBody>
    </xdr:sp>
    <xdr:clientData/>
  </xdr:oneCellAnchor>
  <xdr:twoCellAnchor editAs="oneCell">
    <xdr:from>
      <xdr:col>1</xdr:col>
      <xdr:colOff>70482</xdr:colOff>
      <xdr:row>30</xdr:row>
      <xdr:rowOff>5255</xdr:rowOff>
    </xdr:from>
    <xdr:to>
      <xdr:col>4</xdr:col>
      <xdr:colOff>1066801</xdr:colOff>
      <xdr:row>44</xdr:row>
      <xdr:rowOff>164383</xdr:rowOff>
    </xdr:to>
    <xdr:pic>
      <xdr:nvPicPr>
        <xdr:cNvPr id="4" name="Рисунок 3"/>
        <xdr:cNvPicPr>
          <a:picLocks noChangeAspect="1"/>
        </xdr:cNvPicPr>
      </xdr:nvPicPr>
      <xdr:blipFill>
        <a:blip xmlns:r="http://schemas.openxmlformats.org/officeDocument/2006/relationships" r:embed="rId1"/>
        <a:stretch>
          <a:fillRect/>
        </a:stretch>
      </xdr:blipFill>
      <xdr:spPr>
        <a:xfrm>
          <a:off x="680082" y="5455796"/>
          <a:ext cx="3336107" cy="2669246"/>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106680</xdr:colOff>
      <xdr:row>19</xdr:row>
      <xdr:rowOff>0</xdr:rowOff>
    </xdr:from>
    <xdr:to>
      <xdr:col>5</xdr:col>
      <xdr:colOff>182880</xdr:colOff>
      <xdr:row>35</xdr:row>
      <xdr:rowOff>121920</xdr:rowOff>
    </xdr:to>
    <xdr:graphicFrame macro="">
      <xdr:nvGraphicFramePr>
        <xdr:cNvPr id="2" name="Диаграмма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121920</xdr:colOff>
      <xdr:row>59</xdr:row>
      <xdr:rowOff>7620</xdr:rowOff>
    </xdr:from>
    <xdr:to>
      <xdr:col>5</xdr:col>
      <xdr:colOff>198120</xdr:colOff>
      <xdr:row>75</xdr:row>
      <xdr:rowOff>129540</xdr:rowOff>
    </xdr:to>
    <xdr:graphicFrame macro="">
      <xdr:nvGraphicFramePr>
        <xdr:cNvPr id="3" name="Диаграмма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144780</xdr:colOff>
      <xdr:row>99</xdr:row>
      <xdr:rowOff>7620</xdr:rowOff>
    </xdr:from>
    <xdr:to>
      <xdr:col>5</xdr:col>
      <xdr:colOff>220980</xdr:colOff>
      <xdr:row>115</xdr:row>
      <xdr:rowOff>129540</xdr:rowOff>
    </xdr:to>
    <xdr:graphicFrame macro="">
      <xdr:nvGraphicFramePr>
        <xdr:cNvPr id="4" name="Диаграмма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59"/>
  <sheetViews>
    <sheetView tabSelected="1" zoomScale="70" zoomScaleNormal="70" workbookViewId="0">
      <selection activeCell="V16" sqref="V16"/>
    </sheetView>
  </sheetViews>
  <sheetFormatPr defaultRowHeight="14.4" x14ac:dyDescent="0.3"/>
  <cols>
    <col min="1" max="1" width="6.44140625" customWidth="1"/>
    <col min="15" max="15" width="8.88671875" customWidth="1"/>
    <col min="34" max="34" width="8.88671875" customWidth="1"/>
  </cols>
  <sheetData>
    <row r="2" spans="2:15" ht="18" customHeight="1" x14ac:dyDescent="0.3">
      <c r="B2" s="75" t="s">
        <v>66</v>
      </c>
      <c r="C2" s="75"/>
      <c r="D2" s="75"/>
      <c r="E2" s="75"/>
      <c r="F2" s="75"/>
      <c r="G2" s="75"/>
      <c r="H2" s="75"/>
      <c r="I2" s="75"/>
      <c r="J2" s="75"/>
      <c r="K2" s="75"/>
      <c r="L2" s="75"/>
      <c r="M2" s="75"/>
      <c r="N2" s="75"/>
      <c r="O2" s="75"/>
    </row>
    <row r="3" spans="2:15" ht="14.4" customHeight="1" x14ac:dyDescent="0.3">
      <c r="B3" s="75"/>
      <c r="C3" s="75"/>
      <c r="D3" s="75"/>
      <c r="E3" s="75"/>
      <c r="F3" s="75"/>
      <c r="G3" s="75"/>
      <c r="H3" s="75"/>
      <c r="I3" s="75"/>
      <c r="J3" s="75"/>
      <c r="K3" s="75"/>
      <c r="L3" s="75"/>
      <c r="M3" s="75"/>
      <c r="N3" s="75"/>
      <c r="O3" s="75"/>
    </row>
    <row r="4" spans="2:15" ht="14.4" customHeight="1" x14ac:dyDescent="0.3">
      <c r="B4" s="75"/>
      <c r="C4" s="75"/>
      <c r="D4" s="75"/>
      <c r="E4" s="75"/>
      <c r="F4" s="75"/>
      <c r="G4" s="75"/>
      <c r="H4" s="75"/>
      <c r="I4" s="75"/>
      <c r="J4" s="75"/>
      <c r="K4" s="75"/>
      <c r="L4" s="75"/>
      <c r="M4" s="75"/>
      <c r="N4" s="75"/>
      <c r="O4" s="75"/>
    </row>
    <row r="5" spans="2:15" ht="14.4" customHeight="1" x14ac:dyDescent="0.3">
      <c r="B5" s="75"/>
      <c r="C5" s="75"/>
      <c r="D5" s="75"/>
      <c r="E5" s="75"/>
      <c r="F5" s="75"/>
      <c r="G5" s="75"/>
      <c r="H5" s="75"/>
      <c r="I5" s="75"/>
      <c r="J5" s="75"/>
      <c r="K5" s="75"/>
      <c r="L5" s="75"/>
      <c r="M5" s="75"/>
      <c r="N5" s="75"/>
      <c r="O5" s="75"/>
    </row>
    <row r="6" spans="2:15" ht="14.4" customHeight="1" x14ac:dyDescent="0.3">
      <c r="B6" s="75"/>
      <c r="C6" s="75"/>
      <c r="D6" s="75"/>
      <c r="E6" s="75"/>
      <c r="F6" s="75"/>
      <c r="G6" s="75"/>
      <c r="H6" s="75"/>
      <c r="I6" s="75"/>
      <c r="J6" s="75"/>
      <c r="K6" s="75"/>
      <c r="L6" s="75"/>
      <c r="M6" s="75"/>
      <c r="N6" s="75"/>
      <c r="O6" s="75"/>
    </row>
    <row r="7" spans="2:15" ht="14.4" customHeight="1" x14ac:dyDescent="0.3">
      <c r="B7" s="75"/>
      <c r="C7" s="75"/>
      <c r="D7" s="75"/>
      <c r="E7" s="75"/>
      <c r="F7" s="75"/>
      <c r="G7" s="75"/>
      <c r="H7" s="75"/>
      <c r="I7" s="75"/>
      <c r="J7" s="75"/>
      <c r="K7" s="75"/>
      <c r="L7" s="75"/>
      <c r="M7" s="75"/>
      <c r="N7" s="75"/>
      <c r="O7" s="75"/>
    </row>
    <row r="8" spans="2:15" ht="14.4" customHeight="1" x14ac:dyDescent="0.3">
      <c r="B8" s="75"/>
      <c r="C8" s="75"/>
      <c r="D8" s="75"/>
      <c r="E8" s="75"/>
      <c r="F8" s="75"/>
      <c r="G8" s="75"/>
      <c r="H8" s="75"/>
      <c r="I8" s="75"/>
      <c r="J8" s="75"/>
      <c r="K8" s="75"/>
      <c r="L8" s="75"/>
      <c r="M8" s="75"/>
      <c r="N8" s="75"/>
      <c r="O8" s="75"/>
    </row>
    <row r="9" spans="2:15" ht="14.4" customHeight="1" x14ac:dyDescent="0.3">
      <c r="B9" s="75"/>
      <c r="C9" s="75"/>
      <c r="D9" s="75"/>
      <c r="E9" s="75"/>
      <c r="F9" s="75"/>
      <c r="G9" s="75"/>
      <c r="H9" s="75"/>
      <c r="I9" s="75"/>
      <c r="J9" s="75"/>
      <c r="K9" s="75"/>
      <c r="L9" s="75"/>
      <c r="M9" s="75"/>
      <c r="N9" s="75"/>
      <c r="O9" s="75"/>
    </row>
    <row r="10" spans="2:15" ht="14.4" customHeight="1" x14ac:dyDescent="0.3">
      <c r="B10" s="75"/>
      <c r="C10" s="75"/>
      <c r="D10" s="75"/>
      <c r="E10" s="75"/>
      <c r="F10" s="75"/>
      <c r="G10" s="75"/>
      <c r="H10" s="75"/>
      <c r="I10" s="75"/>
      <c r="J10" s="75"/>
      <c r="K10" s="75"/>
      <c r="L10" s="75"/>
      <c r="M10" s="75"/>
      <c r="N10" s="75"/>
      <c r="O10" s="75"/>
    </row>
    <row r="11" spans="2:15" ht="14.4" customHeight="1" x14ac:dyDescent="0.3">
      <c r="B11" s="75"/>
      <c r="C11" s="75"/>
      <c r="D11" s="75"/>
      <c r="E11" s="75"/>
      <c r="F11" s="75"/>
      <c r="G11" s="75"/>
      <c r="H11" s="75"/>
      <c r="I11" s="75"/>
      <c r="J11" s="75"/>
      <c r="K11" s="75"/>
      <c r="L11" s="75"/>
      <c r="M11" s="75"/>
      <c r="N11" s="75"/>
      <c r="O11" s="75"/>
    </row>
    <row r="12" spans="2:15" ht="14.4" customHeight="1" x14ac:dyDescent="0.3">
      <c r="B12" s="75"/>
      <c r="C12" s="75"/>
      <c r="D12" s="75"/>
      <c r="E12" s="75"/>
      <c r="F12" s="75"/>
      <c r="G12" s="75"/>
      <c r="H12" s="75"/>
      <c r="I12" s="75"/>
      <c r="J12" s="75"/>
      <c r="K12" s="75"/>
      <c r="L12" s="75"/>
      <c r="M12" s="75"/>
      <c r="N12" s="75"/>
      <c r="O12" s="75"/>
    </row>
    <row r="13" spans="2:15" ht="14.4" customHeight="1" x14ac:dyDescent="0.3">
      <c r="B13" s="75"/>
      <c r="C13" s="75"/>
      <c r="D13" s="75"/>
      <c r="E13" s="75"/>
      <c r="F13" s="75"/>
      <c r="G13" s="75"/>
      <c r="H13" s="75"/>
      <c r="I13" s="75"/>
      <c r="J13" s="75"/>
      <c r="K13" s="75"/>
      <c r="L13" s="75"/>
      <c r="M13" s="75"/>
      <c r="N13" s="75"/>
      <c r="O13" s="75"/>
    </row>
    <row r="14" spans="2:15" ht="14.4" customHeight="1" x14ac:dyDescent="0.3">
      <c r="B14" s="75"/>
      <c r="C14" s="75"/>
      <c r="D14" s="75"/>
      <c r="E14" s="75"/>
      <c r="F14" s="75"/>
      <c r="G14" s="75"/>
      <c r="H14" s="75"/>
      <c r="I14" s="75"/>
      <c r="J14" s="75"/>
      <c r="K14" s="75"/>
      <c r="L14" s="75"/>
      <c r="M14" s="75"/>
      <c r="N14" s="75"/>
      <c r="O14" s="75"/>
    </row>
    <row r="15" spans="2:15" ht="14.4" customHeight="1" x14ac:dyDescent="0.3">
      <c r="B15" s="75"/>
      <c r="C15" s="75"/>
      <c r="D15" s="75"/>
      <c r="E15" s="75"/>
      <c r="F15" s="75"/>
      <c r="G15" s="75"/>
      <c r="H15" s="75"/>
      <c r="I15" s="75"/>
      <c r="J15" s="75"/>
      <c r="K15" s="75"/>
      <c r="L15" s="75"/>
      <c r="M15" s="75"/>
      <c r="N15" s="75"/>
      <c r="O15" s="75"/>
    </row>
    <row r="16" spans="2:15" ht="14.4" customHeight="1" x14ac:dyDescent="0.3">
      <c r="B16" s="75"/>
      <c r="C16" s="75"/>
      <c r="D16" s="75"/>
      <c r="E16" s="75"/>
      <c r="F16" s="75"/>
      <c r="G16" s="75"/>
      <c r="H16" s="75"/>
      <c r="I16" s="75"/>
      <c r="J16" s="75"/>
      <c r="K16" s="75"/>
      <c r="L16" s="75"/>
      <c r="M16" s="75"/>
      <c r="N16" s="75"/>
      <c r="O16" s="75"/>
    </row>
    <row r="17" spans="2:17" ht="14.4" customHeight="1" x14ac:dyDescent="0.3">
      <c r="B17" s="75"/>
      <c r="C17" s="75"/>
      <c r="D17" s="75"/>
      <c r="E17" s="75"/>
      <c r="F17" s="75"/>
      <c r="G17" s="75"/>
      <c r="H17" s="75"/>
      <c r="I17" s="75"/>
      <c r="J17" s="75"/>
      <c r="K17" s="75"/>
      <c r="L17" s="75"/>
      <c r="M17" s="75"/>
      <c r="N17" s="75"/>
      <c r="O17" s="75"/>
    </row>
    <row r="18" spans="2:17" ht="14.4" customHeight="1" x14ac:dyDescent="0.3">
      <c r="B18" s="75"/>
      <c r="C18" s="75"/>
      <c r="D18" s="75"/>
      <c r="E18" s="75"/>
      <c r="F18" s="75"/>
      <c r="G18" s="75"/>
      <c r="H18" s="75"/>
      <c r="I18" s="75"/>
      <c r="J18" s="75"/>
      <c r="K18" s="75"/>
      <c r="L18" s="75"/>
      <c r="M18" s="75"/>
      <c r="N18" s="75"/>
      <c r="O18" s="75"/>
    </row>
    <row r="19" spans="2:17" ht="14.4" customHeight="1" x14ac:dyDescent="0.3">
      <c r="B19" s="75"/>
      <c r="C19" s="75"/>
      <c r="D19" s="75"/>
      <c r="E19" s="75"/>
      <c r="F19" s="75"/>
      <c r="G19" s="75"/>
      <c r="H19" s="75"/>
      <c r="I19" s="75"/>
      <c r="J19" s="75"/>
      <c r="K19" s="75"/>
      <c r="L19" s="75"/>
      <c r="M19" s="75"/>
      <c r="N19" s="75"/>
      <c r="O19" s="75"/>
    </row>
    <row r="20" spans="2:17" ht="14.4" customHeight="1" x14ac:dyDescent="0.3">
      <c r="B20" s="46"/>
      <c r="C20" s="46"/>
      <c r="D20" s="46"/>
      <c r="E20" s="46"/>
      <c r="F20" s="46"/>
      <c r="G20" s="46"/>
      <c r="H20" s="46"/>
      <c r="I20" s="46"/>
      <c r="J20" s="46"/>
      <c r="K20" s="46"/>
      <c r="L20" s="46"/>
      <c r="M20" s="46"/>
      <c r="N20" s="46"/>
    </row>
    <row r="21" spans="2:17" ht="14.4" customHeight="1" x14ac:dyDescent="0.3">
      <c r="C21" s="27"/>
      <c r="D21" s="27"/>
      <c r="E21" s="27"/>
    </row>
    <row r="22" spans="2:17" ht="14.4" customHeight="1" x14ac:dyDescent="0.3">
      <c r="B22" s="4" t="s">
        <v>0</v>
      </c>
      <c r="C22" s="3" t="s">
        <v>1</v>
      </c>
      <c r="D22" s="3" t="s">
        <v>2</v>
      </c>
      <c r="E22" s="3" t="s">
        <v>3</v>
      </c>
      <c r="G22" s="45"/>
      <c r="H22" s="45"/>
      <c r="I22" s="45"/>
      <c r="J22" s="45"/>
      <c r="K22" s="45"/>
      <c r="L22" s="45"/>
      <c r="M22" s="45"/>
      <c r="N22" s="45"/>
      <c r="O22" s="45"/>
      <c r="P22" s="45"/>
      <c r="Q22" s="1"/>
    </row>
    <row r="23" spans="2:17" ht="18" x14ac:dyDescent="0.3">
      <c r="B23" s="4">
        <v>1</v>
      </c>
      <c r="C23" s="2">
        <v>93</v>
      </c>
      <c r="D23" s="2">
        <v>546</v>
      </c>
      <c r="E23" s="2">
        <v>235</v>
      </c>
      <c r="G23" s="45"/>
      <c r="H23" s="45"/>
      <c r="I23" s="45"/>
      <c r="J23" s="45"/>
      <c r="K23" s="1"/>
      <c r="L23" s="1"/>
      <c r="M23" s="1"/>
      <c r="N23" s="1"/>
      <c r="O23" s="1"/>
      <c r="P23" s="1"/>
      <c r="Q23" s="1"/>
    </row>
    <row r="24" spans="2:17" x14ac:dyDescent="0.3">
      <c r="B24" s="4">
        <f>B23+1</f>
        <v>2</v>
      </c>
      <c r="C24" s="2">
        <v>105</v>
      </c>
      <c r="D24" s="2">
        <v>537</v>
      </c>
      <c r="E24" s="2">
        <v>245</v>
      </c>
    </row>
    <row r="25" spans="2:17" x14ac:dyDescent="0.3">
      <c r="B25" s="4">
        <f t="shared" ref="B25:B38" si="0">B24+1</f>
        <v>3</v>
      </c>
      <c r="C25" s="2">
        <v>109</v>
      </c>
      <c r="D25" s="2">
        <v>529</v>
      </c>
      <c r="E25" s="2">
        <v>256</v>
      </c>
    </row>
    <row r="26" spans="2:17" x14ac:dyDescent="0.3">
      <c r="B26" s="4">
        <f t="shared" si="0"/>
        <v>4</v>
      </c>
      <c r="C26" s="2">
        <v>118</v>
      </c>
      <c r="D26" s="2">
        <v>543</v>
      </c>
      <c r="E26" s="2">
        <v>265</v>
      </c>
    </row>
    <row r="27" spans="2:17" x14ac:dyDescent="0.3">
      <c r="B27" s="4">
        <f t="shared" si="0"/>
        <v>5</v>
      </c>
      <c r="C27" s="2">
        <v>126</v>
      </c>
      <c r="D27" s="2">
        <v>532</v>
      </c>
      <c r="E27" s="2">
        <v>275</v>
      </c>
    </row>
    <row r="28" spans="2:17" x14ac:dyDescent="0.3">
      <c r="B28" s="4">
        <f t="shared" si="0"/>
        <v>6</v>
      </c>
      <c r="C28" s="2">
        <v>143</v>
      </c>
      <c r="D28" s="2">
        <v>551</v>
      </c>
      <c r="E28" s="2">
        <v>287</v>
      </c>
    </row>
    <row r="29" spans="2:17" x14ac:dyDescent="0.3">
      <c r="B29" s="4">
        <f t="shared" si="0"/>
        <v>7</v>
      </c>
      <c r="C29" s="2">
        <v>158</v>
      </c>
      <c r="D29" s="2">
        <v>547</v>
      </c>
      <c r="E29" s="2">
        <v>300</v>
      </c>
    </row>
    <row r="30" spans="2:17" x14ac:dyDescent="0.3">
      <c r="B30" s="4">
        <f t="shared" si="0"/>
        <v>8</v>
      </c>
      <c r="C30" s="2">
        <v>178</v>
      </c>
      <c r="D30" s="2">
        <v>531</v>
      </c>
      <c r="E30" s="2">
        <v>314</v>
      </c>
    </row>
    <row r="31" spans="2:17" x14ac:dyDescent="0.3">
      <c r="B31" s="4">
        <f t="shared" si="0"/>
        <v>9</v>
      </c>
      <c r="C31" s="2">
        <v>201</v>
      </c>
      <c r="D31" s="2">
        <v>528</v>
      </c>
      <c r="E31" s="2">
        <v>324</v>
      </c>
    </row>
    <row r="32" spans="2:17" x14ac:dyDescent="0.3">
      <c r="B32" s="4">
        <f t="shared" si="0"/>
        <v>10</v>
      </c>
      <c r="C32" s="2">
        <v>231</v>
      </c>
      <c r="D32" s="2">
        <v>536</v>
      </c>
      <c r="E32" s="2">
        <v>333</v>
      </c>
    </row>
    <row r="33" spans="2:5" x14ac:dyDescent="0.3">
      <c r="B33" s="4">
        <f t="shared" si="0"/>
        <v>11</v>
      </c>
      <c r="C33" s="2">
        <v>251</v>
      </c>
      <c r="D33" s="2">
        <v>541</v>
      </c>
      <c r="E33" s="2">
        <v>344</v>
      </c>
    </row>
    <row r="34" spans="2:5" x14ac:dyDescent="0.3">
      <c r="B34" s="4">
        <f t="shared" si="0"/>
        <v>12</v>
      </c>
      <c r="C34" s="2">
        <v>281</v>
      </c>
      <c r="D34" s="2">
        <v>527</v>
      </c>
      <c r="E34" s="2">
        <v>356</v>
      </c>
    </row>
    <row r="35" spans="2:5" x14ac:dyDescent="0.3">
      <c r="B35" s="4">
        <f t="shared" si="0"/>
        <v>13</v>
      </c>
      <c r="C35" s="2">
        <v>297</v>
      </c>
      <c r="D35" s="2">
        <v>542</v>
      </c>
      <c r="E35" s="2">
        <v>365</v>
      </c>
    </row>
    <row r="36" spans="2:5" x14ac:dyDescent="0.3">
      <c r="B36" s="4">
        <f t="shared" si="0"/>
        <v>14</v>
      </c>
      <c r="C36" s="2">
        <v>329</v>
      </c>
      <c r="D36" s="2">
        <v>539</v>
      </c>
      <c r="E36" s="2">
        <v>378</v>
      </c>
    </row>
    <row r="37" spans="2:5" x14ac:dyDescent="0.3">
      <c r="B37" s="4">
        <f t="shared" si="0"/>
        <v>15</v>
      </c>
      <c r="C37" s="2">
        <v>354</v>
      </c>
      <c r="D37" s="2">
        <v>553</v>
      </c>
      <c r="E37" s="2">
        <v>389</v>
      </c>
    </row>
    <row r="38" spans="2:5" x14ac:dyDescent="0.3">
      <c r="B38" s="4">
        <f t="shared" si="0"/>
        <v>16</v>
      </c>
      <c r="C38" s="2">
        <v>372</v>
      </c>
      <c r="D38" s="2">
        <v>546</v>
      </c>
      <c r="E38" s="2">
        <v>397</v>
      </c>
    </row>
    <row r="42" spans="2:5" x14ac:dyDescent="0.3">
      <c r="B42" t="s">
        <v>67</v>
      </c>
    </row>
    <row r="43" spans="2:5" x14ac:dyDescent="0.3">
      <c r="B43" s="4" t="s">
        <v>0</v>
      </c>
      <c r="C43" s="3" t="s">
        <v>1</v>
      </c>
      <c r="D43" s="3" t="s">
        <v>2</v>
      </c>
      <c r="E43" s="3" t="s">
        <v>3</v>
      </c>
    </row>
    <row r="44" spans="2:5" x14ac:dyDescent="0.3">
      <c r="B44" s="4">
        <v>1</v>
      </c>
      <c r="C44" s="2"/>
      <c r="D44" s="2"/>
      <c r="E44" s="2"/>
    </row>
    <row r="45" spans="2:5" x14ac:dyDescent="0.3">
      <c r="B45" s="4">
        <f>B44+1</f>
        <v>2</v>
      </c>
      <c r="C45" s="2">
        <f>C24-C23</f>
        <v>12</v>
      </c>
      <c r="D45" s="2">
        <f>D24-D23</f>
        <v>-9</v>
      </c>
      <c r="E45" s="2">
        <f>E24-E23</f>
        <v>10</v>
      </c>
    </row>
    <row r="46" spans="2:5" x14ac:dyDescent="0.3">
      <c r="B46" s="4">
        <f t="shared" ref="B46:B59" si="1">B45+1</f>
        <v>3</v>
      </c>
      <c r="C46" s="2">
        <f t="shared" ref="C46:D58" si="2">C25-C24</f>
        <v>4</v>
      </c>
      <c r="D46" s="2">
        <f t="shared" si="2"/>
        <v>-8</v>
      </c>
      <c r="E46" s="2">
        <f t="shared" ref="E46:E59" si="3">E25-E24</f>
        <v>11</v>
      </c>
    </row>
    <row r="47" spans="2:5" x14ac:dyDescent="0.3">
      <c r="B47" s="4">
        <f t="shared" si="1"/>
        <v>4</v>
      </c>
      <c r="C47" s="2">
        <f t="shared" si="2"/>
        <v>9</v>
      </c>
      <c r="D47" s="2">
        <f t="shared" si="2"/>
        <v>14</v>
      </c>
      <c r="E47" s="2">
        <f t="shared" si="3"/>
        <v>9</v>
      </c>
    </row>
    <row r="48" spans="2:5" x14ac:dyDescent="0.3">
      <c r="B48" s="4">
        <f t="shared" si="1"/>
        <v>5</v>
      </c>
      <c r="C48" s="2">
        <f t="shared" si="2"/>
        <v>8</v>
      </c>
      <c r="D48" s="2">
        <f t="shared" si="2"/>
        <v>-11</v>
      </c>
      <c r="E48" s="2">
        <f t="shared" si="3"/>
        <v>10</v>
      </c>
    </row>
    <row r="49" spans="2:5" x14ac:dyDescent="0.3">
      <c r="B49" s="4">
        <f t="shared" si="1"/>
        <v>6</v>
      </c>
      <c r="C49" s="2">
        <f>C28-C27</f>
        <v>17</v>
      </c>
      <c r="D49" s="2">
        <f t="shared" ref="D49:D59" si="4">D28-D27</f>
        <v>19</v>
      </c>
      <c r="E49" s="2">
        <f t="shared" si="3"/>
        <v>12</v>
      </c>
    </row>
    <row r="50" spans="2:5" x14ac:dyDescent="0.3">
      <c r="B50" s="4">
        <f t="shared" si="1"/>
        <v>7</v>
      </c>
      <c r="C50" s="2">
        <f t="shared" si="2"/>
        <v>15</v>
      </c>
      <c r="D50" s="2">
        <f t="shared" si="4"/>
        <v>-4</v>
      </c>
      <c r="E50" s="2">
        <f t="shared" si="3"/>
        <v>13</v>
      </c>
    </row>
    <row r="51" spans="2:5" x14ac:dyDescent="0.3">
      <c r="B51" s="4">
        <f t="shared" si="1"/>
        <v>8</v>
      </c>
      <c r="C51" s="2">
        <f t="shared" si="2"/>
        <v>20</v>
      </c>
      <c r="D51" s="2">
        <f t="shared" si="4"/>
        <v>-16</v>
      </c>
      <c r="E51" s="2">
        <f t="shared" si="3"/>
        <v>14</v>
      </c>
    </row>
    <row r="52" spans="2:5" x14ac:dyDescent="0.3">
      <c r="B52" s="4">
        <f t="shared" si="1"/>
        <v>9</v>
      </c>
      <c r="C52" s="2">
        <f t="shared" si="2"/>
        <v>23</v>
      </c>
      <c r="D52" s="2">
        <f t="shared" si="4"/>
        <v>-3</v>
      </c>
      <c r="E52" s="2">
        <f t="shared" si="3"/>
        <v>10</v>
      </c>
    </row>
    <row r="53" spans="2:5" x14ac:dyDescent="0.3">
      <c r="B53" s="4">
        <f t="shared" si="1"/>
        <v>10</v>
      </c>
      <c r="C53" s="2">
        <f t="shared" si="2"/>
        <v>30</v>
      </c>
      <c r="D53" s="2">
        <f t="shared" si="4"/>
        <v>8</v>
      </c>
      <c r="E53" s="2">
        <f t="shared" si="3"/>
        <v>9</v>
      </c>
    </row>
    <row r="54" spans="2:5" x14ac:dyDescent="0.3">
      <c r="B54" s="4">
        <f t="shared" si="1"/>
        <v>11</v>
      </c>
      <c r="C54" s="2">
        <f t="shared" si="2"/>
        <v>20</v>
      </c>
      <c r="D54" s="2">
        <f t="shared" si="4"/>
        <v>5</v>
      </c>
      <c r="E54" s="2">
        <f t="shared" si="3"/>
        <v>11</v>
      </c>
    </row>
    <row r="55" spans="2:5" x14ac:dyDescent="0.3">
      <c r="B55" s="4">
        <f t="shared" si="1"/>
        <v>12</v>
      </c>
      <c r="C55" s="2">
        <f t="shared" si="2"/>
        <v>30</v>
      </c>
      <c r="D55" s="2">
        <f t="shared" si="4"/>
        <v>-14</v>
      </c>
      <c r="E55" s="2">
        <f t="shared" si="3"/>
        <v>12</v>
      </c>
    </row>
    <row r="56" spans="2:5" x14ac:dyDescent="0.3">
      <c r="B56" s="4">
        <f t="shared" si="1"/>
        <v>13</v>
      </c>
      <c r="C56" s="2">
        <f t="shared" si="2"/>
        <v>16</v>
      </c>
      <c r="D56" s="2">
        <f t="shared" si="4"/>
        <v>15</v>
      </c>
      <c r="E56" s="2">
        <f t="shared" si="3"/>
        <v>9</v>
      </c>
    </row>
    <row r="57" spans="2:5" x14ac:dyDescent="0.3">
      <c r="B57" s="4">
        <f t="shared" si="1"/>
        <v>14</v>
      </c>
      <c r="C57" s="2">
        <f t="shared" si="2"/>
        <v>32</v>
      </c>
      <c r="D57" s="2">
        <f t="shared" si="4"/>
        <v>-3</v>
      </c>
      <c r="E57" s="2">
        <f t="shared" si="3"/>
        <v>13</v>
      </c>
    </row>
    <row r="58" spans="2:5" x14ac:dyDescent="0.3">
      <c r="B58" s="4">
        <f t="shared" si="1"/>
        <v>15</v>
      </c>
      <c r="C58" s="2">
        <f t="shared" si="2"/>
        <v>25</v>
      </c>
      <c r="D58" s="2">
        <f t="shared" si="4"/>
        <v>14</v>
      </c>
      <c r="E58" s="2">
        <f t="shared" si="3"/>
        <v>11</v>
      </c>
    </row>
    <row r="59" spans="2:5" x14ac:dyDescent="0.3">
      <c r="B59" s="4">
        <f t="shared" si="1"/>
        <v>16</v>
      </c>
      <c r="C59" s="2">
        <f>C38-C37</f>
        <v>18</v>
      </c>
      <c r="D59" s="2">
        <f t="shared" si="4"/>
        <v>-7</v>
      </c>
      <c r="E59" s="2">
        <f t="shared" si="3"/>
        <v>8</v>
      </c>
    </row>
  </sheetData>
  <mergeCells count="1">
    <mergeCell ref="B2:O19"/>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61"/>
  <sheetViews>
    <sheetView zoomScale="55" zoomScaleNormal="55" workbookViewId="0">
      <selection activeCell="L7" sqref="L7:U12"/>
    </sheetView>
  </sheetViews>
  <sheetFormatPr defaultRowHeight="14.4" x14ac:dyDescent="0.3"/>
  <cols>
    <col min="1" max="1" width="4.77734375" customWidth="1"/>
    <col min="4" max="4" width="17.21875" customWidth="1"/>
    <col min="5" max="5" width="10.109375" customWidth="1"/>
    <col min="6" max="6" width="10" customWidth="1"/>
    <col min="7" max="7" width="10.88671875" customWidth="1"/>
    <col min="11" max="11" width="11.5546875" customWidth="1"/>
  </cols>
  <sheetData>
    <row r="1" spans="1:21" ht="25.8" x14ac:dyDescent="0.5">
      <c r="A1" s="94" t="s">
        <v>24</v>
      </c>
      <c r="B1" s="94"/>
      <c r="C1" s="94"/>
      <c r="D1" s="94"/>
    </row>
    <row r="2" spans="1:21" ht="18" customHeight="1" x14ac:dyDescent="0.35">
      <c r="B2" s="47" t="s">
        <v>0</v>
      </c>
      <c r="C2" s="48" t="s">
        <v>1</v>
      </c>
      <c r="D2" s="49" t="s">
        <v>68</v>
      </c>
      <c r="E2" s="49" t="s">
        <v>69</v>
      </c>
      <c r="G2" s="2" t="s">
        <v>20</v>
      </c>
      <c r="H2" s="2">
        <f>POWER(C18/C3,1/(B18-1))*100</f>
        <v>109.68249796946259</v>
      </c>
      <c r="L2" s="76" t="s">
        <v>71</v>
      </c>
      <c r="M2" s="77"/>
      <c r="N2" s="77"/>
      <c r="O2" s="77"/>
      <c r="P2" s="77"/>
      <c r="Q2" s="77"/>
      <c r="R2" s="77"/>
      <c r="S2" s="77"/>
      <c r="T2" s="77"/>
      <c r="U2" s="78"/>
    </row>
    <row r="3" spans="1:21" ht="14.4" customHeight="1" x14ac:dyDescent="0.3">
      <c r="B3" s="4">
        <v>1</v>
      </c>
      <c r="C3" s="2">
        <v>93</v>
      </c>
      <c r="D3" s="2"/>
      <c r="E3" s="2"/>
      <c r="G3" s="2" t="s">
        <v>21</v>
      </c>
      <c r="H3" s="2">
        <f>POWER(C18/C3,1/(B18-1))</f>
        <v>1.0968249796946259</v>
      </c>
      <c r="L3" s="79"/>
      <c r="M3" s="80"/>
      <c r="N3" s="80"/>
      <c r="O3" s="80"/>
      <c r="P3" s="80"/>
      <c r="Q3" s="80"/>
      <c r="R3" s="80"/>
      <c r="S3" s="80"/>
      <c r="T3" s="80"/>
      <c r="U3" s="81"/>
    </row>
    <row r="4" spans="1:21" ht="14.4" customHeight="1" x14ac:dyDescent="0.3">
      <c r="B4" s="4">
        <f>B3+1</f>
        <v>2</v>
      </c>
      <c r="C4" s="2">
        <v>105</v>
      </c>
      <c r="D4" s="24">
        <f>C3*$H$3</f>
        <v>102.00472311160021</v>
      </c>
      <c r="E4" s="2">
        <f>POWER(C4-D4,2)</f>
        <v>8.9716836381819061</v>
      </c>
      <c r="L4" s="79"/>
      <c r="M4" s="80"/>
      <c r="N4" s="80"/>
      <c r="O4" s="80"/>
      <c r="P4" s="80"/>
      <c r="Q4" s="80"/>
      <c r="R4" s="80"/>
      <c r="S4" s="80"/>
      <c r="T4" s="80"/>
      <c r="U4" s="81"/>
    </row>
    <row r="5" spans="1:21" ht="14.4" customHeight="1" x14ac:dyDescent="0.3">
      <c r="B5" s="4">
        <f t="shared" ref="B5:B18" si="0">B4+1</f>
        <v>3</v>
      </c>
      <c r="C5" s="2">
        <v>109</v>
      </c>
      <c r="D5" s="24">
        <f>D4*$H$3</f>
        <v>111.88132835563684</v>
      </c>
      <c r="E5" s="2">
        <f t="shared" ref="E5:E18" si="1">POWER(C5-D5,2)</f>
        <v>8.302053092996891</v>
      </c>
      <c r="G5" s="5" t="s">
        <v>25</v>
      </c>
      <c r="H5" s="2">
        <f>SQRT(E19/(B18-1))</f>
        <v>12.055388152232062</v>
      </c>
      <c r="L5" s="82"/>
      <c r="M5" s="83"/>
      <c r="N5" s="83"/>
      <c r="O5" s="83"/>
      <c r="P5" s="83"/>
      <c r="Q5" s="83"/>
      <c r="R5" s="83"/>
      <c r="S5" s="83"/>
      <c r="T5" s="83"/>
      <c r="U5" s="84"/>
    </row>
    <row r="6" spans="1:21" ht="15.6" x14ac:dyDescent="0.3">
      <c r="B6" s="4">
        <f t="shared" si="0"/>
        <v>4</v>
      </c>
      <c r="C6" s="2">
        <v>118</v>
      </c>
      <c r="D6" s="24">
        <f t="shared" ref="D6:D17" si="2">D5*$H$3</f>
        <v>122.71423570187915</v>
      </c>
      <c r="E6" s="2">
        <f>POWER(C6-D6,2)</f>
        <v>22.224018252871975</v>
      </c>
      <c r="G6" s="5" t="s">
        <v>6</v>
      </c>
      <c r="H6" s="2">
        <v>1.345</v>
      </c>
      <c r="I6" s="64" t="s">
        <v>29</v>
      </c>
      <c r="L6" s="67"/>
      <c r="M6" s="67"/>
      <c r="N6" s="67"/>
      <c r="O6" s="67"/>
      <c r="P6" s="67"/>
      <c r="Q6" s="67"/>
      <c r="R6" s="67"/>
      <c r="S6" s="67"/>
      <c r="T6" s="67"/>
      <c r="U6" s="67"/>
    </row>
    <row r="7" spans="1:21" ht="17.399999999999999" customHeight="1" x14ac:dyDescent="0.3">
      <c r="B7" s="4">
        <f t="shared" si="0"/>
        <v>5</v>
      </c>
      <c r="C7" s="2">
        <v>126</v>
      </c>
      <c r="D7" s="24">
        <f t="shared" si="2"/>
        <v>134.59603908195513</v>
      </c>
      <c r="E7" s="2">
        <f>POWER(C7-D7,2)</f>
        <v>73.891887898499931</v>
      </c>
      <c r="G7" s="22" t="s">
        <v>28</v>
      </c>
      <c r="H7" s="2">
        <f>H6*H5</f>
        <v>16.214497064752123</v>
      </c>
      <c r="L7" s="76" t="s">
        <v>70</v>
      </c>
      <c r="M7" s="77"/>
      <c r="N7" s="77"/>
      <c r="O7" s="77"/>
      <c r="P7" s="77"/>
      <c r="Q7" s="77"/>
      <c r="R7" s="77"/>
      <c r="S7" s="77"/>
      <c r="T7" s="77"/>
      <c r="U7" s="78"/>
    </row>
    <row r="8" spans="1:21" ht="15" customHeight="1" x14ac:dyDescent="0.3">
      <c r="B8" s="4">
        <f t="shared" si="0"/>
        <v>6</v>
      </c>
      <c r="C8" s="2">
        <v>143</v>
      </c>
      <c r="D8" s="24">
        <f t="shared" si="2"/>
        <v>147.6282978330425</v>
      </c>
      <c r="E8" s="2">
        <f t="shared" si="1"/>
        <v>21.421140831345859</v>
      </c>
      <c r="L8" s="79"/>
      <c r="M8" s="80"/>
      <c r="N8" s="80"/>
      <c r="O8" s="80"/>
      <c r="P8" s="80"/>
      <c r="Q8" s="80"/>
      <c r="R8" s="80"/>
      <c r="S8" s="80"/>
      <c r="T8" s="80"/>
      <c r="U8" s="81"/>
    </row>
    <row r="9" spans="1:21" ht="14.4" customHeight="1" x14ac:dyDescent="0.3">
      <c r="B9" s="4">
        <f t="shared" si="0"/>
        <v>7</v>
      </c>
      <c r="C9" s="2">
        <v>158</v>
      </c>
      <c r="D9" s="24">
        <f t="shared" si="2"/>
        <v>161.92240477307902</v>
      </c>
      <c r="E9" s="2">
        <f t="shared" si="1"/>
        <v>15.385259203873105</v>
      </c>
      <c r="L9" s="79"/>
      <c r="M9" s="80"/>
      <c r="N9" s="80"/>
      <c r="O9" s="80"/>
      <c r="P9" s="80"/>
      <c r="Q9" s="80"/>
      <c r="R9" s="80"/>
      <c r="S9" s="80"/>
      <c r="T9" s="80"/>
      <c r="U9" s="81"/>
    </row>
    <row r="10" spans="1:21" ht="14.4" customHeight="1" x14ac:dyDescent="0.3">
      <c r="B10" s="4">
        <f t="shared" si="0"/>
        <v>8</v>
      </c>
      <c r="C10" s="2">
        <v>178</v>
      </c>
      <c r="D10" s="24">
        <f t="shared" si="2"/>
        <v>177.6005383273374</v>
      </c>
      <c r="E10" s="2">
        <f t="shared" si="1"/>
        <v>0.15956962792639928</v>
      </c>
      <c r="L10" s="79"/>
      <c r="M10" s="80"/>
      <c r="N10" s="80"/>
      <c r="O10" s="80"/>
      <c r="P10" s="80"/>
      <c r="Q10" s="80"/>
      <c r="R10" s="80"/>
      <c r="S10" s="80"/>
      <c r="T10" s="80"/>
      <c r="U10" s="81"/>
    </row>
    <row r="11" spans="1:21" ht="14.4" customHeight="1" x14ac:dyDescent="0.3">
      <c r="B11" s="4">
        <f t="shared" si="0"/>
        <v>9</v>
      </c>
      <c r="C11" s="2">
        <v>201</v>
      </c>
      <c r="D11" s="24">
        <f t="shared" si="2"/>
        <v>194.79670684463647</v>
      </c>
      <c r="E11" s="2">
        <f t="shared" si="1"/>
        <v>38.480845971379956</v>
      </c>
      <c r="L11" s="79"/>
      <c r="M11" s="80"/>
      <c r="N11" s="80"/>
      <c r="O11" s="80"/>
      <c r="P11" s="80"/>
      <c r="Q11" s="80"/>
      <c r="R11" s="80"/>
      <c r="S11" s="80"/>
      <c r="T11" s="80"/>
      <c r="U11" s="81"/>
    </row>
    <row r="12" spans="1:21" ht="14.4" customHeight="1" x14ac:dyDescent="0.3">
      <c r="B12" s="4">
        <f t="shared" si="0"/>
        <v>10</v>
      </c>
      <c r="C12" s="2">
        <v>231</v>
      </c>
      <c r="D12" s="24">
        <f t="shared" si="2"/>
        <v>213.65789402944839</v>
      </c>
      <c r="E12" s="2">
        <f t="shared" si="1"/>
        <v>300.74863949384195</v>
      </c>
      <c r="L12" s="82"/>
      <c r="M12" s="83"/>
      <c r="N12" s="83"/>
      <c r="O12" s="83"/>
      <c r="P12" s="83"/>
      <c r="Q12" s="83"/>
      <c r="R12" s="83"/>
      <c r="S12" s="83"/>
      <c r="T12" s="83"/>
      <c r="U12" s="84"/>
    </row>
    <row r="13" spans="1:21" ht="14.4" customHeight="1" x14ac:dyDescent="0.3">
      <c r="B13" s="4">
        <f t="shared" si="0"/>
        <v>11</v>
      </c>
      <c r="C13" s="2">
        <v>251</v>
      </c>
      <c r="D13" s="24">
        <f t="shared" si="2"/>
        <v>234.34531528044624</v>
      </c>
      <c r="E13" s="2">
        <f t="shared" si="1"/>
        <v>277.37852310773741</v>
      </c>
      <c r="L13" s="68"/>
      <c r="M13" s="68"/>
      <c r="N13" s="68"/>
      <c r="O13" s="68"/>
      <c r="P13" s="68"/>
      <c r="Q13" s="68"/>
      <c r="R13" s="68"/>
      <c r="S13" s="68"/>
      <c r="T13" s="68"/>
      <c r="U13" s="68"/>
    </row>
    <row r="14" spans="1:21" x14ac:dyDescent="0.3">
      <c r="B14" s="4">
        <f t="shared" si="0"/>
        <v>12</v>
      </c>
      <c r="C14" s="2">
        <v>281</v>
      </c>
      <c r="D14" s="24">
        <f t="shared" si="2"/>
        <v>257.03579567400618</v>
      </c>
      <c r="E14" s="2">
        <f t="shared" si="1"/>
        <v>574.28308897798092</v>
      </c>
      <c r="L14" s="85"/>
      <c r="M14" s="86"/>
      <c r="N14" s="86"/>
      <c r="O14" s="86"/>
      <c r="P14" s="86"/>
      <c r="Q14" s="86"/>
      <c r="R14" s="86"/>
      <c r="S14" s="86"/>
      <c r="T14" s="86"/>
      <c r="U14" s="87"/>
    </row>
    <row r="15" spans="1:21" x14ac:dyDescent="0.3">
      <c r="B15" s="4">
        <f t="shared" si="0"/>
        <v>13</v>
      </c>
      <c r="C15" s="2">
        <v>297</v>
      </c>
      <c r="D15" s="24">
        <f t="shared" si="2"/>
        <v>281.92328137093386</v>
      </c>
      <c r="E15" s="2">
        <f t="shared" si="1"/>
        <v>227.30744462002986</v>
      </c>
      <c r="L15" s="88"/>
      <c r="M15" s="89"/>
      <c r="N15" s="89"/>
      <c r="O15" s="89"/>
      <c r="P15" s="89"/>
      <c r="Q15" s="89"/>
      <c r="R15" s="89"/>
      <c r="S15" s="89"/>
      <c r="T15" s="89"/>
      <c r="U15" s="90"/>
    </row>
    <row r="16" spans="1:21" x14ac:dyDescent="0.3">
      <c r="B16" s="4">
        <f t="shared" si="0"/>
        <v>14</v>
      </c>
      <c r="C16" s="2">
        <v>329</v>
      </c>
      <c r="D16" s="24">
        <f t="shared" si="2"/>
        <v>309.22049736511684</v>
      </c>
      <c r="E16" s="2">
        <f>POWER(C16-D16,2)</f>
        <v>391.22872448334982</v>
      </c>
      <c r="L16" s="88"/>
      <c r="M16" s="89"/>
      <c r="N16" s="89"/>
      <c r="O16" s="89"/>
      <c r="P16" s="89"/>
      <c r="Q16" s="89"/>
      <c r="R16" s="89"/>
      <c r="S16" s="89"/>
      <c r="T16" s="89"/>
      <c r="U16" s="90"/>
    </row>
    <row r="17" spans="1:21" x14ac:dyDescent="0.3">
      <c r="B17" s="4">
        <f t="shared" si="0"/>
        <v>15</v>
      </c>
      <c r="C17" s="2">
        <v>354</v>
      </c>
      <c r="D17" s="24">
        <f t="shared" si="2"/>
        <v>339.16076574365638</v>
      </c>
      <c r="E17" s="2">
        <f t="shared" si="1"/>
        <v>220.20287331464186</v>
      </c>
      <c r="L17" s="88"/>
      <c r="M17" s="89"/>
      <c r="N17" s="89"/>
      <c r="O17" s="89"/>
      <c r="P17" s="89"/>
      <c r="Q17" s="89"/>
      <c r="R17" s="89"/>
      <c r="S17" s="89"/>
      <c r="T17" s="89"/>
      <c r="U17" s="90"/>
    </row>
    <row r="18" spans="1:21" x14ac:dyDescent="0.3">
      <c r="B18" s="4">
        <f t="shared" si="0"/>
        <v>16</v>
      </c>
      <c r="C18" s="2">
        <v>372</v>
      </c>
      <c r="D18" s="24">
        <f>D17*$H$3</f>
        <v>371.99999999999966</v>
      </c>
      <c r="E18" s="2">
        <f t="shared" si="1"/>
        <v>1.1632227364026952E-25</v>
      </c>
      <c r="L18" s="91"/>
      <c r="M18" s="92"/>
      <c r="N18" s="92"/>
      <c r="O18" s="92"/>
      <c r="P18" s="92"/>
      <c r="Q18" s="92"/>
      <c r="R18" s="92"/>
      <c r="S18" s="92"/>
      <c r="T18" s="92"/>
      <c r="U18" s="93"/>
    </row>
    <row r="19" spans="1:21" ht="15" thickBot="1" x14ac:dyDescent="0.35">
      <c r="A19" s="50" t="s">
        <v>4</v>
      </c>
      <c r="B19" s="11"/>
      <c r="C19" s="11"/>
      <c r="D19" s="11"/>
      <c r="E19" s="11">
        <f>SUM(E4:E18)</f>
        <v>2179.9857525146576</v>
      </c>
    </row>
    <row r="20" spans="1:21" x14ac:dyDescent="0.3">
      <c r="B20" s="96" t="s">
        <v>16</v>
      </c>
      <c r="C20" s="97"/>
      <c r="D20" s="51" t="s">
        <v>8</v>
      </c>
      <c r="E20" s="55" t="s">
        <v>17</v>
      </c>
      <c r="F20" s="56" t="s">
        <v>18</v>
      </c>
    </row>
    <row r="21" spans="1:21" x14ac:dyDescent="0.3">
      <c r="A21" s="52"/>
      <c r="B21" s="62">
        <v>17</v>
      </c>
      <c r="C21" s="53">
        <f>C18*$H$3</f>
        <v>408.01889244640086</v>
      </c>
      <c r="D21" s="52"/>
      <c r="E21" s="4">
        <f>C21-$H$7</f>
        <v>391.80439538164876</v>
      </c>
      <c r="F21" s="57">
        <f>C21+$H$7</f>
        <v>424.23338951115295</v>
      </c>
    </row>
    <row r="22" spans="1:21" x14ac:dyDescent="0.3">
      <c r="A22" s="52"/>
      <c r="B22" s="62">
        <v>18</v>
      </c>
      <c r="C22" s="53">
        <f>C21*$H$3</f>
        <v>447.52531342254736</v>
      </c>
      <c r="D22" s="58"/>
      <c r="E22" s="4">
        <f>C22-$H$7</f>
        <v>431.31081635779526</v>
      </c>
      <c r="F22" s="57">
        <f>C22+$H$7</f>
        <v>463.73981048729945</v>
      </c>
    </row>
    <row r="23" spans="1:21" x14ac:dyDescent="0.3">
      <c r="A23" s="52"/>
      <c r="B23" s="62">
        <v>19</v>
      </c>
      <c r="C23" s="53">
        <f>C22*$H$3</f>
        <v>490.85694280751659</v>
      </c>
      <c r="D23" s="58"/>
      <c r="E23" s="4">
        <f>C23-$H$7</f>
        <v>474.64244574276449</v>
      </c>
      <c r="F23" s="57">
        <f>C23+$H$7</f>
        <v>507.07143987226868</v>
      </c>
    </row>
    <row r="24" spans="1:21" ht="15" thickBot="1" x14ac:dyDescent="0.35">
      <c r="B24" s="63">
        <v>20</v>
      </c>
      <c r="C24" s="54">
        <f>C23*$H$3</f>
        <v>538.38415632782051</v>
      </c>
      <c r="D24" s="59"/>
      <c r="E24" s="60">
        <f>C24-$H$7</f>
        <v>522.16965926306841</v>
      </c>
      <c r="F24" s="61">
        <f>C24+$H$7</f>
        <v>554.5986533925726</v>
      </c>
    </row>
    <row r="30" spans="1:21" x14ac:dyDescent="0.3">
      <c r="A30" s="20"/>
      <c r="B30" s="20"/>
      <c r="C30" s="20"/>
      <c r="D30" s="20"/>
      <c r="E30" s="20"/>
      <c r="F30" s="20"/>
      <c r="G30" s="20"/>
      <c r="H30" s="20"/>
      <c r="I30" s="20"/>
    </row>
    <row r="31" spans="1:21" x14ac:dyDescent="0.3">
      <c r="A31" s="20"/>
      <c r="B31" s="20"/>
      <c r="C31" s="20"/>
      <c r="D31" s="20"/>
      <c r="E31" s="20"/>
      <c r="F31" s="20"/>
      <c r="G31" s="20"/>
      <c r="H31" s="20"/>
      <c r="I31" s="20"/>
    </row>
    <row r="32" spans="1:21" x14ac:dyDescent="0.3">
      <c r="A32" s="20"/>
      <c r="B32" s="20"/>
      <c r="C32" s="20"/>
      <c r="D32" s="20"/>
      <c r="E32" s="20"/>
      <c r="F32" s="20"/>
      <c r="G32" s="20"/>
      <c r="H32" s="20"/>
      <c r="I32" s="20"/>
    </row>
    <row r="33" spans="1:50" x14ac:dyDescent="0.3">
      <c r="A33" s="20"/>
      <c r="B33" s="20"/>
      <c r="C33" s="25"/>
      <c r="D33" s="25"/>
      <c r="E33" s="20"/>
      <c r="F33" s="20"/>
      <c r="G33" s="20"/>
      <c r="H33" s="20"/>
      <c r="I33" s="20"/>
    </row>
    <row r="34" spans="1:50" x14ac:dyDescent="0.3">
      <c r="A34" s="20"/>
      <c r="B34" s="20"/>
      <c r="C34" s="20"/>
      <c r="D34" s="20"/>
      <c r="E34" s="20"/>
      <c r="F34" s="20"/>
      <c r="G34" s="20"/>
      <c r="H34" s="20"/>
      <c r="I34" s="20"/>
    </row>
    <row r="35" spans="1:50" ht="21" customHeight="1" x14ac:dyDescent="0.4">
      <c r="A35" s="20"/>
      <c r="B35" s="20"/>
      <c r="C35" s="20"/>
      <c r="D35" s="20"/>
      <c r="E35" s="20"/>
      <c r="F35" s="20"/>
      <c r="G35" s="20"/>
      <c r="H35" s="20"/>
      <c r="I35" s="20"/>
      <c r="J35" s="19"/>
      <c r="AT35" s="66"/>
      <c r="AU35" s="66"/>
      <c r="AV35" s="66"/>
      <c r="AW35" s="66"/>
      <c r="AX35" s="66"/>
    </row>
    <row r="36" spans="1:50" ht="18" customHeight="1" x14ac:dyDescent="0.35">
      <c r="A36" s="20"/>
      <c r="B36" s="20"/>
      <c r="C36" s="20"/>
      <c r="D36" s="20"/>
      <c r="E36" s="20"/>
      <c r="F36" s="20"/>
      <c r="G36" s="20"/>
      <c r="H36" s="20"/>
      <c r="I36" s="20"/>
      <c r="J36" s="18"/>
      <c r="AT36" s="66"/>
      <c r="AU36" s="66"/>
      <c r="AV36" s="66"/>
      <c r="AW36" s="66"/>
      <c r="AX36" s="66"/>
    </row>
    <row r="37" spans="1:50" ht="14.4" customHeight="1" x14ac:dyDescent="0.35">
      <c r="A37" s="20"/>
      <c r="B37" s="20"/>
      <c r="C37" s="20"/>
      <c r="D37" s="20"/>
      <c r="E37" s="20"/>
      <c r="F37" s="20"/>
      <c r="G37" s="20"/>
      <c r="H37" s="20"/>
      <c r="I37" s="20"/>
      <c r="AT37" s="66"/>
      <c r="AU37" s="66"/>
      <c r="AV37" s="66"/>
      <c r="AW37" s="66"/>
      <c r="AX37" s="66"/>
    </row>
    <row r="38" spans="1:50" ht="14.4" customHeight="1" x14ac:dyDescent="0.35">
      <c r="A38" s="20"/>
      <c r="B38" s="20"/>
      <c r="C38" s="20"/>
      <c r="D38" s="20"/>
      <c r="E38" s="20"/>
      <c r="F38" s="20"/>
      <c r="G38" s="20"/>
      <c r="H38" s="20"/>
      <c r="I38" s="20"/>
      <c r="AT38" s="66"/>
      <c r="AU38" s="66"/>
      <c r="AV38" s="66"/>
      <c r="AW38" s="66"/>
      <c r="AX38" s="66"/>
    </row>
    <row r="39" spans="1:50" ht="14.4" customHeight="1" x14ac:dyDescent="0.4">
      <c r="A39" s="20"/>
      <c r="B39" s="20"/>
      <c r="C39" s="20"/>
      <c r="D39" s="20"/>
      <c r="E39" s="20"/>
      <c r="F39" s="20"/>
      <c r="G39" s="20"/>
      <c r="H39" s="20"/>
      <c r="I39" s="20"/>
      <c r="AJ39" s="65"/>
      <c r="AK39" s="65"/>
      <c r="AL39" s="65"/>
      <c r="AM39" s="65"/>
      <c r="AN39" s="65"/>
      <c r="AO39" s="65"/>
      <c r="AP39" s="65"/>
      <c r="AQ39" s="65"/>
      <c r="AR39" s="65"/>
    </row>
    <row r="40" spans="1:50" ht="14.4" customHeight="1" x14ac:dyDescent="0.4">
      <c r="A40" s="20"/>
      <c r="B40" s="20"/>
      <c r="C40" s="20"/>
      <c r="D40" s="20"/>
      <c r="E40" s="20"/>
      <c r="F40" s="20"/>
      <c r="G40" s="20"/>
      <c r="H40" s="20"/>
      <c r="I40" s="20"/>
      <c r="AJ40" s="65"/>
      <c r="AK40" s="65"/>
      <c r="AL40" s="65"/>
      <c r="AM40" s="65"/>
      <c r="AN40" s="65"/>
      <c r="AO40" s="65"/>
      <c r="AP40" s="65"/>
      <c r="AQ40" s="65"/>
      <c r="AR40" s="65"/>
    </row>
    <row r="41" spans="1:50" ht="14.4" customHeight="1" x14ac:dyDescent="0.4">
      <c r="A41" s="20"/>
      <c r="B41" s="20"/>
      <c r="C41" s="20"/>
      <c r="D41" s="20"/>
      <c r="E41" s="20"/>
      <c r="F41" s="20"/>
      <c r="G41" s="20"/>
      <c r="H41" s="20"/>
      <c r="I41" s="20"/>
      <c r="AJ41" s="65"/>
      <c r="AK41" s="65"/>
      <c r="AL41" s="65"/>
      <c r="AM41" s="65"/>
      <c r="AN41" s="65"/>
      <c r="AO41" s="65"/>
      <c r="AP41" s="65"/>
      <c r="AQ41" s="65"/>
      <c r="AR41" s="65"/>
    </row>
    <row r="42" spans="1:50" ht="14.4" customHeight="1" x14ac:dyDescent="0.4">
      <c r="A42" s="20"/>
      <c r="B42" s="20"/>
      <c r="C42" s="20"/>
      <c r="D42" s="20"/>
      <c r="E42" s="20"/>
      <c r="F42" s="20"/>
      <c r="G42" s="20"/>
      <c r="H42" s="20"/>
      <c r="I42" s="20"/>
      <c r="AJ42" s="65"/>
      <c r="AK42" s="65"/>
      <c r="AL42" s="65"/>
      <c r="AM42" s="65"/>
      <c r="AN42" s="65"/>
      <c r="AO42" s="65"/>
      <c r="AP42" s="65"/>
      <c r="AQ42" s="65"/>
      <c r="AR42" s="65"/>
    </row>
    <row r="43" spans="1:50" ht="14.4" customHeight="1" x14ac:dyDescent="0.4">
      <c r="A43" s="20"/>
      <c r="B43" s="20"/>
      <c r="C43" s="20"/>
      <c r="D43" s="20"/>
      <c r="E43" s="20"/>
      <c r="F43" s="20"/>
      <c r="G43" s="20"/>
      <c r="H43" s="20"/>
      <c r="I43" s="20"/>
      <c r="AJ43" s="65"/>
      <c r="AK43" s="65"/>
      <c r="AL43" s="65"/>
      <c r="AM43" s="65"/>
      <c r="AN43" s="65"/>
      <c r="AO43" s="65"/>
      <c r="AP43" s="65"/>
      <c r="AQ43" s="65"/>
      <c r="AR43" s="65"/>
    </row>
    <row r="44" spans="1:50" ht="14.4" customHeight="1" x14ac:dyDescent="0.4">
      <c r="A44" s="20"/>
      <c r="B44" s="20"/>
      <c r="C44" s="20"/>
      <c r="D44" s="20"/>
      <c r="E44" s="20"/>
      <c r="F44" s="20"/>
      <c r="G44" s="20"/>
      <c r="H44" s="20"/>
      <c r="I44" s="20"/>
      <c r="AJ44" s="65"/>
      <c r="AK44" s="65"/>
      <c r="AL44" s="65"/>
      <c r="AM44" s="65"/>
      <c r="AN44" s="65"/>
      <c r="AO44" s="65"/>
      <c r="AP44" s="65"/>
      <c r="AQ44" s="65"/>
      <c r="AR44" s="65"/>
    </row>
    <row r="45" spans="1:50" x14ac:dyDescent="0.3">
      <c r="A45" s="20"/>
      <c r="B45" s="20"/>
      <c r="C45" s="20"/>
      <c r="D45" s="20"/>
      <c r="E45" s="20"/>
      <c r="F45" s="20"/>
      <c r="G45" s="20"/>
      <c r="H45" s="20"/>
      <c r="I45" s="20"/>
    </row>
    <row r="46" spans="1:50" x14ac:dyDescent="0.3">
      <c r="A46" s="20"/>
      <c r="B46" s="20"/>
      <c r="C46" s="20"/>
      <c r="D46" s="20"/>
      <c r="E46" s="20"/>
      <c r="F46" s="20"/>
      <c r="G46" s="20"/>
      <c r="H46" s="20"/>
      <c r="I46" s="20"/>
    </row>
    <row r="47" spans="1:50" x14ac:dyDescent="0.3">
      <c r="A47" s="20"/>
      <c r="B47" s="20"/>
      <c r="C47" s="20"/>
      <c r="D47" s="20"/>
      <c r="E47" s="20"/>
      <c r="F47" s="20"/>
      <c r="G47" s="20"/>
      <c r="H47" s="20"/>
      <c r="I47" s="20"/>
    </row>
    <row r="48" spans="1:50" x14ac:dyDescent="0.3">
      <c r="A48" s="20"/>
      <c r="B48" s="20"/>
      <c r="C48" s="20"/>
      <c r="D48" s="20"/>
      <c r="E48" s="20"/>
      <c r="F48" s="20"/>
      <c r="G48" s="20"/>
      <c r="H48" s="20"/>
      <c r="I48" s="20"/>
    </row>
    <row r="49" spans="1:9" x14ac:dyDescent="0.3">
      <c r="A49" s="20"/>
      <c r="B49" s="20"/>
      <c r="C49" s="20"/>
      <c r="D49" s="20"/>
      <c r="E49" s="20"/>
      <c r="F49" s="20"/>
      <c r="G49" s="20"/>
      <c r="H49" s="20"/>
      <c r="I49" s="20"/>
    </row>
    <row r="50" spans="1:9" x14ac:dyDescent="0.3">
      <c r="A50" s="20"/>
      <c r="B50" s="26"/>
      <c r="C50" s="20"/>
      <c r="D50" s="20"/>
      <c r="E50" s="20"/>
      <c r="F50" s="20"/>
      <c r="G50" s="20"/>
      <c r="H50" s="20"/>
      <c r="I50" s="20"/>
    </row>
    <row r="51" spans="1:9" x14ac:dyDescent="0.3">
      <c r="A51" s="20"/>
      <c r="B51" s="20"/>
      <c r="C51" s="95"/>
      <c r="D51" s="95"/>
      <c r="E51" s="25"/>
      <c r="F51" s="26"/>
      <c r="G51" s="26"/>
      <c r="H51" s="20"/>
      <c r="I51" s="20"/>
    </row>
    <row r="52" spans="1:9" x14ac:dyDescent="0.3">
      <c r="A52" s="20"/>
      <c r="B52" s="20"/>
      <c r="C52" s="20"/>
      <c r="D52" s="20"/>
      <c r="E52" s="20"/>
      <c r="F52" s="20"/>
      <c r="G52" s="20"/>
      <c r="H52" s="20"/>
      <c r="I52" s="20"/>
    </row>
    <row r="53" spans="1:9" x14ac:dyDescent="0.3">
      <c r="A53" s="20"/>
      <c r="B53" s="20"/>
      <c r="C53" s="20"/>
      <c r="D53" s="20"/>
      <c r="E53" s="20"/>
      <c r="F53" s="20"/>
      <c r="G53" s="20"/>
      <c r="H53" s="20"/>
      <c r="I53" s="20"/>
    </row>
    <row r="54" spans="1:9" x14ac:dyDescent="0.3">
      <c r="A54" s="20"/>
      <c r="B54" s="20"/>
      <c r="C54" s="20"/>
      <c r="D54" s="20"/>
      <c r="E54" s="20"/>
      <c r="F54" s="20"/>
      <c r="G54" s="20"/>
      <c r="H54" s="20"/>
      <c r="I54" s="20"/>
    </row>
    <row r="55" spans="1:9" x14ac:dyDescent="0.3">
      <c r="A55" s="20"/>
      <c r="B55" s="20"/>
      <c r="C55" s="20"/>
      <c r="D55" s="20"/>
      <c r="E55" s="20"/>
      <c r="F55" s="20"/>
      <c r="G55" s="20"/>
      <c r="H55" s="20"/>
      <c r="I55" s="20"/>
    </row>
    <row r="56" spans="1:9" x14ac:dyDescent="0.3">
      <c r="A56" s="20"/>
      <c r="B56" s="20"/>
      <c r="C56" s="20"/>
      <c r="D56" s="20"/>
      <c r="E56" s="20"/>
      <c r="F56" s="20"/>
      <c r="G56" s="20"/>
      <c r="H56" s="20"/>
      <c r="I56" s="20"/>
    </row>
    <row r="57" spans="1:9" x14ac:dyDescent="0.3">
      <c r="A57" s="20"/>
      <c r="B57" s="20"/>
      <c r="C57" s="20"/>
      <c r="D57" s="20"/>
      <c r="E57" s="20"/>
      <c r="F57" s="20"/>
      <c r="G57" s="20"/>
      <c r="H57" s="20"/>
      <c r="I57" s="20"/>
    </row>
    <row r="58" spans="1:9" x14ac:dyDescent="0.3">
      <c r="A58" s="20"/>
      <c r="B58" s="20"/>
      <c r="C58" s="20"/>
      <c r="D58" s="20"/>
      <c r="E58" s="20"/>
      <c r="F58" s="20"/>
      <c r="G58" s="20"/>
      <c r="H58" s="20"/>
      <c r="I58" s="20"/>
    </row>
    <row r="59" spans="1:9" x14ac:dyDescent="0.3">
      <c r="A59" s="20"/>
      <c r="B59" s="20"/>
      <c r="C59" s="20"/>
      <c r="D59" s="20"/>
      <c r="E59" s="20"/>
      <c r="F59" s="20"/>
      <c r="G59" s="20"/>
      <c r="H59" s="20"/>
      <c r="I59" s="20"/>
    </row>
    <row r="60" spans="1:9" x14ac:dyDescent="0.3">
      <c r="A60" s="20"/>
      <c r="B60" s="20"/>
      <c r="C60" s="20"/>
      <c r="D60" s="20"/>
      <c r="E60" s="20"/>
      <c r="F60" s="20"/>
      <c r="G60" s="20"/>
      <c r="H60" s="20"/>
      <c r="I60" s="20"/>
    </row>
    <row r="61" spans="1:9" x14ac:dyDescent="0.3">
      <c r="A61" s="20"/>
      <c r="B61" s="20"/>
      <c r="C61" s="20"/>
      <c r="D61" s="20"/>
      <c r="E61" s="20"/>
      <c r="F61" s="20"/>
      <c r="G61" s="20"/>
      <c r="H61" s="20"/>
      <c r="I61" s="20"/>
    </row>
  </sheetData>
  <mergeCells count="6">
    <mergeCell ref="L7:U12"/>
    <mergeCell ref="L14:U18"/>
    <mergeCell ref="A1:D1"/>
    <mergeCell ref="C51:D51"/>
    <mergeCell ref="B20:C20"/>
    <mergeCell ref="L2:U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1"/>
  <sheetViews>
    <sheetView zoomScale="55" zoomScaleNormal="55" workbookViewId="0">
      <selection activeCell="G7" activeCellId="1" sqref="G2:P5 G7:P10"/>
    </sheetView>
  </sheetViews>
  <sheetFormatPr defaultRowHeight="14.4" x14ac:dyDescent="0.3"/>
  <cols>
    <col min="1" max="1" width="5.77734375" customWidth="1"/>
    <col min="7" max="7" width="14.109375" customWidth="1"/>
    <col min="8" max="8" width="9.33203125" customWidth="1"/>
    <col min="9" max="9" width="9.88671875" customWidth="1"/>
    <col min="10" max="10" width="10.21875" customWidth="1"/>
  </cols>
  <sheetData>
    <row r="1" spans="1:18" ht="25.8" x14ac:dyDescent="0.5">
      <c r="A1" s="94" t="s">
        <v>23</v>
      </c>
      <c r="B1" s="94"/>
      <c r="C1" s="94"/>
      <c r="D1" s="94"/>
      <c r="E1" s="94"/>
    </row>
    <row r="2" spans="1:18" x14ac:dyDescent="0.3">
      <c r="B2" s="4" t="s">
        <v>0</v>
      </c>
      <c r="C2" s="3" t="s">
        <v>2</v>
      </c>
      <c r="D2" s="2" t="s">
        <v>9</v>
      </c>
      <c r="G2" s="76" t="s">
        <v>72</v>
      </c>
      <c r="H2" s="77"/>
      <c r="I2" s="77"/>
      <c r="J2" s="77"/>
      <c r="K2" s="77"/>
      <c r="L2" s="77"/>
      <c r="M2" s="77"/>
      <c r="N2" s="77"/>
      <c r="O2" s="77"/>
      <c r="P2" s="78"/>
    </row>
    <row r="3" spans="1:18" x14ac:dyDescent="0.3">
      <c r="B3" s="4">
        <v>1</v>
      </c>
      <c r="C3" s="2">
        <v>546</v>
      </c>
      <c r="D3" s="2">
        <f>POWER(C3-$I$12,2)</f>
        <v>45.5625</v>
      </c>
      <c r="G3" s="79"/>
      <c r="H3" s="80"/>
      <c r="I3" s="80"/>
      <c r="J3" s="80"/>
      <c r="K3" s="80"/>
      <c r="L3" s="80"/>
      <c r="M3" s="80"/>
      <c r="N3" s="80"/>
      <c r="O3" s="80"/>
      <c r="P3" s="81"/>
    </row>
    <row r="4" spans="1:18" x14ac:dyDescent="0.3">
      <c r="B4" s="4">
        <f>B3+1</f>
        <v>2</v>
      </c>
      <c r="C4" s="2">
        <v>537</v>
      </c>
      <c r="D4" s="2">
        <f t="shared" ref="D4:D18" si="0">POWER(C4-$I$12,2)</f>
        <v>5.0625</v>
      </c>
      <c r="G4" s="79"/>
      <c r="H4" s="80"/>
      <c r="I4" s="80"/>
      <c r="J4" s="80"/>
      <c r="K4" s="80"/>
      <c r="L4" s="80"/>
      <c r="M4" s="80"/>
      <c r="N4" s="80"/>
      <c r="O4" s="80"/>
      <c r="P4" s="81"/>
    </row>
    <row r="5" spans="1:18" x14ac:dyDescent="0.3">
      <c r="B5" s="4">
        <f t="shared" ref="B5:B18" si="1">B4+1</f>
        <v>3</v>
      </c>
      <c r="C5" s="2">
        <v>529</v>
      </c>
      <c r="D5" s="2">
        <f t="shared" si="0"/>
        <v>105.0625</v>
      </c>
      <c r="G5" s="82"/>
      <c r="H5" s="83"/>
      <c r="I5" s="83"/>
      <c r="J5" s="83"/>
      <c r="K5" s="83"/>
      <c r="L5" s="83"/>
      <c r="M5" s="83"/>
      <c r="N5" s="83"/>
      <c r="O5" s="83"/>
      <c r="P5" s="84"/>
    </row>
    <row r="6" spans="1:18" x14ac:dyDescent="0.3">
      <c r="B6" s="4">
        <f t="shared" si="1"/>
        <v>4</v>
      </c>
      <c r="C6" s="2">
        <v>543</v>
      </c>
      <c r="D6" s="2">
        <f t="shared" si="0"/>
        <v>14.0625</v>
      </c>
    </row>
    <row r="7" spans="1:18" ht="14.4" customHeight="1" x14ac:dyDescent="0.3">
      <c r="B7" s="4">
        <f t="shared" si="1"/>
        <v>5</v>
      </c>
      <c r="C7" s="2">
        <v>532</v>
      </c>
      <c r="D7" s="2">
        <f t="shared" si="0"/>
        <v>52.5625</v>
      </c>
      <c r="G7" s="98" t="s">
        <v>73</v>
      </c>
      <c r="H7" s="98"/>
      <c r="I7" s="98"/>
      <c r="J7" s="98"/>
      <c r="K7" s="98"/>
      <c r="L7" s="98"/>
      <c r="M7" s="98"/>
      <c r="N7" s="98"/>
      <c r="O7" s="98"/>
      <c r="P7" s="98"/>
    </row>
    <row r="8" spans="1:18" ht="14.4" customHeight="1" x14ac:dyDescent="0.3">
      <c r="B8" s="4">
        <f t="shared" si="1"/>
        <v>6</v>
      </c>
      <c r="C8" s="2">
        <v>551</v>
      </c>
      <c r="D8" s="2">
        <f t="shared" si="0"/>
        <v>138.0625</v>
      </c>
      <c r="G8" s="98"/>
      <c r="H8" s="98"/>
      <c r="I8" s="98"/>
      <c r="J8" s="98"/>
      <c r="K8" s="98"/>
      <c r="L8" s="98"/>
      <c r="M8" s="98"/>
      <c r="N8" s="98"/>
      <c r="O8" s="98"/>
      <c r="P8" s="98"/>
    </row>
    <row r="9" spans="1:18" ht="14.4" customHeight="1" x14ac:dyDescent="0.3">
      <c r="B9" s="4">
        <f t="shared" si="1"/>
        <v>7</v>
      </c>
      <c r="C9" s="2">
        <v>547</v>
      </c>
      <c r="D9" s="2">
        <f t="shared" si="0"/>
        <v>60.0625</v>
      </c>
      <c r="G9" s="98"/>
      <c r="H9" s="98"/>
      <c r="I9" s="98"/>
      <c r="J9" s="98"/>
      <c r="K9" s="98"/>
      <c r="L9" s="98"/>
      <c r="M9" s="98"/>
      <c r="N9" s="98"/>
      <c r="O9" s="98"/>
      <c r="P9" s="98"/>
    </row>
    <row r="10" spans="1:18" ht="14.4" customHeight="1" x14ac:dyDescent="0.3">
      <c r="B10" s="4">
        <f t="shared" si="1"/>
        <v>8</v>
      </c>
      <c r="C10" s="2">
        <v>531</v>
      </c>
      <c r="D10" s="2">
        <f t="shared" si="0"/>
        <v>68.0625</v>
      </c>
      <c r="G10" s="98"/>
      <c r="H10" s="98"/>
      <c r="I10" s="98"/>
      <c r="J10" s="98"/>
      <c r="K10" s="98"/>
      <c r="L10" s="98"/>
      <c r="M10" s="98"/>
      <c r="N10" s="98"/>
      <c r="O10" s="98"/>
      <c r="P10" s="98"/>
    </row>
    <row r="11" spans="1:18" ht="14.4" customHeight="1" x14ac:dyDescent="0.3">
      <c r="B11" s="4">
        <f t="shared" si="1"/>
        <v>9</v>
      </c>
      <c r="C11" s="2">
        <v>528</v>
      </c>
      <c r="D11" s="2">
        <f t="shared" si="0"/>
        <v>126.5625</v>
      </c>
      <c r="G11" s="69"/>
      <c r="H11" s="69"/>
      <c r="I11" s="69"/>
      <c r="J11" s="69"/>
      <c r="K11" s="69"/>
      <c r="L11" s="69"/>
      <c r="M11" s="69"/>
      <c r="N11" s="69"/>
      <c r="O11" s="69"/>
      <c r="P11" s="69"/>
    </row>
    <row r="12" spans="1:18" ht="14.4" customHeight="1" x14ac:dyDescent="0.3">
      <c r="B12" s="4">
        <f t="shared" si="1"/>
        <v>10</v>
      </c>
      <c r="C12" s="2">
        <v>536</v>
      </c>
      <c r="D12" s="2">
        <f t="shared" si="0"/>
        <v>10.5625</v>
      </c>
      <c r="G12" s="6" t="s">
        <v>16</v>
      </c>
      <c r="H12" s="4" t="s">
        <v>5</v>
      </c>
      <c r="I12" s="4">
        <f>AVERAGE(C3:C18)</f>
        <v>539.25</v>
      </c>
      <c r="J12" s="69"/>
      <c r="K12" s="99"/>
      <c r="L12" s="99"/>
      <c r="M12" s="99"/>
      <c r="N12" s="99"/>
      <c r="O12" s="99"/>
      <c r="P12" s="99"/>
      <c r="Q12" s="99"/>
      <c r="R12" s="99"/>
    </row>
    <row r="13" spans="1:18" ht="14.4" customHeight="1" x14ac:dyDescent="0.3">
      <c r="B13" s="4">
        <f t="shared" si="1"/>
        <v>11</v>
      </c>
      <c r="C13" s="2">
        <v>541</v>
      </c>
      <c r="D13" s="2">
        <f t="shared" si="0"/>
        <v>3.0625</v>
      </c>
      <c r="H13" s="2" t="s">
        <v>10</v>
      </c>
      <c r="I13" s="2">
        <f>SQRT(D19/(B18-1))</f>
        <v>8.2502525213878553</v>
      </c>
      <c r="K13" s="99"/>
      <c r="L13" s="99"/>
      <c r="M13" s="99"/>
      <c r="N13" s="99"/>
      <c r="O13" s="99"/>
      <c r="P13" s="99"/>
      <c r="Q13" s="99"/>
      <c r="R13" s="99"/>
    </row>
    <row r="14" spans="1:18" ht="14.4" customHeight="1" x14ac:dyDescent="0.3">
      <c r="B14" s="4">
        <f t="shared" si="1"/>
        <v>12</v>
      </c>
      <c r="C14" s="2">
        <v>527</v>
      </c>
      <c r="D14" s="2">
        <f t="shared" si="0"/>
        <v>150.0625</v>
      </c>
      <c r="H14" s="2" t="s">
        <v>11</v>
      </c>
      <c r="I14" s="2">
        <f>I13/SQRT(B18)</f>
        <v>2.0625631303469638</v>
      </c>
      <c r="K14" s="99"/>
      <c r="L14" s="99"/>
      <c r="M14" s="99"/>
      <c r="N14" s="99"/>
      <c r="O14" s="99"/>
      <c r="P14" s="99"/>
      <c r="Q14" s="99"/>
      <c r="R14" s="99"/>
    </row>
    <row r="15" spans="1:18" ht="14.4" customHeight="1" x14ac:dyDescent="0.3">
      <c r="B15" s="4">
        <f t="shared" si="1"/>
        <v>13</v>
      </c>
      <c r="C15" s="2">
        <v>542</v>
      </c>
      <c r="D15" s="2">
        <f t="shared" si="0"/>
        <v>7.5625</v>
      </c>
      <c r="H15" s="2" t="s">
        <v>12</v>
      </c>
      <c r="I15" s="2">
        <f>I13+I14</f>
        <v>10.31281565173482</v>
      </c>
      <c r="K15" s="99"/>
      <c r="L15" s="99"/>
      <c r="M15" s="99"/>
      <c r="N15" s="99"/>
      <c r="O15" s="99"/>
      <c r="P15" s="99"/>
      <c r="Q15" s="99"/>
      <c r="R15" s="99"/>
    </row>
    <row r="16" spans="1:18" ht="15.6" x14ac:dyDescent="0.3">
      <c r="B16" s="4">
        <f t="shared" si="1"/>
        <v>14</v>
      </c>
      <c r="C16" s="2">
        <v>539</v>
      </c>
      <c r="D16" s="2">
        <f t="shared" si="0"/>
        <v>6.25E-2</v>
      </c>
      <c r="H16" s="15" t="s">
        <v>14</v>
      </c>
      <c r="I16" s="2">
        <v>2.95</v>
      </c>
      <c r="K16" s="99"/>
      <c r="L16" s="99"/>
      <c r="M16" s="99"/>
      <c r="N16" s="99"/>
      <c r="O16" s="99"/>
      <c r="P16" s="99"/>
      <c r="Q16" s="99"/>
      <c r="R16" s="99"/>
    </row>
    <row r="17" spans="1:18" ht="15.6" x14ac:dyDescent="0.3">
      <c r="B17" s="4">
        <f t="shared" si="1"/>
        <v>15</v>
      </c>
      <c r="C17" s="2">
        <v>553</v>
      </c>
      <c r="D17" s="2">
        <f t="shared" si="0"/>
        <v>189.0625</v>
      </c>
      <c r="H17" s="15" t="s">
        <v>13</v>
      </c>
      <c r="I17" s="2">
        <v>2.98</v>
      </c>
      <c r="K17" s="99"/>
      <c r="L17" s="99"/>
      <c r="M17" s="99"/>
      <c r="N17" s="99"/>
      <c r="O17" s="99"/>
      <c r="P17" s="99"/>
      <c r="Q17" s="99"/>
      <c r="R17" s="99"/>
    </row>
    <row r="18" spans="1:18" x14ac:dyDescent="0.3">
      <c r="B18" s="4">
        <f t="shared" si="1"/>
        <v>16</v>
      </c>
      <c r="C18" s="2">
        <v>546</v>
      </c>
      <c r="D18" s="2">
        <f t="shared" si="0"/>
        <v>45.5625</v>
      </c>
      <c r="G18" s="17" t="s">
        <v>19</v>
      </c>
      <c r="H18" s="16" t="s">
        <v>15</v>
      </c>
      <c r="I18" s="8">
        <f>I16*I15</f>
        <v>30.422806172617719</v>
      </c>
      <c r="K18" s="99"/>
      <c r="L18" s="99"/>
      <c r="M18" s="99"/>
      <c r="N18" s="99"/>
      <c r="O18" s="99"/>
      <c r="P18" s="99"/>
      <c r="Q18" s="99"/>
      <c r="R18" s="99"/>
    </row>
    <row r="19" spans="1:18" x14ac:dyDescent="0.3">
      <c r="A19" s="10" t="s">
        <v>4</v>
      </c>
      <c r="B19" s="7"/>
      <c r="C19" s="7"/>
      <c r="D19" s="7">
        <f>SUM(D3:D18)</f>
        <v>1021</v>
      </c>
      <c r="K19" s="99"/>
      <c r="L19" s="99"/>
      <c r="M19" s="99"/>
      <c r="N19" s="99"/>
      <c r="O19" s="99"/>
      <c r="P19" s="99"/>
      <c r="Q19" s="99"/>
      <c r="R19" s="99"/>
    </row>
    <row r="20" spans="1:18" x14ac:dyDescent="0.3">
      <c r="B20" s="8">
        <v>17</v>
      </c>
      <c r="C20" s="2">
        <f>I12</f>
        <v>539.25</v>
      </c>
      <c r="G20" s="6" t="s">
        <v>8</v>
      </c>
      <c r="H20" s="13" t="s">
        <v>17</v>
      </c>
      <c r="I20" s="13" t="s">
        <v>18</v>
      </c>
      <c r="K20" s="99"/>
      <c r="L20" s="99"/>
      <c r="M20" s="99"/>
      <c r="N20" s="99"/>
      <c r="O20" s="99"/>
      <c r="P20" s="99"/>
      <c r="Q20" s="99"/>
      <c r="R20" s="99"/>
    </row>
    <row r="21" spans="1:18" x14ac:dyDescent="0.3">
      <c r="B21" s="8">
        <v>18</v>
      </c>
      <c r="C21" s="2">
        <f>I12</f>
        <v>539.25</v>
      </c>
      <c r="H21" s="4">
        <f>I12-I18</f>
        <v>508.8271938273823</v>
      </c>
      <c r="I21" s="4">
        <f>I12+I18</f>
        <v>569.6728061726177</v>
      </c>
      <c r="K21" s="99"/>
      <c r="L21" s="99"/>
      <c r="M21" s="99"/>
      <c r="N21" s="99"/>
      <c r="O21" s="99"/>
      <c r="P21" s="99"/>
      <c r="Q21" s="99"/>
      <c r="R21" s="99"/>
    </row>
    <row r="22" spans="1:18" x14ac:dyDescent="0.3">
      <c r="B22" s="8">
        <v>19</v>
      </c>
      <c r="C22" s="2">
        <f>I12</f>
        <v>539.25</v>
      </c>
      <c r="K22" s="99"/>
      <c r="L22" s="99"/>
      <c r="M22" s="99"/>
      <c r="N22" s="99"/>
      <c r="O22" s="99"/>
      <c r="P22" s="99"/>
      <c r="Q22" s="99"/>
      <c r="R22" s="99"/>
    </row>
    <row r="23" spans="1:18" x14ac:dyDescent="0.3">
      <c r="B23" s="8">
        <v>20</v>
      </c>
      <c r="C23" s="2">
        <f>I12</f>
        <v>539.25</v>
      </c>
      <c r="K23" s="99"/>
      <c r="L23" s="99"/>
      <c r="M23" s="99"/>
      <c r="N23" s="99"/>
      <c r="O23" s="99"/>
      <c r="P23" s="99"/>
      <c r="Q23" s="99"/>
      <c r="R23" s="99"/>
    </row>
    <row r="24" spans="1:18" x14ac:dyDescent="0.3">
      <c r="K24" s="99"/>
      <c r="L24" s="99"/>
      <c r="M24" s="99"/>
      <c r="N24" s="99"/>
      <c r="O24" s="99"/>
      <c r="P24" s="99"/>
      <c r="Q24" s="99"/>
      <c r="R24" s="99"/>
    </row>
    <row r="25" spans="1:18" x14ac:dyDescent="0.3">
      <c r="K25" s="99"/>
      <c r="L25" s="99"/>
      <c r="M25" s="99"/>
      <c r="N25" s="99"/>
      <c r="O25" s="99"/>
      <c r="P25" s="99"/>
      <c r="Q25" s="99"/>
      <c r="R25" s="99"/>
    </row>
    <row r="26" spans="1:18" x14ac:dyDescent="0.3">
      <c r="A26" s="14"/>
      <c r="B26" s="14"/>
      <c r="C26" s="14"/>
      <c r="D26" s="14"/>
      <c r="K26" s="99"/>
      <c r="L26" s="99"/>
      <c r="M26" s="99"/>
      <c r="N26" s="99"/>
      <c r="O26" s="99"/>
      <c r="P26" s="99"/>
      <c r="Q26" s="99"/>
      <c r="R26" s="99"/>
    </row>
    <row r="27" spans="1:18" x14ac:dyDescent="0.3">
      <c r="A27" s="70"/>
      <c r="B27" s="14"/>
      <c r="C27" s="14"/>
      <c r="D27" s="14"/>
      <c r="K27" s="99"/>
      <c r="L27" s="99"/>
      <c r="M27" s="99"/>
      <c r="N27" s="99"/>
      <c r="O27" s="99"/>
      <c r="P27" s="99"/>
      <c r="Q27" s="99"/>
      <c r="R27" s="99"/>
    </row>
    <row r="28" spans="1:18" x14ac:dyDescent="0.3">
      <c r="A28" s="70"/>
      <c r="B28" s="14"/>
      <c r="C28" s="14"/>
      <c r="D28" s="14"/>
      <c r="K28" s="99"/>
      <c r="L28" s="99"/>
      <c r="M28" s="99"/>
      <c r="N28" s="99"/>
      <c r="O28" s="99"/>
      <c r="P28" s="99"/>
      <c r="Q28" s="99"/>
      <c r="R28" s="99"/>
    </row>
    <row r="29" spans="1:18" x14ac:dyDescent="0.3">
      <c r="A29" s="71"/>
      <c r="B29" s="14"/>
      <c r="C29" s="14"/>
      <c r="D29" s="14"/>
      <c r="K29" s="99"/>
      <c r="L29" s="99"/>
      <c r="M29" s="99"/>
      <c r="N29" s="99"/>
      <c r="O29" s="99"/>
      <c r="P29" s="99"/>
      <c r="Q29" s="99"/>
      <c r="R29" s="99"/>
    </row>
    <row r="30" spans="1:18" x14ac:dyDescent="0.3">
      <c r="A30" s="72"/>
      <c r="B30" s="14"/>
      <c r="C30" s="14"/>
      <c r="D30" s="14"/>
      <c r="K30" s="99"/>
      <c r="L30" s="99"/>
      <c r="M30" s="99"/>
      <c r="N30" s="99"/>
      <c r="O30" s="99"/>
      <c r="P30" s="99"/>
      <c r="Q30" s="99"/>
      <c r="R30" s="99"/>
    </row>
    <row r="31" spans="1:18" x14ac:dyDescent="0.3">
      <c r="K31" s="99"/>
      <c r="L31" s="99"/>
      <c r="M31" s="99"/>
      <c r="N31" s="99"/>
      <c r="O31" s="99"/>
      <c r="P31" s="99"/>
      <c r="Q31" s="99"/>
      <c r="R31" s="99"/>
    </row>
  </sheetData>
  <mergeCells count="4">
    <mergeCell ref="G7:P10"/>
    <mergeCell ref="K12:R31"/>
    <mergeCell ref="A1:E1"/>
    <mergeCell ref="G2:P5"/>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3"/>
  <sheetViews>
    <sheetView zoomScale="55" zoomScaleNormal="55" workbookViewId="0">
      <selection activeCell="H24" sqref="H24"/>
    </sheetView>
  </sheetViews>
  <sheetFormatPr defaultRowHeight="14.4" x14ac:dyDescent="0.3"/>
  <cols>
    <col min="1" max="1" width="3.44140625" customWidth="1"/>
    <col min="2" max="2" width="9.109375" customWidth="1"/>
    <col min="3" max="3" width="10.5546875" customWidth="1"/>
    <col min="4" max="4" width="15.109375" customWidth="1"/>
    <col min="5" max="5" width="16.109375" customWidth="1"/>
    <col min="6" max="6" width="12.88671875" customWidth="1"/>
    <col min="7" max="7" width="21.88671875" customWidth="1"/>
    <col min="10" max="10" width="14.44140625" customWidth="1"/>
    <col min="12" max="12" width="14.6640625" customWidth="1"/>
    <col min="13" max="13" width="15.109375" customWidth="1"/>
    <col min="14" max="14" width="9.21875" customWidth="1"/>
    <col min="15" max="15" width="21" customWidth="1"/>
    <col min="16" max="16" width="20.88671875" customWidth="1"/>
    <col min="18" max="18" width="18.6640625" customWidth="1"/>
  </cols>
  <sheetData>
    <row r="1" spans="1:16" ht="25.8" x14ac:dyDescent="0.5">
      <c r="A1" s="94" t="s">
        <v>22</v>
      </c>
      <c r="B1" s="94"/>
      <c r="C1" s="94"/>
      <c r="D1" s="94"/>
      <c r="E1" s="94"/>
      <c r="F1" s="94"/>
      <c r="G1" s="94"/>
    </row>
    <row r="2" spans="1:16" ht="14.4" customHeight="1" x14ac:dyDescent="0.3">
      <c r="B2" s="9" t="s">
        <v>0</v>
      </c>
      <c r="C2" s="9" t="s">
        <v>3</v>
      </c>
      <c r="D2" s="21" t="s">
        <v>27</v>
      </c>
      <c r="E2" s="21" t="s">
        <v>26</v>
      </c>
      <c r="G2" s="12" t="s">
        <v>75</v>
      </c>
      <c r="H2" s="2">
        <f>(C18-C3)/(B18-1)</f>
        <v>10.8</v>
      </c>
      <c r="J2" s="76" t="s">
        <v>72</v>
      </c>
      <c r="K2" s="77"/>
      <c r="L2" s="77"/>
      <c r="M2" s="77"/>
      <c r="N2" s="77"/>
      <c r="O2" s="78"/>
    </row>
    <row r="3" spans="1:16" ht="14.4" customHeight="1" x14ac:dyDescent="0.3">
      <c r="B3" s="4">
        <v>1</v>
      </c>
      <c r="C3" s="2">
        <v>235</v>
      </c>
      <c r="D3" s="2"/>
      <c r="E3" s="2"/>
      <c r="G3" s="5" t="s">
        <v>25</v>
      </c>
      <c r="H3" s="2">
        <f>SQRT(E19/(B18-1))</f>
        <v>1.6812693617224654</v>
      </c>
      <c r="J3" s="79"/>
      <c r="K3" s="80"/>
      <c r="L3" s="80"/>
      <c r="M3" s="80"/>
      <c r="N3" s="80"/>
      <c r="O3" s="81"/>
    </row>
    <row r="4" spans="1:16" ht="21" x14ac:dyDescent="0.4">
      <c r="B4" s="4">
        <f>B3+1</f>
        <v>2</v>
      </c>
      <c r="C4" s="2">
        <v>245</v>
      </c>
      <c r="D4" s="2">
        <f t="shared" ref="D4:D18" si="0">C3+$H$2</f>
        <v>245.8</v>
      </c>
      <c r="E4" s="2">
        <f>POWER(C4-D4,2)</f>
        <v>0.64000000000001822</v>
      </c>
      <c r="G4" s="5" t="s">
        <v>6</v>
      </c>
      <c r="H4" s="2">
        <v>2.145</v>
      </c>
      <c r="I4" s="19"/>
      <c r="J4" s="79"/>
      <c r="K4" s="80"/>
      <c r="L4" s="80"/>
      <c r="M4" s="80"/>
      <c r="N4" s="80"/>
      <c r="O4" s="81"/>
    </row>
    <row r="5" spans="1:16" ht="18" x14ac:dyDescent="0.35">
      <c r="B5" s="4">
        <f t="shared" ref="B5:B18" si="1">B4+1</f>
        <v>3</v>
      </c>
      <c r="C5" s="2">
        <v>256</v>
      </c>
      <c r="D5" s="2">
        <f t="shared" si="0"/>
        <v>255.8</v>
      </c>
      <c r="E5" s="2">
        <f t="shared" ref="E5:E18" si="2">POWER(C5-D5,2)</f>
        <v>3.9999999999995456E-2</v>
      </c>
      <c r="I5" s="18"/>
      <c r="J5" s="82"/>
      <c r="K5" s="83"/>
      <c r="L5" s="83"/>
      <c r="M5" s="83"/>
      <c r="N5" s="83"/>
      <c r="O5" s="84"/>
      <c r="P5" s="69"/>
    </row>
    <row r="6" spans="1:16" ht="14.4" customHeight="1" x14ac:dyDescent="0.3">
      <c r="B6" s="4">
        <f t="shared" si="1"/>
        <v>4</v>
      </c>
      <c r="C6" s="2">
        <v>265</v>
      </c>
      <c r="D6" s="2">
        <f t="shared" si="0"/>
        <v>266.8</v>
      </c>
      <c r="E6" s="2">
        <f t="shared" si="2"/>
        <v>3.2400000000000411</v>
      </c>
      <c r="G6" s="22" t="s">
        <v>28</v>
      </c>
      <c r="H6" s="2">
        <f>H4*H3</f>
        <v>3.6063227808946885</v>
      </c>
      <c r="J6" s="69"/>
      <c r="K6" s="69"/>
      <c r="L6" s="69"/>
      <c r="M6" s="69"/>
      <c r="N6" s="69"/>
      <c r="O6" s="69"/>
      <c r="P6" s="69"/>
    </row>
    <row r="7" spans="1:16" ht="14.4" customHeight="1" x14ac:dyDescent="0.3">
      <c r="B7" s="4">
        <f t="shared" si="1"/>
        <v>5</v>
      </c>
      <c r="C7" s="2">
        <v>275</v>
      </c>
      <c r="D7" s="2">
        <f t="shared" si="0"/>
        <v>275.8</v>
      </c>
      <c r="E7" s="2">
        <f t="shared" si="2"/>
        <v>0.64000000000001822</v>
      </c>
      <c r="J7" s="102" t="s">
        <v>74</v>
      </c>
      <c r="K7" s="103"/>
      <c r="L7" s="103"/>
      <c r="M7" s="103"/>
      <c r="N7" s="103"/>
      <c r="O7" s="104"/>
    </row>
    <row r="8" spans="1:16" x14ac:dyDescent="0.3">
      <c r="B8" s="4">
        <f t="shared" si="1"/>
        <v>6</v>
      </c>
      <c r="C8" s="2">
        <v>287</v>
      </c>
      <c r="D8" s="2">
        <f t="shared" si="0"/>
        <v>285.8</v>
      </c>
      <c r="E8" s="2">
        <f t="shared" si="2"/>
        <v>1.4399999999999726</v>
      </c>
      <c r="J8" s="105"/>
      <c r="K8" s="106"/>
      <c r="L8" s="106"/>
      <c r="M8" s="106"/>
      <c r="N8" s="106"/>
      <c r="O8" s="107"/>
    </row>
    <row r="9" spans="1:16" x14ac:dyDescent="0.3">
      <c r="B9" s="4">
        <f t="shared" si="1"/>
        <v>7</v>
      </c>
      <c r="C9" s="2">
        <v>300</v>
      </c>
      <c r="D9" s="2">
        <f t="shared" si="0"/>
        <v>297.8</v>
      </c>
      <c r="E9" s="2">
        <f t="shared" si="2"/>
        <v>4.8399999999999501</v>
      </c>
      <c r="J9" s="108"/>
      <c r="K9" s="109"/>
      <c r="L9" s="109"/>
      <c r="M9" s="109"/>
      <c r="N9" s="109"/>
      <c r="O9" s="110"/>
    </row>
    <row r="10" spans="1:16" ht="14.4" customHeight="1" x14ac:dyDescent="0.3">
      <c r="B10" s="4">
        <f t="shared" si="1"/>
        <v>8</v>
      </c>
      <c r="C10" s="2">
        <v>314</v>
      </c>
      <c r="D10" s="2">
        <f t="shared" si="0"/>
        <v>310.8</v>
      </c>
      <c r="E10" s="2">
        <f t="shared" si="2"/>
        <v>10.239999999999927</v>
      </c>
    </row>
    <row r="11" spans="1:16" ht="14.4" customHeight="1" x14ac:dyDescent="0.3">
      <c r="B11" s="4">
        <f t="shared" si="1"/>
        <v>9</v>
      </c>
      <c r="C11" s="2">
        <v>324</v>
      </c>
      <c r="D11" s="2">
        <f t="shared" si="0"/>
        <v>324.8</v>
      </c>
      <c r="E11" s="2">
        <f t="shared" si="2"/>
        <v>0.64000000000001822</v>
      </c>
      <c r="J11" s="85"/>
      <c r="K11" s="86"/>
      <c r="L11" s="86"/>
      <c r="M11" s="86"/>
      <c r="N11" s="86"/>
      <c r="O11" s="87"/>
    </row>
    <row r="12" spans="1:16" ht="14.4" customHeight="1" x14ac:dyDescent="0.3">
      <c r="B12" s="4">
        <f t="shared" si="1"/>
        <v>10</v>
      </c>
      <c r="C12" s="2">
        <v>333</v>
      </c>
      <c r="D12" s="2">
        <f t="shared" si="0"/>
        <v>334.8</v>
      </c>
      <c r="E12" s="2">
        <f t="shared" si="2"/>
        <v>3.2400000000000411</v>
      </c>
      <c r="J12" s="88"/>
      <c r="K12" s="89"/>
      <c r="L12" s="89"/>
      <c r="M12" s="89"/>
      <c r="N12" s="89"/>
      <c r="O12" s="90"/>
    </row>
    <row r="13" spans="1:16" ht="14.4" customHeight="1" x14ac:dyDescent="0.3">
      <c r="B13" s="4">
        <f t="shared" si="1"/>
        <v>11</v>
      </c>
      <c r="C13" s="2">
        <v>344</v>
      </c>
      <c r="D13" s="2">
        <f t="shared" si="0"/>
        <v>343.8</v>
      </c>
      <c r="E13" s="2">
        <f t="shared" si="2"/>
        <v>3.9999999999995456E-2</v>
      </c>
      <c r="J13" s="88"/>
      <c r="K13" s="89"/>
      <c r="L13" s="89"/>
      <c r="M13" s="89"/>
      <c r="N13" s="89"/>
      <c r="O13" s="90"/>
    </row>
    <row r="14" spans="1:16" x14ac:dyDescent="0.3">
      <c r="B14" s="4">
        <f t="shared" si="1"/>
        <v>12</v>
      </c>
      <c r="C14" s="2">
        <v>356</v>
      </c>
      <c r="D14" s="2">
        <f t="shared" si="0"/>
        <v>354.8</v>
      </c>
      <c r="E14" s="2">
        <f t="shared" si="2"/>
        <v>1.4399999999999726</v>
      </c>
      <c r="J14" s="88"/>
      <c r="K14" s="89"/>
      <c r="L14" s="89"/>
      <c r="M14" s="89"/>
      <c r="N14" s="89"/>
      <c r="O14" s="90"/>
    </row>
    <row r="15" spans="1:16" x14ac:dyDescent="0.3">
      <c r="B15" s="4">
        <f t="shared" si="1"/>
        <v>13</v>
      </c>
      <c r="C15" s="2">
        <v>365</v>
      </c>
      <c r="D15" s="2">
        <f t="shared" si="0"/>
        <v>366.8</v>
      </c>
      <c r="E15" s="2">
        <f t="shared" si="2"/>
        <v>3.2400000000000411</v>
      </c>
      <c r="J15" s="88"/>
      <c r="K15" s="89"/>
      <c r="L15" s="89"/>
      <c r="M15" s="89"/>
      <c r="N15" s="89"/>
      <c r="O15" s="90"/>
    </row>
    <row r="16" spans="1:16" x14ac:dyDescent="0.3">
      <c r="B16" s="4">
        <f t="shared" si="1"/>
        <v>14</v>
      </c>
      <c r="C16" s="2">
        <v>378</v>
      </c>
      <c r="D16" s="2">
        <f t="shared" si="0"/>
        <v>375.8</v>
      </c>
      <c r="E16" s="2">
        <f t="shared" si="2"/>
        <v>4.8399999999999501</v>
      </c>
      <c r="J16" s="88"/>
      <c r="K16" s="89"/>
      <c r="L16" s="89"/>
      <c r="M16" s="89"/>
      <c r="N16" s="89"/>
      <c r="O16" s="90"/>
    </row>
    <row r="17" spans="1:15" x14ac:dyDescent="0.3">
      <c r="B17" s="4">
        <f t="shared" si="1"/>
        <v>15</v>
      </c>
      <c r="C17" s="2">
        <v>389</v>
      </c>
      <c r="D17" s="2">
        <f t="shared" si="0"/>
        <v>388.8</v>
      </c>
      <c r="E17" s="2">
        <f t="shared" si="2"/>
        <v>3.9999999999995456E-2</v>
      </c>
      <c r="J17" s="88"/>
      <c r="K17" s="89"/>
      <c r="L17" s="89"/>
      <c r="M17" s="89"/>
      <c r="N17" s="89"/>
      <c r="O17" s="90"/>
    </row>
    <row r="18" spans="1:15" x14ac:dyDescent="0.3">
      <c r="B18" s="4">
        <f t="shared" si="1"/>
        <v>16</v>
      </c>
      <c r="C18" s="2">
        <v>397</v>
      </c>
      <c r="D18" s="2">
        <f t="shared" si="0"/>
        <v>399.8</v>
      </c>
      <c r="E18" s="2">
        <f t="shared" si="2"/>
        <v>7.8400000000000638</v>
      </c>
      <c r="J18" s="88"/>
      <c r="K18" s="89"/>
      <c r="L18" s="89"/>
      <c r="M18" s="89"/>
      <c r="N18" s="89"/>
      <c r="O18" s="90"/>
    </row>
    <row r="19" spans="1:15" ht="15" thickBot="1" x14ac:dyDescent="0.35">
      <c r="A19" s="10" t="s">
        <v>4</v>
      </c>
      <c r="B19" s="11">
        <f>SUM(B3:B18)</f>
        <v>136</v>
      </c>
      <c r="C19" s="11">
        <f>SUM(C3:C18)</f>
        <v>5063</v>
      </c>
      <c r="D19" s="11"/>
      <c r="E19" s="11">
        <f>SUM(E4:E18)</f>
        <v>42.399999999999991</v>
      </c>
      <c r="J19" s="88"/>
      <c r="K19" s="89"/>
      <c r="L19" s="89"/>
      <c r="M19" s="89"/>
      <c r="N19" s="89"/>
      <c r="O19" s="90"/>
    </row>
    <row r="20" spans="1:15" x14ac:dyDescent="0.3">
      <c r="B20" s="100" t="s">
        <v>7</v>
      </c>
      <c r="C20" s="101"/>
      <c r="D20" s="51" t="s">
        <v>8</v>
      </c>
      <c r="E20" s="55" t="s">
        <v>17</v>
      </c>
      <c r="F20" s="56" t="s">
        <v>18</v>
      </c>
      <c r="J20" s="88"/>
      <c r="K20" s="89"/>
      <c r="L20" s="89"/>
      <c r="M20" s="89"/>
      <c r="N20" s="89"/>
      <c r="O20" s="90"/>
    </row>
    <row r="21" spans="1:15" x14ac:dyDescent="0.3">
      <c r="B21" s="73">
        <v>17</v>
      </c>
      <c r="C21" s="53">
        <f>C18+$H$2</f>
        <v>407.8</v>
      </c>
      <c r="D21" s="52"/>
      <c r="E21" s="4">
        <f>C21-$H$6</f>
        <v>404.19367721910533</v>
      </c>
      <c r="F21" s="57">
        <f>C21+$H$6</f>
        <v>411.4063227808947</v>
      </c>
      <c r="J21" s="88"/>
      <c r="K21" s="89"/>
      <c r="L21" s="89"/>
      <c r="M21" s="89"/>
      <c r="N21" s="89"/>
      <c r="O21" s="90"/>
    </row>
    <row r="22" spans="1:15" x14ac:dyDescent="0.3">
      <c r="B22" s="73">
        <v>18</v>
      </c>
      <c r="C22" s="53">
        <f>C21+$H$2</f>
        <v>418.6</v>
      </c>
      <c r="D22" s="58"/>
      <c r="E22" s="4">
        <f>C22-$H$6</f>
        <v>414.99367721910534</v>
      </c>
      <c r="F22" s="57">
        <f>C22+$H$6</f>
        <v>422.20632278089471</v>
      </c>
      <c r="J22" s="88"/>
      <c r="K22" s="89"/>
      <c r="L22" s="89"/>
      <c r="M22" s="89"/>
      <c r="N22" s="89"/>
      <c r="O22" s="90"/>
    </row>
    <row r="23" spans="1:15" x14ac:dyDescent="0.3">
      <c r="B23" s="73">
        <v>19</v>
      </c>
      <c r="C23" s="53">
        <f>C22+$H$2</f>
        <v>429.40000000000003</v>
      </c>
      <c r="D23" s="58"/>
      <c r="E23" s="4">
        <f>C23-$H$6</f>
        <v>425.79367721910535</v>
      </c>
      <c r="F23" s="57">
        <f>C23+$H$6</f>
        <v>433.00632278089472</v>
      </c>
      <c r="J23" s="88"/>
      <c r="K23" s="89"/>
      <c r="L23" s="89"/>
      <c r="M23" s="89"/>
      <c r="N23" s="89"/>
      <c r="O23" s="90"/>
    </row>
    <row r="24" spans="1:15" ht="15" thickBot="1" x14ac:dyDescent="0.35">
      <c r="B24" s="74">
        <v>20</v>
      </c>
      <c r="C24" s="54">
        <f>C23+$H$2</f>
        <v>440.20000000000005</v>
      </c>
      <c r="D24" s="59"/>
      <c r="E24" s="60">
        <f>C24-$H$6</f>
        <v>436.59367721910536</v>
      </c>
      <c r="F24" s="61">
        <f>C24+$H$6</f>
        <v>443.80632278089473</v>
      </c>
      <c r="J24" s="88"/>
      <c r="K24" s="89"/>
      <c r="L24" s="89"/>
      <c r="M24" s="89"/>
      <c r="N24" s="89"/>
      <c r="O24" s="90"/>
    </row>
    <row r="25" spans="1:15" x14ac:dyDescent="0.3">
      <c r="D25" s="14"/>
      <c r="J25" s="88"/>
      <c r="K25" s="89"/>
      <c r="L25" s="89"/>
      <c r="M25" s="89"/>
      <c r="N25" s="89"/>
      <c r="O25" s="90"/>
    </row>
    <row r="26" spans="1:15" x14ac:dyDescent="0.3">
      <c r="J26" s="88"/>
      <c r="K26" s="89"/>
      <c r="L26" s="89"/>
      <c r="M26" s="89"/>
      <c r="N26" s="89"/>
      <c r="O26" s="90"/>
    </row>
    <row r="27" spans="1:15" x14ac:dyDescent="0.3">
      <c r="J27" s="88"/>
      <c r="K27" s="89"/>
      <c r="L27" s="89"/>
      <c r="M27" s="89"/>
      <c r="N27" s="89"/>
      <c r="O27" s="90"/>
    </row>
    <row r="28" spans="1:15" x14ac:dyDescent="0.3">
      <c r="J28" s="88"/>
      <c r="K28" s="89"/>
      <c r="L28" s="89"/>
      <c r="M28" s="89"/>
      <c r="N28" s="89"/>
      <c r="O28" s="90"/>
    </row>
    <row r="29" spans="1:15" x14ac:dyDescent="0.3">
      <c r="J29" s="88"/>
      <c r="K29" s="89"/>
      <c r="L29" s="89"/>
      <c r="M29" s="89"/>
      <c r="N29" s="89"/>
      <c r="O29" s="90"/>
    </row>
    <row r="30" spans="1:15" x14ac:dyDescent="0.3">
      <c r="J30" s="88"/>
      <c r="K30" s="89"/>
      <c r="L30" s="89"/>
      <c r="M30" s="89"/>
      <c r="N30" s="89"/>
      <c r="O30" s="90"/>
    </row>
    <row r="31" spans="1:15" x14ac:dyDescent="0.3">
      <c r="J31" s="88"/>
      <c r="K31" s="89"/>
      <c r="L31" s="89"/>
      <c r="M31" s="89"/>
      <c r="N31" s="89"/>
      <c r="O31" s="90"/>
    </row>
    <row r="32" spans="1:15" ht="28.8" x14ac:dyDescent="0.55000000000000004">
      <c r="B32" s="23"/>
      <c r="J32" s="88"/>
      <c r="K32" s="89"/>
      <c r="L32" s="89"/>
      <c r="M32" s="89"/>
      <c r="N32" s="89"/>
      <c r="O32" s="90"/>
    </row>
    <row r="33" spans="10:15" x14ac:dyDescent="0.3">
      <c r="J33" s="91"/>
      <c r="K33" s="92"/>
      <c r="L33" s="92"/>
      <c r="M33" s="92"/>
      <c r="N33" s="92"/>
      <c r="O33" s="93"/>
    </row>
  </sheetData>
  <mergeCells count="5">
    <mergeCell ref="A1:G1"/>
    <mergeCell ref="B20:C20"/>
    <mergeCell ref="J2:O5"/>
    <mergeCell ref="J7:O9"/>
    <mergeCell ref="J11:O33"/>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62"/>
  <sheetViews>
    <sheetView zoomScale="70" zoomScaleNormal="70" workbookViewId="0">
      <selection activeCell="O41" sqref="O41"/>
    </sheetView>
  </sheetViews>
  <sheetFormatPr defaultRowHeight="14.4" x14ac:dyDescent="0.3"/>
  <cols>
    <col min="4" max="4" width="16.33203125" customWidth="1"/>
    <col min="5" max="5" width="17.77734375" customWidth="1"/>
    <col min="10" max="10" width="16.5546875" customWidth="1"/>
    <col min="15" max="15" width="17.44140625" customWidth="1"/>
    <col min="16" max="16" width="17.21875" customWidth="1"/>
    <col min="22" max="22" width="17.44140625" customWidth="1"/>
  </cols>
  <sheetData>
    <row r="1" spans="1:23" ht="18" x14ac:dyDescent="0.35">
      <c r="A1" s="111" t="s">
        <v>30</v>
      </c>
      <c r="B1" s="111"/>
      <c r="C1" s="111"/>
      <c r="D1" s="111"/>
      <c r="S1" s="112" t="s">
        <v>65</v>
      </c>
      <c r="T1" s="112"/>
      <c r="U1" s="112"/>
      <c r="V1" s="112"/>
      <c r="W1" s="112"/>
    </row>
    <row r="2" spans="1:23" ht="18" x14ac:dyDescent="0.35">
      <c r="B2" s="32" t="s">
        <v>0</v>
      </c>
      <c r="C2" s="33" t="s">
        <v>1</v>
      </c>
      <c r="D2" s="33" t="s">
        <v>33</v>
      </c>
      <c r="E2" s="34" t="s">
        <v>32</v>
      </c>
      <c r="F2" s="6"/>
      <c r="G2" s="32" t="s">
        <v>0</v>
      </c>
      <c r="H2" s="31" t="s">
        <v>2</v>
      </c>
      <c r="I2" s="33" t="s">
        <v>33</v>
      </c>
      <c r="J2" s="34" t="s">
        <v>32</v>
      </c>
      <c r="K2" s="31" t="s">
        <v>37</v>
      </c>
      <c r="L2" s="6"/>
      <c r="M2" s="32" t="s">
        <v>0</v>
      </c>
      <c r="N2" s="31" t="s">
        <v>3</v>
      </c>
      <c r="O2" s="33" t="s">
        <v>33</v>
      </c>
      <c r="P2" s="34" t="s">
        <v>32</v>
      </c>
      <c r="Q2" s="31" t="s">
        <v>37</v>
      </c>
      <c r="S2" s="32" t="s">
        <v>0</v>
      </c>
      <c r="T2" s="31" t="s">
        <v>3</v>
      </c>
      <c r="U2" s="33" t="s">
        <v>33</v>
      </c>
      <c r="V2" s="34" t="s">
        <v>32</v>
      </c>
      <c r="W2" s="31" t="s">
        <v>37</v>
      </c>
    </row>
    <row r="3" spans="1:23" x14ac:dyDescent="0.3">
      <c r="B3" s="4">
        <v>1</v>
      </c>
      <c r="C3" s="2">
        <v>93</v>
      </c>
      <c r="D3" s="2"/>
      <c r="E3" s="2"/>
      <c r="G3" s="4">
        <v>1</v>
      </c>
      <c r="H3" s="2">
        <v>546</v>
      </c>
      <c r="I3" s="2"/>
      <c r="J3" s="2"/>
      <c r="K3" s="2">
        <v>546</v>
      </c>
      <c r="M3" s="4">
        <v>1</v>
      </c>
      <c r="N3" s="2">
        <v>235</v>
      </c>
      <c r="O3" s="2"/>
      <c r="P3" s="2"/>
      <c r="Q3" s="2">
        <v>235</v>
      </c>
      <c r="S3" s="4">
        <v>1</v>
      </c>
      <c r="T3" s="2">
        <v>235</v>
      </c>
      <c r="U3" s="2"/>
      <c r="V3" s="2"/>
      <c r="W3" s="2">
        <f>IF(V3&gt;=$G$34,AVERAGE(T2,T4),T3)</f>
        <v>235</v>
      </c>
    </row>
    <row r="4" spans="1:23" x14ac:dyDescent="0.3">
      <c r="B4" s="4">
        <f>B3+1</f>
        <v>2</v>
      </c>
      <c r="C4" s="2">
        <v>105</v>
      </c>
      <c r="D4" s="24">
        <f>C4-C3</f>
        <v>12</v>
      </c>
      <c r="E4" s="30">
        <f>ABS(D4)/$C$24</f>
        <v>0.12668185930012699</v>
      </c>
      <c r="G4" s="4">
        <f>G3+1</f>
        <v>2</v>
      </c>
      <c r="H4" s="2">
        <v>537</v>
      </c>
      <c r="I4" s="24">
        <f>H4-H3</f>
        <v>-9</v>
      </c>
      <c r="J4" s="30">
        <f>ABS(I4)/$H$24</f>
        <v>1.0908757006732228</v>
      </c>
      <c r="K4" s="2">
        <v>537</v>
      </c>
      <c r="M4" s="4">
        <f>M3+1</f>
        <v>2</v>
      </c>
      <c r="N4" s="2">
        <v>245</v>
      </c>
      <c r="O4" s="24">
        <f>N4-N3</f>
        <v>10</v>
      </c>
      <c r="P4" s="30">
        <f>ABS(O4)/$H$24</f>
        <v>1.2120841118591366</v>
      </c>
      <c r="Q4" s="2">
        <v>245</v>
      </c>
      <c r="S4" s="4">
        <f>S3+1</f>
        <v>2</v>
      </c>
      <c r="T4" s="2">
        <v>245</v>
      </c>
      <c r="U4" s="24">
        <f>T4-T3</f>
        <v>10</v>
      </c>
      <c r="V4" s="30">
        <f>ABS(U4)/$H$24</f>
        <v>1.2120841118591366</v>
      </c>
      <c r="W4" s="2">
        <f t="shared" ref="W3:W7" si="0">IF(V4&gt;=$G$34,AVERAGE(T3,T5),T4)</f>
        <v>245</v>
      </c>
    </row>
    <row r="5" spans="1:23" x14ac:dyDescent="0.3">
      <c r="B5" s="4">
        <f t="shared" ref="B5:B18" si="1">B4+1</f>
        <v>3</v>
      </c>
      <c r="C5" s="2">
        <v>109</v>
      </c>
      <c r="D5" s="24">
        <f t="shared" ref="D5:D17" si="2">C5-C4</f>
        <v>4</v>
      </c>
      <c r="E5" s="30">
        <f t="shared" ref="E5:E18" si="3">ABS(D5)/$C$24</f>
        <v>4.2227286433375665E-2</v>
      </c>
      <c r="G5" s="4">
        <f t="shared" ref="G5:G18" si="4">G4+1</f>
        <v>3</v>
      </c>
      <c r="H5" s="2">
        <v>529</v>
      </c>
      <c r="I5" s="24">
        <f t="shared" ref="I5:I17" si="5">H5-H4</f>
        <v>-8</v>
      </c>
      <c r="J5" s="30">
        <f t="shared" ref="J5:J18" si="6">ABS(I5)/$H$24</f>
        <v>0.96966728948730918</v>
      </c>
      <c r="K5" s="2">
        <v>529</v>
      </c>
      <c r="M5" s="4">
        <f t="shared" ref="M5:M18" si="7">M4+1</f>
        <v>3</v>
      </c>
      <c r="N5" s="2">
        <v>256</v>
      </c>
      <c r="O5" s="24">
        <f t="shared" ref="O5:O17" si="8">N5-N4</f>
        <v>11</v>
      </c>
      <c r="P5" s="30">
        <f t="shared" ref="P5:P18" si="9">ABS(O5)/$H$24</f>
        <v>1.3332925230450501</v>
      </c>
      <c r="Q5" s="2">
        <v>256</v>
      </c>
      <c r="S5" s="4">
        <f t="shared" ref="S5:S18" si="10">S4+1</f>
        <v>3</v>
      </c>
      <c r="T5" s="2">
        <v>256</v>
      </c>
      <c r="U5" s="24">
        <f t="shared" ref="U5:U17" si="11">T5-T4</f>
        <v>11</v>
      </c>
      <c r="V5" s="30">
        <f t="shared" ref="V5:V18" si="12">ABS(U5)/$H$24</f>
        <v>1.3332925230450501</v>
      </c>
      <c r="W5" s="2">
        <f t="shared" si="0"/>
        <v>256</v>
      </c>
    </row>
    <row r="6" spans="1:23" x14ac:dyDescent="0.3">
      <c r="B6" s="4">
        <f t="shared" si="1"/>
        <v>4</v>
      </c>
      <c r="C6" s="2">
        <v>118</v>
      </c>
      <c r="D6" s="24">
        <f t="shared" si="2"/>
        <v>9</v>
      </c>
      <c r="E6" s="30">
        <f t="shared" si="3"/>
        <v>9.5011394475095254E-2</v>
      </c>
      <c r="G6" s="4">
        <f t="shared" si="4"/>
        <v>4</v>
      </c>
      <c r="H6" s="2">
        <v>543</v>
      </c>
      <c r="I6" s="24">
        <f t="shared" si="5"/>
        <v>14</v>
      </c>
      <c r="J6" s="30">
        <f t="shared" si="6"/>
        <v>1.6969177566027911</v>
      </c>
      <c r="K6" s="2">
        <f>AVERAGE(H5,H7)</f>
        <v>530.5</v>
      </c>
      <c r="M6" s="4">
        <f t="shared" si="7"/>
        <v>4</v>
      </c>
      <c r="N6" s="2">
        <v>265</v>
      </c>
      <c r="O6" s="24">
        <f t="shared" si="8"/>
        <v>9</v>
      </c>
      <c r="P6" s="30">
        <f t="shared" si="9"/>
        <v>1.0908757006732228</v>
      </c>
      <c r="Q6" s="2">
        <v>265</v>
      </c>
      <c r="S6" s="4">
        <f t="shared" si="10"/>
        <v>4</v>
      </c>
      <c r="T6" s="2">
        <v>265</v>
      </c>
      <c r="U6" s="24">
        <f t="shared" si="11"/>
        <v>9</v>
      </c>
      <c r="V6" s="30">
        <f t="shared" si="12"/>
        <v>1.0908757006732228</v>
      </c>
      <c r="W6" s="2">
        <f t="shared" si="0"/>
        <v>265</v>
      </c>
    </row>
    <row r="7" spans="1:23" x14ac:dyDescent="0.3">
      <c r="B7" s="4">
        <f t="shared" si="1"/>
        <v>5</v>
      </c>
      <c r="C7" s="2">
        <v>126</v>
      </c>
      <c r="D7" s="24">
        <f t="shared" si="2"/>
        <v>8</v>
      </c>
      <c r="E7" s="30">
        <f t="shared" si="3"/>
        <v>8.4454572866751329E-2</v>
      </c>
      <c r="G7" s="4">
        <f t="shared" si="4"/>
        <v>5</v>
      </c>
      <c r="H7" s="2">
        <v>532</v>
      </c>
      <c r="I7" s="24">
        <f t="shared" si="5"/>
        <v>-11</v>
      </c>
      <c r="J7" s="30">
        <f t="shared" si="6"/>
        <v>1.3332925230450501</v>
      </c>
      <c r="K7" s="2">
        <v>532</v>
      </c>
      <c r="M7" s="4">
        <f t="shared" si="7"/>
        <v>5</v>
      </c>
      <c r="N7" s="2">
        <v>275</v>
      </c>
      <c r="O7" s="24">
        <f t="shared" si="8"/>
        <v>10</v>
      </c>
      <c r="P7" s="30">
        <f t="shared" si="9"/>
        <v>1.2120841118591366</v>
      </c>
      <c r="Q7" s="2">
        <v>275</v>
      </c>
      <c r="S7" s="4">
        <f t="shared" si="10"/>
        <v>5</v>
      </c>
      <c r="T7" s="2">
        <v>275</v>
      </c>
      <c r="U7" s="24">
        <f t="shared" si="11"/>
        <v>10</v>
      </c>
      <c r="V7" s="30">
        <f t="shared" si="12"/>
        <v>1.2120841118591366</v>
      </c>
      <c r="W7" s="2">
        <f t="shared" si="0"/>
        <v>275</v>
      </c>
    </row>
    <row r="8" spans="1:23" x14ac:dyDescent="0.3">
      <c r="B8" s="4">
        <f t="shared" si="1"/>
        <v>6</v>
      </c>
      <c r="C8" s="2">
        <v>143</v>
      </c>
      <c r="D8" s="24">
        <f t="shared" si="2"/>
        <v>17</v>
      </c>
      <c r="E8" s="30">
        <f t="shared" si="3"/>
        <v>0.17946596734184658</v>
      </c>
      <c r="G8" s="4">
        <f t="shared" si="4"/>
        <v>6</v>
      </c>
      <c r="H8" s="2">
        <v>551</v>
      </c>
      <c r="I8" s="24">
        <f t="shared" si="5"/>
        <v>19</v>
      </c>
      <c r="J8" s="30">
        <f t="shared" si="6"/>
        <v>2.3029598125323592</v>
      </c>
      <c r="K8" s="2">
        <f>AVERAGE(H7,H9)</f>
        <v>539.5</v>
      </c>
      <c r="M8" s="4">
        <f t="shared" si="7"/>
        <v>6</v>
      </c>
      <c r="N8" s="2">
        <v>287</v>
      </c>
      <c r="O8" s="24">
        <f t="shared" si="8"/>
        <v>12</v>
      </c>
      <c r="P8" s="30">
        <f t="shared" si="9"/>
        <v>1.4545009342309638</v>
      </c>
      <c r="Q8" s="2">
        <f>AVERAGE(N7,N9)</f>
        <v>287.5</v>
      </c>
      <c r="S8" s="4">
        <f t="shared" si="10"/>
        <v>6</v>
      </c>
      <c r="T8" s="2">
        <v>287</v>
      </c>
      <c r="U8" s="24">
        <f t="shared" si="11"/>
        <v>12</v>
      </c>
      <c r="V8" s="30">
        <f t="shared" si="12"/>
        <v>1.4545009342309638</v>
      </c>
      <c r="W8" s="2">
        <f>IF(V8&gt;=$G$34,AVERAGE(T7,T9),T8)</f>
        <v>287.5</v>
      </c>
    </row>
    <row r="9" spans="1:23" x14ac:dyDescent="0.3">
      <c r="B9" s="4">
        <f t="shared" si="1"/>
        <v>7</v>
      </c>
      <c r="C9" s="2">
        <v>158</v>
      </c>
      <c r="D9" s="24">
        <f t="shared" si="2"/>
        <v>15</v>
      </c>
      <c r="E9" s="30">
        <f t="shared" si="3"/>
        <v>0.15835232412515873</v>
      </c>
      <c r="G9" s="4">
        <f t="shared" si="4"/>
        <v>7</v>
      </c>
      <c r="H9" s="2">
        <v>547</v>
      </c>
      <c r="I9" s="24">
        <f t="shared" si="5"/>
        <v>-4</v>
      </c>
      <c r="J9" s="30">
        <f t="shared" si="6"/>
        <v>0.48483364474365459</v>
      </c>
      <c r="K9" s="2">
        <v>547</v>
      </c>
      <c r="M9" s="4">
        <f t="shared" si="7"/>
        <v>7</v>
      </c>
      <c r="N9" s="2">
        <v>300</v>
      </c>
      <c r="O9" s="24">
        <f t="shared" si="8"/>
        <v>13</v>
      </c>
      <c r="P9" s="30">
        <f t="shared" si="9"/>
        <v>1.5757093454168773</v>
      </c>
      <c r="Q9" s="2">
        <f>AVERAGE(N8,N10)</f>
        <v>300.5</v>
      </c>
      <c r="S9" s="4">
        <f t="shared" si="10"/>
        <v>7</v>
      </c>
      <c r="T9" s="2">
        <v>300</v>
      </c>
      <c r="U9" s="24">
        <f t="shared" si="11"/>
        <v>13</v>
      </c>
      <c r="V9" s="30">
        <f t="shared" si="12"/>
        <v>1.5757093454168773</v>
      </c>
      <c r="W9" s="2">
        <f t="shared" ref="W9:W18" si="13">IF(V9&gt;=$G$34,AVERAGE(T8,T10),T9)</f>
        <v>300.5</v>
      </c>
    </row>
    <row r="10" spans="1:23" x14ac:dyDescent="0.3">
      <c r="B10" s="4">
        <f t="shared" si="1"/>
        <v>8</v>
      </c>
      <c r="C10" s="2">
        <v>178</v>
      </c>
      <c r="D10" s="24">
        <f t="shared" si="2"/>
        <v>20</v>
      </c>
      <c r="E10" s="30">
        <f t="shared" si="3"/>
        <v>0.21113643216687833</v>
      </c>
      <c r="G10" s="4">
        <f t="shared" si="4"/>
        <v>8</v>
      </c>
      <c r="H10" s="2">
        <v>531</v>
      </c>
      <c r="I10" s="24">
        <f t="shared" si="5"/>
        <v>-16</v>
      </c>
      <c r="J10" s="30">
        <f t="shared" si="6"/>
        <v>1.9393345789746184</v>
      </c>
      <c r="K10" s="2">
        <f>AVERAGE(H9,H11)</f>
        <v>537.5</v>
      </c>
      <c r="M10" s="4">
        <f t="shared" si="7"/>
        <v>8</v>
      </c>
      <c r="N10" s="2">
        <v>314</v>
      </c>
      <c r="O10" s="24">
        <f t="shared" si="8"/>
        <v>14</v>
      </c>
      <c r="P10" s="30">
        <f t="shared" si="9"/>
        <v>1.6969177566027911</v>
      </c>
      <c r="Q10" s="2">
        <f>AVERAGE(N9,N11)</f>
        <v>312</v>
      </c>
      <c r="S10" s="4">
        <f t="shared" si="10"/>
        <v>8</v>
      </c>
      <c r="T10" s="2">
        <v>314</v>
      </c>
      <c r="U10" s="24">
        <f t="shared" si="11"/>
        <v>14</v>
      </c>
      <c r="V10" s="30">
        <f t="shared" si="12"/>
        <v>1.6969177566027911</v>
      </c>
      <c r="W10" s="2">
        <f t="shared" si="13"/>
        <v>312</v>
      </c>
    </row>
    <row r="11" spans="1:23" x14ac:dyDescent="0.3">
      <c r="B11" s="4">
        <f t="shared" si="1"/>
        <v>9</v>
      </c>
      <c r="C11" s="2">
        <v>201</v>
      </c>
      <c r="D11" s="24">
        <f t="shared" si="2"/>
        <v>23</v>
      </c>
      <c r="E11" s="30">
        <f t="shared" si="3"/>
        <v>0.24280689699191008</v>
      </c>
      <c r="G11" s="4">
        <f t="shared" si="4"/>
        <v>9</v>
      </c>
      <c r="H11" s="2">
        <v>528</v>
      </c>
      <c r="I11" s="24">
        <f t="shared" si="5"/>
        <v>-3</v>
      </c>
      <c r="J11" s="30">
        <f t="shared" si="6"/>
        <v>0.36362523355774096</v>
      </c>
      <c r="K11" s="2">
        <v>528</v>
      </c>
      <c r="M11" s="4">
        <f t="shared" si="7"/>
        <v>9</v>
      </c>
      <c r="N11" s="2">
        <v>324</v>
      </c>
      <c r="O11" s="24">
        <f t="shared" si="8"/>
        <v>10</v>
      </c>
      <c r="P11" s="30">
        <f t="shared" si="9"/>
        <v>1.2120841118591366</v>
      </c>
      <c r="Q11" s="2">
        <v>324</v>
      </c>
      <c r="S11" s="4">
        <f t="shared" si="10"/>
        <v>9</v>
      </c>
      <c r="T11" s="2">
        <v>324</v>
      </c>
      <c r="U11" s="24">
        <f t="shared" si="11"/>
        <v>10</v>
      </c>
      <c r="V11" s="30">
        <f t="shared" si="12"/>
        <v>1.2120841118591366</v>
      </c>
      <c r="W11" s="2">
        <f t="shared" si="13"/>
        <v>324</v>
      </c>
    </row>
    <row r="12" spans="1:23" x14ac:dyDescent="0.3">
      <c r="B12" s="4">
        <f t="shared" si="1"/>
        <v>10</v>
      </c>
      <c r="C12" s="2">
        <v>231</v>
      </c>
      <c r="D12" s="24">
        <f t="shared" si="2"/>
        <v>30</v>
      </c>
      <c r="E12" s="30">
        <f t="shared" si="3"/>
        <v>0.31670464825031747</v>
      </c>
      <c r="G12" s="4">
        <f t="shared" si="4"/>
        <v>10</v>
      </c>
      <c r="H12" s="2">
        <v>536</v>
      </c>
      <c r="I12" s="24">
        <f t="shared" si="5"/>
        <v>8</v>
      </c>
      <c r="J12" s="30">
        <f t="shared" si="6"/>
        <v>0.96966728948730918</v>
      </c>
      <c r="K12" s="2">
        <v>536</v>
      </c>
      <c r="M12" s="4">
        <f t="shared" si="7"/>
        <v>10</v>
      </c>
      <c r="N12" s="2">
        <v>333</v>
      </c>
      <c r="O12" s="24">
        <f t="shared" si="8"/>
        <v>9</v>
      </c>
      <c r="P12" s="30">
        <f t="shared" si="9"/>
        <v>1.0908757006732228</v>
      </c>
      <c r="Q12" s="2">
        <v>333</v>
      </c>
      <c r="S12" s="4">
        <f t="shared" si="10"/>
        <v>10</v>
      </c>
      <c r="T12" s="2">
        <v>333</v>
      </c>
      <c r="U12" s="24">
        <f t="shared" si="11"/>
        <v>9</v>
      </c>
      <c r="V12" s="30">
        <f t="shared" si="12"/>
        <v>1.0908757006732228</v>
      </c>
      <c r="W12" s="2">
        <f t="shared" si="13"/>
        <v>333</v>
      </c>
    </row>
    <row r="13" spans="1:23" x14ac:dyDescent="0.3">
      <c r="B13" s="4">
        <f t="shared" si="1"/>
        <v>11</v>
      </c>
      <c r="C13" s="2">
        <v>251</v>
      </c>
      <c r="D13" s="24">
        <f t="shared" si="2"/>
        <v>20</v>
      </c>
      <c r="E13" s="30">
        <f t="shared" si="3"/>
        <v>0.21113643216687833</v>
      </c>
      <c r="G13" s="4">
        <f t="shared" si="4"/>
        <v>11</v>
      </c>
      <c r="H13" s="2">
        <v>541</v>
      </c>
      <c r="I13" s="24">
        <f t="shared" si="5"/>
        <v>5</v>
      </c>
      <c r="J13" s="30">
        <f t="shared" si="6"/>
        <v>0.60604205592956828</v>
      </c>
      <c r="K13" s="2">
        <v>541</v>
      </c>
      <c r="M13" s="4">
        <f t="shared" si="7"/>
        <v>11</v>
      </c>
      <c r="N13" s="2">
        <v>344</v>
      </c>
      <c r="O13" s="24">
        <f t="shared" si="8"/>
        <v>11</v>
      </c>
      <c r="P13" s="30">
        <f t="shared" si="9"/>
        <v>1.3332925230450501</v>
      </c>
      <c r="Q13" s="2">
        <v>344</v>
      </c>
      <c r="S13" s="4">
        <f t="shared" si="10"/>
        <v>11</v>
      </c>
      <c r="T13" s="2">
        <v>344</v>
      </c>
      <c r="U13" s="24">
        <f t="shared" si="11"/>
        <v>11</v>
      </c>
      <c r="V13" s="30">
        <f t="shared" si="12"/>
        <v>1.3332925230450501</v>
      </c>
      <c r="W13" s="2">
        <f t="shared" si="13"/>
        <v>344</v>
      </c>
    </row>
    <row r="14" spans="1:23" x14ac:dyDescent="0.3">
      <c r="B14" s="4">
        <f t="shared" si="1"/>
        <v>12</v>
      </c>
      <c r="C14" s="2">
        <v>281</v>
      </c>
      <c r="D14" s="24">
        <f t="shared" si="2"/>
        <v>30</v>
      </c>
      <c r="E14" s="30">
        <f t="shared" si="3"/>
        <v>0.31670464825031747</v>
      </c>
      <c r="G14" s="4">
        <f t="shared" si="4"/>
        <v>12</v>
      </c>
      <c r="H14" s="2">
        <v>527</v>
      </c>
      <c r="I14" s="24">
        <f t="shared" si="5"/>
        <v>-14</v>
      </c>
      <c r="J14" s="30">
        <f t="shared" si="6"/>
        <v>1.6969177566027911</v>
      </c>
      <c r="K14" s="2">
        <f>AVERAGE(H13,H15)</f>
        <v>541.5</v>
      </c>
      <c r="M14" s="4">
        <f t="shared" si="7"/>
        <v>12</v>
      </c>
      <c r="N14" s="2">
        <v>356</v>
      </c>
      <c r="O14" s="24">
        <f t="shared" si="8"/>
        <v>12</v>
      </c>
      <c r="P14" s="30">
        <f t="shared" si="9"/>
        <v>1.4545009342309638</v>
      </c>
      <c r="Q14" s="2">
        <f>AVERAGE(N13,N15)</f>
        <v>354.5</v>
      </c>
      <c r="S14" s="4">
        <f t="shared" si="10"/>
        <v>12</v>
      </c>
      <c r="T14" s="2">
        <v>356</v>
      </c>
      <c r="U14" s="24">
        <f t="shared" si="11"/>
        <v>12</v>
      </c>
      <c r="V14" s="30">
        <f t="shared" si="12"/>
        <v>1.4545009342309638</v>
      </c>
      <c r="W14" s="2">
        <f t="shared" si="13"/>
        <v>354.5</v>
      </c>
    </row>
    <row r="15" spans="1:23" x14ac:dyDescent="0.3">
      <c r="B15" s="4">
        <f t="shared" si="1"/>
        <v>13</v>
      </c>
      <c r="C15" s="2">
        <v>297</v>
      </c>
      <c r="D15" s="24">
        <f t="shared" si="2"/>
        <v>16</v>
      </c>
      <c r="E15" s="30">
        <f t="shared" si="3"/>
        <v>0.16890914573350266</v>
      </c>
      <c r="G15" s="4">
        <f t="shared" si="4"/>
        <v>13</v>
      </c>
      <c r="H15" s="2">
        <v>542</v>
      </c>
      <c r="I15" s="24">
        <f t="shared" si="5"/>
        <v>15</v>
      </c>
      <c r="J15" s="30">
        <f t="shared" si="6"/>
        <v>1.8181261677887048</v>
      </c>
      <c r="K15" s="2">
        <f>AVERAGE(H14,H16)</f>
        <v>533</v>
      </c>
      <c r="M15" s="4">
        <f t="shared" si="7"/>
        <v>13</v>
      </c>
      <c r="N15" s="2">
        <v>365</v>
      </c>
      <c r="O15" s="24">
        <f t="shared" si="8"/>
        <v>9</v>
      </c>
      <c r="P15" s="30">
        <f t="shared" si="9"/>
        <v>1.0908757006732228</v>
      </c>
      <c r="Q15" s="2">
        <v>365</v>
      </c>
      <c r="S15" s="4">
        <f t="shared" si="10"/>
        <v>13</v>
      </c>
      <c r="T15" s="2">
        <v>365</v>
      </c>
      <c r="U15" s="24">
        <f t="shared" si="11"/>
        <v>9</v>
      </c>
      <c r="V15" s="30">
        <f t="shared" si="12"/>
        <v>1.0908757006732228</v>
      </c>
      <c r="W15" s="2">
        <f t="shared" si="13"/>
        <v>365</v>
      </c>
    </row>
    <row r="16" spans="1:23" x14ac:dyDescent="0.3">
      <c r="B16" s="4">
        <f t="shared" si="1"/>
        <v>14</v>
      </c>
      <c r="C16" s="2">
        <v>329</v>
      </c>
      <c r="D16" s="24">
        <f t="shared" si="2"/>
        <v>32</v>
      </c>
      <c r="E16" s="30">
        <f t="shared" si="3"/>
        <v>0.33781829146700532</v>
      </c>
      <c r="G16" s="4">
        <f t="shared" si="4"/>
        <v>14</v>
      </c>
      <c r="H16" s="2">
        <v>539</v>
      </c>
      <c r="I16" s="24">
        <f t="shared" si="5"/>
        <v>-3</v>
      </c>
      <c r="J16" s="30">
        <f t="shared" si="6"/>
        <v>0.36362523355774096</v>
      </c>
      <c r="K16" s="2">
        <v>539</v>
      </c>
      <c r="M16" s="4">
        <f t="shared" si="7"/>
        <v>14</v>
      </c>
      <c r="N16" s="2">
        <v>378</v>
      </c>
      <c r="O16" s="24">
        <f t="shared" si="8"/>
        <v>13</v>
      </c>
      <c r="P16" s="30">
        <f t="shared" si="9"/>
        <v>1.5757093454168773</v>
      </c>
      <c r="Q16" s="2">
        <f>AVERAGE(N15,N17)</f>
        <v>377</v>
      </c>
      <c r="S16" s="4">
        <f t="shared" si="10"/>
        <v>14</v>
      </c>
      <c r="T16" s="2">
        <v>378</v>
      </c>
      <c r="U16" s="24">
        <f t="shared" si="11"/>
        <v>13</v>
      </c>
      <c r="V16" s="30">
        <f t="shared" si="12"/>
        <v>1.5757093454168773</v>
      </c>
      <c r="W16" s="2">
        <f t="shared" si="13"/>
        <v>377</v>
      </c>
    </row>
    <row r="17" spans="2:23" x14ac:dyDescent="0.3">
      <c r="B17" s="4">
        <f t="shared" si="1"/>
        <v>15</v>
      </c>
      <c r="C17" s="2">
        <v>354</v>
      </c>
      <c r="D17" s="24">
        <f t="shared" si="2"/>
        <v>25</v>
      </c>
      <c r="E17" s="30">
        <f t="shared" si="3"/>
        <v>0.2639205402085979</v>
      </c>
      <c r="G17" s="4">
        <f t="shared" si="4"/>
        <v>15</v>
      </c>
      <c r="H17" s="2">
        <v>553</v>
      </c>
      <c r="I17" s="24">
        <f t="shared" si="5"/>
        <v>14</v>
      </c>
      <c r="J17" s="30">
        <f t="shared" si="6"/>
        <v>1.6969177566027911</v>
      </c>
      <c r="K17" s="2">
        <f>AVERAGE(H16,H18)</f>
        <v>542.5</v>
      </c>
      <c r="M17" s="4">
        <f t="shared" si="7"/>
        <v>15</v>
      </c>
      <c r="N17" s="2">
        <v>389</v>
      </c>
      <c r="O17" s="24">
        <f t="shared" si="8"/>
        <v>11</v>
      </c>
      <c r="P17" s="30">
        <f t="shared" si="9"/>
        <v>1.3332925230450501</v>
      </c>
      <c r="Q17" s="2">
        <v>389</v>
      </c>
      <c r="S17" s="4">
        <f t="shared" si="10"/>
        <v>15</v>
      </c>
      <c r="T17" s="2">
        <v>389</v>
      </c>
      <c r="U17" s="24">
        <f t="shared" si="11"/>
        <v>11</v>
      </c>
      <c r="V17" s="30">
        <f t="shared" si="12"/>
        <v>1.3332925230450501</v>
      </c>
      <c r="W17" s="2">
        <f t="shared" si="13"/>
        <v>389</v>
      </c>
    </row>
    <row r="18" spans="2:23" x14ac:dyDescent="0.3">
      <c r="B18" s="4">
        <f t="shared" si="1"/>
        <v>16</v>
      </c>
      <c r="C18" s="2">
        <v>372</v>
      </c>
      <c r="D18" s="24">
        <f>C18-C17</f>
        <v>18</v>
      </c>
      <c r="E18" s="30">
        <f t="shared" si="3"/>
        <v>0.19002278895019051</v>
      </c>
      <c r="G18" s="4">
        <f t="shared" si="4"/>
        <v>16</v>
      </c>
      <c r="H18" s="2">
        <v>546</v>
      </c>
      <c r="I18" s="24">
        <f>H18-H17</f>
        <v>-7</v>
      </c>
      <c r="J18" s="30">
        <f t="shared" si="6"/>
        <v>0.84845887830139555</v>
      </c>
      <c r="K18" s="2">
        <v>546</v>
      </c>
      <c r="M18" s="4">
        <f t="shared" si="7"/>
        <v>16</v>
      </c>
      <c r="N18" s="2">
        <v>397</v>
      </c>
      <c r="O18" s="24">
        <f>N18-N17</f>
        <v>8</v>
      </c>
      <c r="P18" s="30">
        <f t="shared" si="9"/>
        <v>0.96966728948730918</v>
      </c>
      <c r="Q18" s="2">
        <v>397</v>
      </c>
      <c r="S18" s="4">
        <f t="shared" si="10"/>
        <v>16</v>
      </c>
      <c r="T18" s="2">
        <v>397</v>
      </c>
      <c r="U18" s="24">
        <f>T18-T17</f>
        <v>8</v>
      </c>
      <c r="V18" s="30">
        <f t="shared" si="12"/>
        <v>0.96966728948730918</v>
      </c>
      <c r="W18" s="2">
        <f t="shared" si="13"/>
        <v>397</v>
      </c>
    </row>
    <row r="24" spans="2:23" ht="15.6" x14ac:dyDescent="0.35">
      <c r="B24" s="35" t="s">
        <v>34</v>
      </c>
      <c r="C24" s="2">
        <f>_xlfn.STDEV.S(C3:C18)</f>
        <v>94.725480556535928</v>
      </c>
      <c r="G24" s="35" t="s">
        <v>34</v>
      </c>
      <c r="H24" s="2">
        <f>_xlfn.STDEV.S(H3:H18)</f>
        <v>8.2502525213878553</v>
      </c>
      <c r="M24" s="35" t="s">
        <v>34</v>
      </c>
      <c r="N24" s="2">
        <f>_xlfn.STDEV.S(N3:N18)</f>
        <v>52.569913765701891</v>
      </c>
    </row>
    <row r="25" spans="2:23" x14ac:dyDescent="0.3">
      <c r="B25" s="12" t="s">
        <v>35</v>
      </c>
      <c r="C25" s="2">
        <f>AVERAGE(C3:C18)</f>
        <v>209.125</v>
      </c>
      <c r="G25" s="12" t="s">
        <v>35</v>
      </c>
      <c r="H25" s="2">
        <f>AVERAGE(H3:H18)</f>
        <v>539.25</v>
      </c>
      <c r="M25" s="12" t="s">
        <v>35</v>
      </c>
      <c r="N25" s="2">
        <f>AVERAGE(N3:N18)</f>
        <v>316.4375</v>
      </c>
    </row>
    <row r="32" spans="2:23" x14ac:dyDescent="0.3">
      <c r="F32" t="s">
        <v>31</v>
      </c>
    </row>
    <row r="34" spans="1:13" x14ac:dyDescent="0.3">
      <c r="F34" s="12" t="s">
        <v>36</v>
      </c>
      <c r="G34" s="29">
        <v>1.4</v>
      </c>
    </row>
    <row r="47" spans="1:13" x14ac:dyDescent="0.3">
      <c r="A47" s="20"/>
      <c r="B47" s="20"/>
      <c r="C47" s="20"/>
      <c r="D47" s="20"/>
      <c r="E47" s="20"/>
      <c r="F47" s="20"/>
      <c r="G47" s="20"/>
      <c r="H47" s="20"/>
      <c r="I47" s="20"/>
      <c r="J47" s="20"/>
      <c r="K47" s="20"/>
      <c r="L47" s="20"/>
      <c r="M47" s="20"/>
    </row>
    <row r="48" spans="1:13" x14ac:dyDescent="0.3">
      <c r="A48" s="20"/>
      <c r="B48" s="20"/>
      <c r="C48" s="20"/>
      <c r="D48" s="20"/>
      <c r="E48" s="20"/>
      <c r="F48" s="20"/>
      <c r="G48" s="20"/>
      <c r="H48" s="20"/>
      <c r="I48" s="20"/>
      <c r="J48" s="20"/>
      <c r="K48" s="20"/>
      <c r="L48" s="20"/>
      <c r="M48" s="20"/>
    </row>
    <row r="49" spans="1:13" x14ac:dyDescent="0.3">
      <c r="A49" s="20"/>
      <c r="B49" s="20"/>
      <c r="C49" s="20"/>
      <c r="D49" s="20"/>
      <c r="E49" s="20"/>
      <c r="F49" s="20"/>
      <c r="G49" s="20"/>
      <c r="H49" s="20"/>
      <c r="I49" s="20"/>
      <c r="J49" s="20"/>
      <c r="K49" s="20"/>
      <c r="L49" s="20"/>
      <c r="M49" s="20"/>
    </row>
    <row r="50" spans="1:13" x14ac:dyDescent="0.3">
      <c r="A50" s="20"/>
      <c r="B50" s="20"/>
      <c r="C50" s="20"/>
      <c r="D50" s="20"/>
      <c r="E50" s="20"/>
      <c r="F50" s="20"/>
      <c r="G50" s="20"/>
      <c r="H50" s="20"/>
      <c r="I50" s="20"/>
      <c r="J50" s="20"/>
      <c r="K50" s="20"/>
      <c r="L50" s="20"/>
      <c r="M50" s="20"/>
    </row>
    <row r="51" spans="1:13" ht="18" x14ac:dyDescent="0.3">
      <c r="A51" s="20"/>
      <c r="B51" s="36"/>
      <c r="C51" s="28"/>
      <c r="D51" s="28"/>
      <c r="E51" s="28"/>
      <c r="F51" s="28"/>
      <c r="G51" s="28"/>
      <c r="H51" s="28"/>
      <c r="I51" s="28"/>
      <c r="J51" s="28"/>
      <c r="K51" s="28"/>
      <c r="L51" s="20"/>
      <c r="M51" s="20"/>
    </row>
    <row r="52" spans="1:13" ht="18" x14ac:dyDescent="0.3">
      <c r="A52" s="20"/>
      <c r="B52" s="36"/>
      <c r="C52" s="28"/>
      <c r="D52" s="28"/>
      <c r="E52" s="28"/>
      <c r="F52" s="28"/>
      <c r="G52" s="28"/>
      <c r="H52" s="28"/>
      <c r="I52" s="28"/>
      <c r="J52" s="28"/>
      <c r="K52" s="28"/>
      <c r="L52" s="20"/>
      <c r="M52" s="20"/>
    </row>
    <row r="53" spans="1:13" x14ac:dyDescent="0.3">
      <c r="A53" s="20"/>
      <c r="B53" s="20"/>
      <c r="C53" s="20"/>
      <c r="D53" s="20"/>
      <c r="E53" s="20"/>
      <c r="F53" s="20"/>
      <c r="G53" s="20"/>
      <c r="H53" s="20"/>
      <c r="I53" s="20"/>
      <c r="J53" s="20"/>
      <c r="K53" s="20"/>
      <c r="L53" s="20"/>
      <c r="M53" s="20"/>
    </row>
    <row r="54" spans="1:13" x14ac:dyDescent="0.3">
      <c r="A54" s="20"/>
      <c r="B54" s="20"/>
      <c r="C54" s="20"/>
      <c r="D54" s="20"/>
      <c r="E54" s="20"/>
      <c r="F54" s="20"/>
      <c r="G54" s="20"/>
      <c r="H54" s="20"/>
      <c r="I54" s="20"/>
      <c r="J54" s="20"/>
      <c r="K54" s="20"/>
      <c r="L54" s="20"/>
      <c r="M54" s="20"/>
    </row>
    <row r="55" spans="1:13" x14ac:dyDescent="0.3">
      <c r="A55" s="20"/>
      <c r="B55" s="20"/>
      <c r="C55" s="20"/>
      <c r="D55" s="20"/>
      <c r="E55" s="20"/>
      <c r="F55" s="20"/>
      <c r="G55" s="20"/>
      <c r="H55" s="20"/>
      <c r="I55" s="20"/>
      <c r="J55" s="20"/>
      <c r="K55" s="20"/>
      <c r="L55" s="20"/>
      <c r="M55" s="20"/>
    </row>
    <row r="56" spans="1:13" x14ac:dyDescent="0.3">
      <c r="A56" s="20"/>
      <c r="B56" s="20"/>
      <c r="C56" s="20"/>
      <c r="D56" s="20"/>
      <c r="E56" s="20"/>
      <c r="F56" s="20"/>
      <c r="G56" s="20"/>
      <c r="H56" s="20"/>
      <c r="I56" s="20"/>
      <c r="J56" s="20"/>
      <c r="K56" s="20"/>
      <c r="L56" s="20"/>
      <c r="M56" s="20"/>
    </row>
    <row r="57" spans="1:13" x14ac:dyDescent="0.3">
      <c r="A57" s="20"/>
      <c r="B57" s="20"/>
      <c r="C57" s="20"/>
      <c r="D57" s="20"/>
      <c r="E57" s="20"/>
      <c r="F57" s="20"/>
      <c r="G57" s="20"/>
      <c r="H57" s="20"/>
      <c r="I57" s="20"/>
      <c r="J57" s="20"/>
      <c r="K57" s="20"/>
      <c r="L57" s="20"/>
      <c r="M57" s="20"/>
    </row>
    <row r="58" spans="1:13" x14ac:dyDescent="0.3">
      <c r="A58" s="20"/>
      <c r="B58" s="20"/>
      <c r="C58" s="20"/>
      <c r="D58" s="20"/>
      <c r="E58" s="20"/>
      <c r="F58" s="20"/>
      <c r="G58" s="20"/>
      <c r="H58" s="20"/>
      <c r="I58" s="20"/>
      <c r="J58" s="20"/>
      <c r="K58" s="20"/>
      <c r="L58" s="20"/>
      <c r="M58" s="20"/>
    </row>
    <row r="59" spans="1:13" x14ac:dyDescent="0.3">
      <c r="A59" s="20"/>
      <c r="B59" s="20"/>
      <c r="C59" s="20"/>
      <c r="D59" s="20"/>
      <c r="E59" s="20"/>
      <c r="F59" s="20"/>
      <c r="G59" s="20"/>
      <c r="H59" s="20"/>
      <c r="I59" s="20"/>
      <c r="J59" s="20"/>
      <c r="K59" s="20"/>
      <c r="L59" s="20"/>
      <c r="M59" s="20"/>
    </row>
    <row r="60" spans="1:13" x14ac:dyDescent="0.3">
      <c r="A60" s="20"/>
      <c r="B60" s="20"/>
      <c r="C60" s="20"/>
      <c r="D60" s="20"/>
      <c r="E60" s="20"/>
      <c r="F60" s="20"/>
      <c r="G60" s="20"/>
      <c r="H60" s="20"/>
      <c r="I60" s="20"/>
      <c r="J60" s="20"/>
      <c r="K60" s="20"/>
      <c r="L60" s="20"/>
      <c r="M60" s="20"/>
    </row>
    <row r="61" spans="1:13" x14ac:dyDescent="0.3">
      <c r="A61" s="20"/>
      <c r="B61" s="20"/>
      <c r="C61" s="20"/>
      <c r="D61" s="20"/>
      <c r="E61" s="20"/>
      <c r="F61" s="20"/>
      <c r="G61" s="20"/>
      <c r="H61" s="20"/>
      <c r="I61" s="20"/>
      <c r="J61" s="20"/>
      <c r="K61" s="20"/>
      <c r="L61" s="20"/>
      <c r="M61" s="20"/>
    </row>
    <row r="62" spans="1:13" x14ac:dyDescent="0.3">
      <c r="A62" s="20"/>
      <c r="B62" s="20"/>
      <c r="C62" s="20"/>
      <c r="D62" s="20"/>
      <c r="E62" s="20"/>
      <c r="F62" s="20"/>
      <c r="G62" s="20"/>
      <c r="H62" s="20"/>
      <c r="I62" s="20"/>
      <c r="J62" s="20"/>
      <c r="K62" s="20"/>
      <c r="L62" s="20"/>
      <c r="M62" s="20"/>
    </row>
  </sheetData>
  <mergeCells count="2">
    <mergeCell ref="A1:D1"/>
    <mergeCell ref="S1:W1"/>
  </mergeCells>
  <conditionalFormatting sqref="J4:J18">
    <cfRule type="cellIs" dxfId="3" priority="4" operator="greaterThan">
      <formula>$G$34</formula>
    </cfRule>
  </conditionalFormatting>
  <conditionalFormatting sqref="E4:E18">
    <cfRule type="cellIs" dxfId="2" priority="3" operator="greaterThan">
      <formula>$G$34</formula>
    </cfRule>
  </conditionalFormatting>
  <conditionalFormatting sqref="P4:P18">
    <cfRule type="cellIs" dxfId="1" priority="2" operator="greaterThan">
      <formula>$G$34</formula>
    </cfRule>
  </conditionalFormatting>
  <conditionalFormatting sqref="V4:V18">
    <cfRule type="cellIs" dxfId="0" priority="1" operator="greaterThan">
      <formula>$G$34</formula>
    </cfRule>
  </conditionalFormatting>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8"/>
  <sheetViews>
    <sheetView topLeftCell="A106" zoomScale="70" zoomScaleNormal="70" workbookViewId="0">
      <selection activeCell="M25" sqref="M25"/>
    </sheetView>
  </sheetViews>
  <sheetFormatPr defaultRowHeight="14.4" x14ac:dyDescent="0.3"/>
  <cols>
    <col min="1" max="1" width="24.88671875" bestFit="1" customWidth="1"/>
    <col min="2" max="2" width="15.6640625" bestFit="1" customWidth="1"/>
    <col min="3" max="3" width="21" bestFit="1" customWidth="1"/>
    <col min="4" max="4" width="14.21875" bestFit="1" customWidth="1"/>
    <col min="5" max="5" width="12" bestFit="1" customWidth="1"/>
    <col min="6" max="6" width="13.5546875" bestFit="1" customWidth="1"/>
    <col min="7" max="7" width="12.5546875" bestFit="1" customWidth="1"/>
    <col min="8" max="8" width="13.88671875" bestFit="1" customWidth="1"/>
    <col min="9" max="9" width="14.109375" bestFit="1" customWidth="1"/>
  </cols>
  <sheetData>
    <row r="1" spans="1:9" ht="28.2" customHeight="1" x14ac:dyDescent="0.3">
      <c r="A1" s="41" t="s">
        <v>62</v>
      </c>
    </row>
    <row r="2" spans="1:9" ht="15" thickBot="1" x14ac:dyDescent="0.35"/>
    <row r="3" spans="1:9" x14ac:dyDescent="0.3">
      <c r="A3" s="40" t="s">
        <v>38</v>
      </c>
      <c r="B3" s="40"/>
    </row>
    <row r="4" spans="1:9" x14ac:dyDescent="0.3">
      <c r="A4" s="37" t="s">
        <v>39</v>
      </c>
      <c r="B4" s="37">
        <v>0.98451496945011518</v>
      </c>
    </row>
    <row r="5" spans="1:9" x14ac:dyDescent="0.3">
      <c r="A5" s="37" t="s">
        <v>40</v>
      </c>
      <c r="B5" s="37">
        <v>0.96926972507136122</v>
      </c>
    </row>
    <row r="6" spans="1:9" x14ac:dyDescent="0.3">
      <c r="A6" s="37" t="s">
        <v>41</v>
      </c>
      <c r="B6" s="37">
        <v>0.9670747054336013</v>
      </c>
    </row>
    <row r="7" spans="1:9" x14ac:dyDescent="0.3">
      <c r="A7" s="37" t="s">
        <v>42</v>
      </c>
      <c r="B7" s="37">
        <v>17.18824960168277</v>
      </c>
    </row>
    <row r="8" spans="1:9" ht="15" thickBot="1" x14ac:dyDescent="0.35">
      <c r="A8" s="38" t="s">
        <v>43</v>
      </c>
      <c r="B8" s="38">
        <v>16</v>
      </c>
    </row>
    <row r="10" spans="1:9" ht="15" thickBot="1" x14ac:dyDescent="0.35">
      <c r="A10" t="s">
        <v>44</v>
      </c>
    </row>
    <row r="11" spans="1:9" x14ac:dyDescent="0.3">
      <c r="A11" s="39"/>
      <c r="B11" s="39" t="s">
        <v>49</v>
      </c>
      <c r="C11" s="39" t="s">
        <v>50</v>
      </c>
      <c r="D11" s="39" t="s">
        <v>51</v>
      </c>
      <c r="E11" s="39" t="s">
        <v>52</v>
      </c>
      <c r="F11" s="39" t="s">
        <v>53</v>
      </c>
    </row>
    <row r="12" spans="1:9" x14ac:dyDescent="0.3">
      <c r="A12" s="37" t="s">
        <v>45</v>
      </c>
      <c r="B12" s="37">
        <v>1</v>
      </c>
      <c r="C12" s="37">
        <v>130457.64705882352</v>
      </c>
      <c r="D12" s="37">
        <v>130457.64705882352</v>
      </c>
      <c r="E12" s="37">
        <v>441.57678974596013</v>
      </c>
      <c r="F12" s="37">
        <v>5.4955761840673738E-12</v>
      </c>
    </row>
    <row r="13" spans="1:9" x14ac:dyDescent="0.3">
      <c r="A13" s="37" t="s">
        <v>46</v>
      </c>
      <c r="B13" s="37">
        <v>14</v>
      </c>
      <c r="C13" s="37">
        <v>4136.1029411764703</v>
      </c>
      <c r="D13" s="37">
        <v>295.43592436974785</v>
      </c>
      <c r="E13" s="37"/>
      <c r="F13" s="37"/>
    </row>
    <row r="14" spans="1:9" ht="15" thickBot="1" x14ac:dyDescent="0.35">
      <c r="A14" s="38" t="s">
        <v>47</v>
      </c>
      <c r="B14" s="38">
        <v>15</v>
      </c>
      <c r="C14" s="38">
        <v>134593.75</v>
      </c>
      <c r="D14" s="38"/>
      <c r="E14" s="38"/>
      <c r="F14" s="38"/>
    </row>
    <row r="15" spans="1:9" ht="15" thickBot="1" x14ac:dyDescent="0.35"/>
    <row r="16" spans="1:9" x14ac:dyDescent="0.3">
      <c r="A16" s="39"/>
      <c r="B16" s="39" t="s">
        <v>54</v>
      </c>
      <c r="C16" s="39" t="s">
        <v>42</v>
      </c>
      <c r="D16" s="39" t="s">
        <v>55</v>
      </c>
      <c r="E16" s="39" t="s">
        <v>56</v>
      </c>
      <c r="F16" s="39" t="s">
        <v>57</v>
      </c>
      <c r="G16" s="39" t="s">
        <v>58</v>
      </c>
      <c r="H16" s="39" t="s">
        <v>59</v>
      </c>
      <c r="I16" s="39" t="s">
        <v>60</v>
      </c>
    </row>
    <row r="17" spans="1:9" x14ac:dyDescent="0.3">
      <c r="A17" s="37" t="s">
        <v>48</v>
      </c>
      <c r="B17" s="43">
        <v>42.625</v>
      </c>
      <c r="C17" s="37">
        <v>9.0135941334009857</v>
      </c>
      <c r="D17" s="37">
        <v>4.7289681972752469</v>
      </c>
      <c r="E17" s="37">
        <v>3.2301635018618894E-4</v>
      </c>
      <c r="F17" s="37">
        <v>23.292763292387548</v>
      </c>
      <c r="G17" s="37">
        <v>61.957236707612452</v>
      </c>
      <c r="H17" s="37">
        <v>23.292763292387548</v>
      </c>
      <c r="I17" s="37">
        <v>61.957236707612452</v>
      </c>
    </row>
    <row r="18" spans="1:9" ht="15" thickBot="1" x14ac:dyDescent="0.35">
      <c r="A18" s="38" t="s">
        <v>61</v>
      </c>
      <c r="B18" s="44">
        <v>19.588235294117649</v>
      </c>
      <c r="C18" s="38">
        <v>0.93216371379859453</v>
      </c>
      <c r="D18" s="38">
        <v>21.01372860170132</v>
      </c>
      <c r="E18" s="38">
        <v>5.4955761840673738E-12</v>
      </c>
      <c r="F18" s="38">
        <v>17.5889429698024</v>
      </c>
      <c r="G18" s="38">
        <v>21.587527618432897</v>
      </c>
      <c r="H18" s="38">
        <v>17.5889429698024</v>
      </c>
      <c r="I18" s="38">
        <v>21.587527618432897</v>
      </c>
    </row>
    <row r="41" spans="1:2" ht="31.2" customHeight="1" x14ac:dyDescent="0.3">
      <c r="A41" s="42" t="s">
        <v>63</v>
      </c>
    </row>
    <row r="42" spans="1:2" ht="15" thickBot="1" x14ac:dyDescent="0.35"/>
    <row r="43" spans="1:2" x14ac:dyDescent="0.3">
      <c r="A43" s="40" t="s">
        <v>38</v>
      </c>
      <c r="B43" s="40"/>
    </row>
    <row r="44" spans="1:2" x14ac:dyDescent="0.3">
      <c r="A44" s="37" t="s">
        <v>39</v>
      </c>
      <c r="B44" s="37">
        <v>0.15954218074829365</v>
      </c>
    </row>
    <row r="45" spans="1:2" x14ac:dyDescent="0.3">
      <c r="A45" s="37" t="s">
        <v>40</v>
      </c>
      <c r="B45" s="37">
        <v>2.5453707437921198E-2</v>
      </c>
    </row>
    <row r="46" spans="1:2" x14ac:dyDescent="0.3">
      <c r="A46" s="37" t="s">
        <v>41</v>
      </c>
      <c r="B46" s="37">
        <v>-4.4156742030798717E-2</v>
      </c>
    </row>
    <row r="47" spans="1:2" x14ac:dyDescent="0.3">
      <c r="A47" s="37" t="s">
        <v>42</v>
      </c>
      <c r="B47" s="37">
        <v>8.4304370531760107</v>
      </c>
    </row>
    <row r="48" spans="1:2" ht="15" thickBot="1" x14ac:dyDescent="0.35">
      <c r="A48" s="38" t="s">
        <v>43</v>
      </c>
      <c r="B48" s="38">
        <v>16</v>
      </c>
    </row>
    <row r="50" spans="1:9" ht="15" thickBot="1" x14ac:dyDescent="0.35">
      <c r="A50" t="s">
        <v>44</v>
      </c>
    </row>
    <row r="51" spans="1:9" x14ac:dyDescent="0.3">
      <c r="A51" s="39"/>
      <c r="B51" s="39" t="s">
        <v>49</v>
      </c>
      <c r="C51" s="39" t="s">
        <v>50</v>
      </c>
      <c r="D51" s="39" t="s">
        <v>51</v>
      </c>
      <c r="E51" s="39" t="s">
        <v>52</v>
      </c>
      <c r="F51" s="39" t="s">
        <v>53</v>
      </c>
    </row>
    <row r="52" spans="1:9" x14ac:dyDescent="0.3">
      <c r="A52" s="37" t="s">
        <v>45</v>
      </c>
      <c r="B52" s="37">
        <v>1</v>
      </c>
      <c r="C52" s="37">
        <v>25.988235294117544</v>
      </c>
      <c r="D52" s="37">
        <v>25.988235294117544</v>
      </c>
      <c r="E52" s="37">
        <v>0.36565928868709652</v>
      </c>
      <c r="F52" s="37">
        <v>0.55505454559905409</v>
      </c>
    </row>
    <row r="53" spans="1:9" x14ac:dyDescent="0.3">
      <c r="A53" s="37" t="s">
        <v>46</v>
      </c>
      <c r="B53" s="37">
        <v>14</v>
      </c>
      <c r="C53" s="37">
        <v>995.01176470588246</v>
      </c>
      <c r="D53" s="37">
        <v>71.072268907563029</v>
      </c>
      <c r="E53" s="37"/>
      <c r="F53" s="37"/>
    </row>
    <row r="54" spans="1:9" ht="15" thickBot="1" x14ac:dyDescent="0.35">
      <c r="A54" s="38" t="s">
        <v>47</v>
      </c>
      <c r="B54" s="38">
        <v>15</v>
      </c>
      <c r="C54" s="38">
        <v>1021</v>
      </c>
      <c r="D54" s="38"/>
      <c r="E54" s="38"/>
      <c r="F54" s="38"/>
    </row>
    <row r="55" spans="1:9" ht="15" thickBot="1" x14ac:dyDescent="0.35"/>
    <row r="56" spans="1:9" x14ac:dyDescent="0.3">
      <c r="A56" s="39"/>
      <c r="B56" s="39" t="s">
        <v>54</v>
      </c>
      <c r="C56" s="39" t="s">
        <v>42</v>
      </c>
      <c r="D56" s="39" t="s">
        <v>55</v>
      </c>
      <c r="E56" s="39" t="s">
        <v>56</v>
      </c>
      <c r="F56" s="39" t="s">
        <v>57</v>
      </c>
      <c r="G56" s="39" t="s">
        <v>58</v>
      </c>
      <c r="H56" s="39" t="s">
        <v>59</v>
      </c>
      <c r="I56" s="39" t="s">
        <v>60</v>
      </c>
    </row>
    <row r="57" spans="1:9" x14ac:dyDescent="0.3">
      <c r="A57" s="37" t="s">
        <v>48</v>
      </c>
      <c r="B57" s="43">
        <v>536.9</v>
      </c>
      <c r="C57" s="37">
        <v>4.4209584876562493</v>
      </c>
      <c r="D57" s="37">
        <v>121.444252756292</v>
      </c>
      <c r="E57" s="37">
        <v>1.4455793943892604E-22</v>
      </c>
      <c r="F57" s="37">
        <v>527.41798708783767</v>
      </c>
      <c r="G57" s="37">
        <v>546.38201291216228</v>
      </c>
      <c r="H57" s="37">
        <v>527.41798708783767</v>
      </c>
      <c r="I57" s="37">
        <v>546.38201291216228</v>
      </c>
    </row>
    <row r="58" spans="1:9" ht="15" thickBot="1" x14ac:dyDescent="0.35">
      <c r="A58" s="38" t="s">
        <v>61</v>
      </c>
      <c r="B58" s="44">
        <v>0.27647058823529413</v>
      </c>
      <c r="C58" s="38">
        <v>0.45720464238920866</v>
      </c>
      <c r="D58" s="38">
        <v>0.60469768371236388</v>
      </c>
      <c r="E58" s="38">
        <v>0.55505454559905343</v>
      </c>
      <c r="F58" s="38">
        <v>-0.70413584241530092</v>
      </c>
      <c r="G58" s="38">
        <v>1.2570770188858891</v>
      </c>
      <c r="H58" s="38">
        <v>-0.70413584241530092</v>
      </c>
      <c r="I58" s="38">
        <v>1.2570770188858891</v>
      </c>
    </row>
    <row r="81" spans="1:9" ht="36.6" customHeight="1" x14ac:dyDescent="0.3">
      <c r="A81" s="42" t="s">
        <v>64</v>
      </c>
    </row>
    <row r="82" spans="1:9" ht="15" thickBot="1" x14ac:dyDescent="0.35"/>
    <row r="83" spans="1:9" x14ac:dyDescent="0.3">
      <c r="A83" s="40" t="s">
        <v>38</v>
      </c>
      <c r="B83" s="40"/>
    </row>
    <row r="84" spans="1:9" x14ac:dyDescent="0.3">
      <c r="A84" s="37" t="s">
        <v>39</v>
      </c>
      <c r="B84" s="37">
        <v>0.99953578747228722</v>
      </c>
    </row>
    <row r="85" spans="1:9" x14ac:dyDescent="0.3">
      <c r="A85" s="37" t="s">
        <v>40</v>
      </c>
      <c r="B85" s="37">
        <v>0.99907179043784522</v>
      </c>
    </row>
    <row r="86" spans="1:9" x14ac:dyDescent="0.3">
      <c r="A86" s="37" t="s">
        <v>41</v>
      </c>
      <c r="B86" s="37">
        <v>0.99900548975483416</v>
      </c>
    </row>
    <row r="87" spans="1:9" x14ac:dyDescent="0.3">
      <c r="A87" s="37" t="s">
        <v>42</v>
      </c>
      <c r="B87" s="37">
        <v>1.6578372567136672</v>
      </c>
    </row>
    <row r="88" spans="1:9" ht="15" thickBot="1" x14ac:dyDescent="0.35">
      <c r="A88" s="38" t="s">
        <v>43</v>
      </c>
      <c r="B88" s="38">
        <v>16</v>
      </c>
    </row>
    <row r="90" spans="1:9" ht="15" thickBot="1" x14ac:dyDescent="0.35">
      <c r="A90" t="s">
        <v>44</v>
      </c>
    </row>
    <row r="91" spans="1:9" x14ac:dyDescent="0.3">
      <c r="A91" s="39"/>
      <c r="B91" s="39" t="s">
        <v>49</v>
      </c>
      <c r="C91" s="39" t="s">
        <v>50</v>
      </c>
      <c r="D91" s="39" t="s">
        <v>51</v>
      </c>
      <c r="E91" s="39" t="s">
        <v>52</v>
      </c>
      <c r="F91" s="39" t="s">
        <v>53</v>
      </c>
    </row>
    <row r="92" spans="1:9" x14ac:dyDescent="0.3">
      <c r="A92" s="37" t="s">
        <v>45</v>
      </c>
      <c r="B92" s="37">
        <v>1</v>
      </c>
      <c r="C92" s="37">
        <v>41415.459558823532</v>
      </c>
      <c r="D92" s="37">
        <v>41415.459558823532</v>
      </c>
      <c r="E92" s="37">
        <v>15068.800879036888</v>
      </c>
      <c r="F92" s="37">
        <v>1.2440162209281315E-22</v>
      </c>
    </row>
    <row r="93" spans="1:9" x14ac:dyDescent="0.3">
      <c r="A93" s="37" t="s">
        <v>46</v>
      </c>
      <c r="B93" s="37">
        <v>14</v>
      </c>
      <c r="C93" s="37">
        <v>38.477941176470573</v>
      </c>
      <c r="D93" s="37">
        <v>2.7484243697478981</v>
      </c>
      <c r="E93" s="37"/>
      <c r="F93" s="37"/>
    </row>
    <row r="94" spans="1:9" ht="15" thickBot="1" x14ac:dyDescent="0.35">
      <c r="A94" s="38" t="s">
        <v>47</v>
      </c>
      <c r="B94" s="38">
        <v>15</v>
      </c>
      <c r="C94" s="38">
        <v>41453.9375</v>
      </c>
      <c r="D94" s="38"/>
      <c r="E94" s="38"/>
      <c r="F94" s="38"/>
    </row>
    <row r="95" spans="1:9" ht="15" thickBot="1" x14ac:dyDescent="0.35"/>
    <row r="96" spans="1:9" x14ac:dyDescent="0.3">
      <c r="A96" s="39"/>
      <c r="B96" s="39" t="s">
        <v>54</v>
      </c>
      <c r="C96" s="39" t="s">
        <v>42</v>
      </c>
      <c r="D96" s="39" t="s">
        <v>55</v>
      </c>
      <c r="E96" s="39" t="s">
        <v>56</v>
      </c>
      <c r="F96" s="39" t="s">
        <v>57</v>
      </c>
      <c r="G96" s="39" t="s">
        <v>58</v>
      </c>
      <c r="H96" s="39" t="s">
        <v>59</v>
      </c>
      <c r="I96" s="39" t="s">
        <v>60</v>
      </c>
    </row>
    <row r="97" spans="1:9" x14ac:dyDescent="0.3">
      <c r="A97" s="37" t="s">
        <v>48</v>
      </c>
      <c r="B97" s="43">
        <v>222.625</v>
      </c>
      <c r="C97" s="37">
        <v>0.86937719183371265</v>
      </c>
      <c r="D97" s="37">
        <v>256.07412075123989</v>
      </c>
      <c r="E97" s="37">
        <v>4.2295630718645225E-27</v>
      </c>
      <c r="F97" s="37">
        <v>220.76037137217568</v>
      </c>
      <c r="G97" s="37">
        <v>224.48962862782432</v>
      </c>
      <c r="H97" s="37">
        <v>220.76037137217568</v>
      </c>
      <c r="I97" s="37">
        <v>224.48962862782432</v>
      </c>
    </row>
    <row r="98" spans="1:9" ht="15" thickBot="1" x14ac:dyDescent="0.35">
      <c r="A98" s="38" t="s">
        <v>61</v>
      </c>
      <c r="B98" s="44">
        <v>11.036764705882351</v>
      </c>
      <c r="C98" s="38">
        <v>8.9908848771930214E-2</v>
      </c>
      <c r="D98" s="38">
        <v>122.75504421015408</v>
      </c>
      <c r="E98" s="38">
        <v>1.2440162209281315E-22</v>
      </c>
      <c r="F98" s="38">
        <v>10.8439294039103</v>
      </c>
      <c r="G98" s="38">
        <v>11.229600007854403</v>
      </c>
      <c r="H98" s="38">
        <v>10.8439294039103</v>
      </c>
      <c r="I98" s="38">
        <v>11.229600007854403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6</vt:i4>
      </vt:variant>
    </vt:vector>
  </HeadingPairs>
  <TitlesOfParts>
    <vt:vector size="6" baseType="lpstr">
      <vt:lpstr>Задание</vt:lpstr>
      <vt:lpstr>Y1(t) - Средний темп роста</vt:lpstr>
      <vt:lpstr>Y2(t) - Средний уровень ряда</vt:lpstr>
      <vt:lpstr>Y3(t) - Средний абс. прирост</vt:lpstr>
      <vt:lpstr>аномальные</vt:lpstr>
      <vt:lpstr>регрессия ф-ии Excel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2021-03-14T10:06:36Z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a1a61054-0c61-4a58-910f-50bb000ac4a2</vt:lpwstr>
  </property>
</Properties>
</file>