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120" yWindow="120" windowWidth="15140" windowHeight="13060" tabRatio="766"/>
  </bookViews>
  <sheets>
    <sheet name="assets" sheetId="1" r:id="rId1"/>
    <sheet name="damagefunctions" sheetId="2" r:id="rId2"/>
    <sheet name="measures" sheetId="3" r:id="rId3"/>
    <sheet name="discount" sheetId="4" r:id="rId4"/>
    <sheet name="_assets_details" sheetId="8" r:id="rId5"/>
    <sheet name="_measures_details" sheetId="5" r:id="rId6"/>
    <sheet name="_discounting_sheet"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C2" i="3"/>
  <c r="C3" i="3"/>
  <c r="C17" i="1"/>
  <c r="C4" i="7"/>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E17"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31" i="2"/>
  <c r="C30" i="2"/>
  <c r="C29" i="2"/>
  <c r="C28" i="2"/>
  <c r="C27" i="2"/>
  <c r="C26" i="2"/>
  <c r="C24" i="2"/>
  <c r="C15" i="2"/>
  <c r="C16" i="2"/>
  <c r="C17" i="2"/>
  <c r="C18" i="2"/>
  <c r="C19" i="2"/>
  <c r="C20" i="2"/>
  <c r="C21" i="2"/>
  <c r="C22" i="2"/>
  <c r="E3" i="2"/>
  <c r="E4" i="2"/>
  <c r="E5" i="2"/>
  <c r="E6" i="2"/>
  <c r="E7" i="2"/>
  <c r="E8" i="2"/>
  <c r="E9" i="2"/>
  <c r="E10" i="2"/>
  <c r="E11" i="2"/>
  <c r="E12" i="2"/>
  <c r="E13" i="2"/>
  <c r="E2"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authors>
    <author>srzdnb</author>
    <author>A satisfied Microsoft Office user</author>
  </authors>
  <commentList>
    <comment ref="C1" authorId="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14" authorId="0">
      <text>
        <r>
          <rPr>
            <b/>
            <sz val="8"/>
            <color indexed="81"/>
            <rFont val="Tahoma"/>
          </rPr>
          <t>VulnCurveID 520</t>
        </r>
      </text>
    </comment>
    <comment ref="A23" authorId="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authors>
    <author>srzdnb</author>
    <author>David Bresch</author>
    <author>sarah</author>
  </authors>
  <commentList>
    <comment ref="A1" authorId="0">
      <text>
        <r>
          <rPr>
            <b/>
            <sz val="8"/>
            <color indexed="81"/>
            <rFont val="Tahoma"/>
          </rPr>
          <t>this name appears later on the adaptation cost curve, so please keep it short</t>
        </r>
      </text>
    </comment>
    <comment ref="B1" authorId="0">
      <text>
        <r>
          <rPr>
            <b/>
            <sz val="8"/>
            <color indexed="81"/>
            <rFont val="Tahoma"/>
          </rPr>
          <t>used when plotting the adaptation cost curve, an RGB triple, with R G B values separated by a space</t>
        </r>
      </text>
    </comment>
    <comment ref="C1" authorId="0">
      <text>
        <r>
          <rPr>
            <b/>
            <sz val="8"/>
            <color indexed="81"/>
            <rFont val="Tahoma"/>
          </rPr>
          <t>the cost to realize this measure in the same currency (and currency unit) as the assets</t>
        </r>
      </text>
    </comment>
    <comment ref="D1" authorId="0">
      <text>
        <r>
          <rPr>
            <sz val="8"/>
            <color indexed="81"/>
            <rFont val="Tahoma"/>
            <family val="2"/>
          </rPr>
          <t>added to hazard
e.g. -2 means that this measure reduces the hazard intensity by 2
default=0</t>
        </r>
      </text>
    </comment>
    <comment ref="E1" author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text>
        <r>
          <rPr>
            <sz val="8"/>
            <color indexed="81"/>
            <rFont val="Tahoma"/>
            <family val="2"/>
          </rPr>
          <t>attachement point of risk transfer (CatXL)
default=0</t>
        </r>
      </text>
    </comment>
    <comment ref="M1" authorId="2">
      <text>
        <r>
          <rPr>
            <sz val="8"/>
            <color indexed="81"/>
            <rFont val="Tahoma"/>
            <family val="2"/>
          </rPr>
          <t>cover of risk transfer
default=0</t>
        </r>
      </text>
    </comment>
  </commentList>
</comments>
</file>

<file path=xl/sharedStrings.xml><?xml version="1.0" encoding="utf-8"?>
<sst xmlns="http://schemas.openxmlformats.org/spreadsheetml/2006/main" count="119" uniqueCount="75">
  <si>
    <t>Intensity</t>
  </si>
  <si>
    <t>MDD</t>
  </si>
  <si>
    <t>Deductible</t>
  </si>
  <si>
    <t>Cover</t>
  </si>
  <si>
    <t>Latitude</t>
  </si>
  <si>
    <t>Longitude</t>
  </si>
  <si>
    <t>Value</t>
  </si>
  <si>
    <t>MDR</t>
  </si>
  <si>
    <t>PAA</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</si>
  <si>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</si>
  <si>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</si>
  <si>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</si>
  <si>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</si>
  <si>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</si>
  <si>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</si>
  <si>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</si>
  <si>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</si>
  <si>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</si>
  <si>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</si>
  <si>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</si>
  <si>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</si>
  <si>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</si>
  <si>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</si>
  <si>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</si>
  <si>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</si>
  <si>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</si>
  <si>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</si>
  <si>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</si>
  <si>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</si>
  <si>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</si>
  <si>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</si>
  <si>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</si>
  <si>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</si>
  <si>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</si>
  <si>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</si>
  <si>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</si>
  <si>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</si>
  <si>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</si>
  <si>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</si>
  <si>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</si>
  <si>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</si>
  <si>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</si>
  <si>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</si>
  <si>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</si>
  <si>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</si>
  <si>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</si>
  <si>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</si>
  <si>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</si>
  <si>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</si>
  <si>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</si>
  <si>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</si>
  <si>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</si>
  <si>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</si>
  <si>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</si>
  <si>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</si>
  <si>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</si>
  <si>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</si>
  <si>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</si>
  <si>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</si>
  <si>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</si>
  <si>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</si>
  <si>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</si>
  <si>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</si>
  <si>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</si>
  <si>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</si>
  <si>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</si>
  <si>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</si>
  <si>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DamageFunID</t>
  </si>
  <si>
    <t>MDD impact a</t>
  </si>
  <si>
    <t>MDD impact b</t>
  </si>
  <si>
    <t>PAA impact a</t>
  </si>
  <si>
    <t>PAA impact b</t>
  </si>
  <si>
    <t>hazard event set</t>
  </si>
  <si>
    <t>peril_ID</t>
  </si>
  <si>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</sst>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000000_);_(* \(#,##0.000000\);_(* &quot;-&quot;??_);_(@_)"/>
    <numFmt numFmtId="166" formatCode="_(* #,##0_);_(* \(#,##0\);_(* &quot;-&quot;??_);_(@_)"/>
    <numFmt numFmtId="167" formatCode="_ * #,##0_ ;_ * \-#,##0_ ;_ * &quot;-&quot;??_ ;_ @_ "/>
    <numFmt numFmtId="168" formatCode="0.0%"/>
  </numFmts>
  <fonts count="11" x14ac:knownFonts="1">
    <font>
      <sz val="10"/>
      <name val="Arial"/>
    </font>
    <font>
      <sz val="10"/>
      <name val="Arial"/>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s>
  <fills count="7">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27">
    <xf numFmtId="0" fontId="0" fillId="0" borderId="0" xfId="0"/>
    <xf numFmtId="0" fontId="0" fillId="0" borderId="0" xfId="0" applyFill="1"/>
    <xf numFmtId="166" fontId="0" fillId="0" borderId="0" xfId="1" applyNumberFormat="1" applyFont="1" applyFill="1"/>
    <xf numFmtId="167"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166" fontId="1" fillId="0" borderId="0" xfId="1" applyNumberFormat="1"/>
    <xf numFmtId="165" fontId="0" fillId="2" borderId="0" xfId="1" applyNumberFormat="1" applyFont="1" applyFill="1"/>
    <xf numFmtId="9" fontId="0" fillId="0" borderId="0" xfId="0" applyNumberFormat="1"/>
    <xf numFmtId="166" fontId="0" fillId="0" borderId="0" xfId="1" applyNumberFormat="1" applyFont="1"/>
    <xf numFmtId="0" fontId="5" fillId="0" borderId="0" xfId="0" applyFont="1"/>
    <xf numFmtId="0" fontId="0" fillId="0" borderId="1" xfId="0" applyBorder="1"/>
    <xf numFmtId="166" fontId="0" fillId="0" borderId="0" xfId="0" applyNumberFormat="1"/>
    <xf numFmtId="1" fontId="6" fillId="0" borderId="0" xfId="0" applyNumberFormat="1" applyFont="1"/>
    <xf numFmtId="1" fontId="0" fillId="0" borderId="0" xfId="0" applyNumberFormat="1"/>
    <xf numFmtId="168" fontId="0" fillId="0" borderId="0" xfId="0" applyNumberFormat="1"/>
    <xf numFmtId="1" fontId="7" fillId="0" borderId="0" xfId="0" applyNumberFormat="1" applyFont="1"/>
    <xf numFmtId="166" fontId="6" fillId="0" borderId="0" xfId="1" applyNumberFormat="1" applyFont="1"/>
    <xf numFmtId="166" fontId="5" fillId="0" borderId="0" xfId="1" applyNumberFormat="1" applyFont="1"/>
    <xf numFmtId="9" fontId="0" fillId="0" borderId="0" xfId="3" applyFont="1"/>
    <xf numFmtId="0" fontId="8" fillId="0" borderId="0" xfId="0" applyFont="1"/>
    <xf numFmtId="167" fontId="8" fillId="0" borderId="0" xfId="0" applyNumberFormat="1" applyFont="1"/>
    <xf numFmtId="164" fontId="0" fillId="0" borderId="0" xfId="1" applyFont="1"/>
    <xf numFmtId="0" fontId="0" fillId="0" borderId="0" xfId="2" applyFont="1" applyBorder="1"/>
    <xf numFmtId="9" fontId="0" fillId="6" borderId="2" xfId="0" applyNumberFormat="1" applyFill="1" applyBorder="1"/>
  </cellXfs>
  <cellStyles count="4">
    <cellStyle name="Comma" xfId="1" builtinId="3"/>
    <cellStyle name="Normal" xfId="0" builtinId="0"/>
    <cellStyle name="Normal 3"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2</a:t>
            </a:r>
          </a:p>
        </c:rich>
      </c:tx>
      <c:layout>
        <c:manualLayout>
          <c:xMode val="edge"/>
          <c:yMode val="edge"/>
          <c:x val="0.3991852527054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damagefunctions!$C$2:$C$13</c:f>
              <c:numCache>
                <c:formatCode>General</c:formatCode>
                <c:ptCount val="12"/>
                <c:pt idx="0">
                  <c:v>0.0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damagefunctions!$D$2:$D$13</c:f>
              <c:numCache>
                <c:formatCode>General</c:formatCode>
                <c:ptCount val="12"/>
                <c:pt idx="0">
                  <c:v>0.0</c:v>
                </c:pt>
                <c:pt idx="1">
                  <c:v>0.01</c:v>
                </c:pt>
                <c:pt idx="2">
                  <c:v>0.01</c:v>
                </c:pt>
                <c:pt idx="3">
                  <c:v>0.057</c:v>
                </c:pt>
                <c:pt idx="4">
                  <c:v>0.1</c:v>
                </c:pt>
                <c:pt idx="5">
                  <c:v>0.14</c:v>
                </c:pt>
                <c:pt idx="6">
                  <c:v>0.177</c:v>
                </c:pt>
                <c:pt idx="7">
                  <c:v>0.214</c:v>
                </c:pt>
                <c:pt idx="8">
                  <c:v>0.28</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CF305"/>
              </a:solidFill>
              <a:prstDash val="solid"/>
            </a:ln>
          </c:spPr>
          <c:marker>
            <c:symbol val="triangle"/>
            <c:size val="5"/>
            <c:spPr>
              <a:solidFill>
                <a:srgbClr val="FCF305"/>
              </a:solidFill>
              <a:ln>
                <a:solidFill>
                  <a:srgbClr val="FCF305"/>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damagefunctions!$E$2:$E$13</c:f>
              <c:numCache>
                <c:formatCode>General</c:formatCode>
                <c:ptCount val="12"/>
                <c:pt idx="0">
                  <c:v>0.0</c:v>
                </c:pt>
                <c:pt idx="1">
                  <c:v>0.0001</c:v>
                </c:pt>
                <c:pt idx="2">
                  <c:v>0.0002</c:v>
                </c:pt>
                <c:pt idx="3">
                  <c:v>0.00171</c:v>
                </c:pt>
                <c:pt idx="4">
                  <c:v>0.01</c:v>
                </c:pt>
                <c:pt idx="5">
                  <c:v>0.021</c:v>
                </c:pt>
                <c:pt idx="6">
                  <c:v>0.0354</c:v>
                </c:pt>
                <c:pt idx="7">
                  <c:v>0.0642</c:v>
                </c:pt>
                <c:pt idx="8">
                  <c:v>0.112</c:v>
                </c:pt>
                <c:pt idx="9">
                  <c:v>0.153</c:v>
                </c:pt>
                <c:pt idx="10">
                  <c:v>0.2</c:v>
                </c:pt>
                <c:pt idx="11">
                  <c:v>0.25</c:v>
                </c:pt>
              </c:numCache>
            </c:numRef>
          </c:yVal>
          <c:smooth val="1"/>
        </c:ser>
        <c:dLbls>
          <c:showLegendKey val="0"/>
          <c:showVal val="0"/>
          <c:showCatName val="0"/>
          <c:showSerName val="0"/>
          <c:showPercent val="0"/>
          <c:showBubbleSize val="0"/>
        </c:dLbls>
        <c:axId val="2099063512"/>
        <c:axId val="2099068824"/>
      </c:scatterChart>
      <c:valAx>
        <c:axId val="2099063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068824"/>
        <c:crosses val="autoZero"/>
        <c:crossBetween val="midCat"/>
      </c:valAx>
      <c:valAx>
        <c:axId val="2099068824"/>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063512"/>
        <c:crosses val="autoZero"/>
        <c:crossBetween val="midCat"/>
      </c:valAx>
      <c:spPr>
        <a:noFill/>
        <a:ln w="25400">
          <a:noFill/>
        </a:ln>
      </c:spPr>
    </c:plotArea>
    <c:legend>
      <c:legendPos val="r"/>
      <c:layout>
        <c:manualLayout>
          <c:xMode val="edge"/>
          <c:yMode val="edge"/>
          <c:wMode val="edge"/>
          <c:hMode val="edge"/>
          <c:x val="0.320197432217524"/>
          <c:y val="0.873624643073462"/>
          <c:w val="0.716749544238005"/>
          <c:h val="0.97252574197456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CC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1</a:t>
            </a:r>
          </a:p>
        </c:rich>
      </c:tx>
      <c:layout>
        <c:manualLayout>
          <c:xMode val="edge"/>
          <c:yMode val="edge"/>
          <c:x val="0.3991853198939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damagefunctions!$C$14:$C$22</c:f>
              <c:numCache>
                <c:formatCode>General</c:formatCode>
                <c:ptCount val="9"/>
                <c:pt idx="0">
                  <c:v>0.0</c:v>
                </c:pt>
                <c:pt idx="1">
                  <c:v>0.0</c:v>
                </c:pt>
                <c:pt idx="2">
                  <c:v>0.0218571428571429</c:v>
                </c:pt>
                <c:pt idx="3">
                  <c:v>0.0358875</c:v>
                </c:pt>
                <c:pt idx="4">
                  <c:v>0.0539774153074028</c:v>
                </c:pt>
                <c:pt idx="5">
                  <c:v>0.103534246575342</c:v>
                </c:pt>
                <c:pt idx="6">
                  <c:v>0.180414</c:v>
                </c:pt>
                <c:pt idx="7">
                  <c:v>0.410796</c:v>
                </c:pt>
                <c:pt idx="8">
                  <c:v>0.410796</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damagefunctions!$D$14:$D$22</c:f>
              <c:numCache>
                <c:formatCode>General</c:formatCode>
                <c:ptCount val="9"/>
                <c:pt idx="0">
                  <c:v>0.0</c:v>
                </c:pt>
                <c:pt idx="1">
                  <c:v>0.005</c:v>
                </c:pt>
                <c:pt idx="2">
                  <c:v>0.042</c:v>
                </c:pt>
                <c:pt idx="3">
                  <c:v>0.16</c:v>
                </c:pt>
                <c:pt idx="4">
                  <c:v>0.3985</c:v>
                </c:pt>
                <c:pt idx="5">
                  <c:v>0.657</c:v>
                </c:pt>
                <c:pt idx="6">
                  <c:v>1.0</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damagefunctions!$E$14:$E$22</c:f>
              <c:numCache>
                <c:formatCode>General</c:formatCode>
                <c:ptCount val="9"/>
                <c:pt idx="0">
                  <c:v>0.0</c:v>
                </c:pt>
                <c:pt idx="1">
                  <c:v>0.0</c:v>
                </c:pt>
                <c:pt idx="2">
                  <c:v>0.000918</c:v>
                </c:pt>
                <c:pt idx="3">
                  <c:v>0.005742</c:v>
                </c:pt>
                <c:pt idx="4">
                  <c:v>0.02151</c:v>
                </c:pt>
                <c:pt idx="5">
                  <c:v>0.068022</c:v>
                </c:pt>
                <c:pt idx="6">
                  <c:v>0.180414</c:v>
                </c:pt>
                <c:pt idx="7">
                  <c:v>0.410796</c:v>
                </c:pt>
                <c:pt idx="8">
                  <c:v>0.410796</c:v>
                </c:pt>
              </c:numCache>
            </c:numRef>
          </c:yVal>
          <c:smooth val="0"/>
        </c:ser>
        <c:dLbls>
          <c:showLegendKey val="0"/>
          <c:showVal val="0"/>
          <c:showCatName val="0"/>
          <c:showSerName val="0"/>
          <c:showPercent val="0"/>
          <c:showBubbleSize val="0"/>
        </c:dLbls>
        <c:axId val="2099155320"/>
        <c:axId val="2099158744"/>
      </c:scatterChart>
      <c:valAx>
        <c:axId val="2099155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158744"/>
        <c:crosses val="autoZero"/>
        <c:crossBetween val="midCat"/>
      </c:valAx>
      <c:valAx>
        <c:axId val="2099158744"/>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155320"/>
        <c:crosses val="autoZero"/>
        <c:crossBetween val="midCat"/>
      </c:valAx>
      <c:spPr>
        <a:noFill/>
        <a:ln w="25400">
          <a:noFill/>
        </a:ln>
      </c:spPr>
    </c:plotArea>
    <c:legend>
      <c:legendPos val="r"/>
      <c:layout>
        <c:manualLayout>
          <c:xMode val="edge"/>
          <c:yMode val="edge"/>
          <c:wMode val="edge"/>
          <c:hMode val="edge"/>
          <c:x val="0.321867128402561"/>
          <c:y val="0.873624643073462"/>
          <c:w val="0.717444137050436"/>
          <c:h val="0.97252574197456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3</a:t>
            </a:r>
          </a:p>
        </c:rich>
      </c:tx>
      <c:layout>
        <c:manualLayout>
          <c:xMode val="edge"/>
          <c:yMode val="edge"/>
          <c:x val="0.398374896012691"/>
          <c:y val="0.0386102147067682"/>
        </c:manualLayout>
      </c:layout>
      <c:overlay val="0"/>
      <c:spPr>
        <a:noFill/>
        <a:ln w="25400">
          <a:noFill/>
        </a:ln>
      </c:spPr>
    </c:title>
    <c:autoTitleDeleted val="0"/>
    <c:plotArea>
      <c:layout>
        <c:manualLayout>
          <c:layoutTarget val="inner"/>
          <c:xMode val="edge"/>
          <c:yMode val="edge"/>
          <c:x val="0.107723791054908"/>
          <c:y val="0.239382690679843"/>
          <c:w val="0.831302463046365"/>
          <c:h val="0.467182347939694"/>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damagefunctions!$C$23:$C$31</c:f>
              <c:numCache>
                <c:formatCode>General</c:formatCode>
                <c:ptCount val="9"/>
                <c:pt idx="0">
                  <c:v>0.0</c:v>
                </c:pt>
                <c:pt idx="1">
                  <c:v>0.0</c:v>
                </c:pt>
                <c:pt idx="2">
                  <c:v>0.0</c:v>
                </c:pt>
                <c:pt idx="3">
                  <c:v>0.025</c:v>
                </c:pt>
                <c:pt idx="4">
                  <c:v>0.054054054054054</c:v>
                </c:pt>
                <c:pt idx="5">
                  <c:v>0.104615384615385</c:v>
                </c:pt>
                <c:pt idx="6">
                  <c:v>0.211764705882353</c:v>
                </c:pt>
                <c:pt idx="7">
                  <c:v>0.4</c:v>
                </c:pt>
                <c:pt idx="8">
                  <c:v>0.4</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damagefunctions!$D$23:$D$31</c:f>
              <c:numCache>
                <c:formatCode>General</c:formatCode>
                <c:ptCount val="9"/>
                <c:pt idx="0">
                  <c:v>0.0</c:v>
                </c:pt>
                <c:pt idx="1">
                  <c:v>0.004</c:v>
                </c:pt>
                <c:pt idx="2">
                  <c:v>0.0</c:v>
                </c:pt>
                <c:pt idx="3">
                  <c:v>0.16</c:v>
                </c:pt>
                <c:pt idx="4">
                  <c:v>0.37</c:v>
                </c:pt>
                <c:pt idx="5">
                  <c:v>0.65</c:v>
                </c:pt>
                <c:pt idx="6">
                  <c:v>0.85</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damagefunctions!$E$23:$E$31</c:f>
              <c:numCache>
                <c:formatCode>_(* #\'##0.000000_);_(* \(#\'##0.000000\);_(* "-"??_);_(@_)</c:formatCode>
                <c:ptCount val="9"/>
                <c:pt idx="0">
                  <c:v>0.0</c:v>
                </c:pt>
                <c:pt idx="1">
                  <c:v>0.0</c:v>
                </c:pt>
                <c:pt idx="2">
                  <c:v>0.0</c:v>
                </c:pt>
                <c:pt idx="3">
                  <c:v>0.004</c:v>
                </c:pt>
                <c:pt idx="4">
                  <c:v>0.02</c:v>
                </c:pt>
                <c:pt idx="5">
                  <c:v>0.068</c:v>
                </c:pt>
                <c:pt idx="6">
                  <c:v>0.18</c:v>
                </c:pt>
                <c:pt idx="7">
                  <c:v>0.4</c:v>
                </c:pt>
                <c:pt idx="8">
                  <c:v>0.4</c:v>
                </c:pt>
              </c:numCache>
            </c:numRef>
          </c:yVal>
          <c:smooth val="0"/>
        </c:ser>
        <c:dLbls>
          <c:showLegendKey val="0"/>
          <c:showVal val="0"/>
          <c:showCatName val="0"/>
          <c:showSerName val="0"/>
          <c:showPercent val="0"/>
          <c:showBubbleSize val="0"/>
        </c:dLbls>
        <c:axId val="2099201576"/>
        <c:axId val="2099205000"/>
      </c:scatterChart>
      <c:valAx>
        <c:axId val="2099201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205000"/>
        <c:crosses val="autoZero"/>
        <c:crossBetween val="midCat"/>
      </c:valAx>
      <c:valAx>
        <c:axId val="2099205000"/>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201576"/>
        <c:crosses val="autoZero"/>
        <c:crossBetween val="midCat"/>
      </c:valAx>
      <c:spPr>
        <a:noFill/>
        <a:ln w="25400">
          <a:noFill/>
        </a:ln>
      </c:spPr>
    </c:plotArea>
    <c:legend>
      <c:legendPos val="r"/>
      <c:layout>
        <c:manualLayout>
          <c:xMode val="edge"/>
          <c:yMode val="edge"/>
          <c:wMode val="edge"/>
          <c:hMode val="edge"/>
          <c:x val="0.324323937394803"/>
          <c:y val="0.874316509616626"/>
          <c:w val="0.719900946042678"/>
          <c:h val="0.97267716535433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508000</xdr:colOff>
      <xdr:row>1</xdr:row>
      <xdr:rowOff>0</xdr:rowOff>
    </xdr:from>
    <xdr:to>
      <xdr:col>14</xdr:col>
      <xdr:colOff>279400</xdr:colOff>
      <xdr:row>16</xdr:row>
      <xdr:rowOff>25400</xdr:rowOff>
    </xdr:to>
    <xdr:graphicFrame macro="">
      <xdr:nvGraphicFramePr>
        <xdr:cNvPr id="125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63500</xdr:rowOff>
    </xdr:from>
    <xdr:to>
      <xdr:col>14</xdr:col>
      <xdr:colOff>279400</xdr:colOff>
      <xdr:row>31</xdr:row>
      <xdr:rowOff>88900</xdr:rowOff>
    </xdr:to>
    <xdr:graphicFrame macro="">
      <xdr:nvGraphicFramePr>
        <xdr:cNvPr id="125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31</xdr:row>
      <xdr:rowOff>127000</xdr:rowOff>
    </xdr:from>
    <xdr:to>
      <xdr:col>14</xdr:col>
      <xdr:colOff>279400</xdr:colOff>
      <xdr:row>47</xdr:row>
      <xdr:rowOff>12700</xdr:rowOff>
    </xdr:to>
    <xdr:graphicFrame macro="">
      <xdr:nvGraphicFramePr>
        <xdr:cNvPr id="125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election activeCell="C18" sqref="C18"/>
    </sheetView>
  </sheetViews>
  <sheetFormatPr baseColWidth="10" defaultColWidth="8.83203125" defaultRowHeight="12" x14ac:dyDescent="0"/>
  <cols>
    <col min="1" max="1" width="10" style="1" bestFit="1" customWidth="1"/>
    <col min="2" max="2" width="10.5" style="1" bestFit="1" customWidth="1"/>
    <col min="3" max="3" width="15.6640625" style="1" bestFit="1" customWidth="1"/>
    <col min="4" max="4" width="9.6640625" style="1" bestFit="1" customWidth="1"/>
    <col min="5" max="5" width="17.1640625" style="1" customWidth="1"/>
    <col min="6" max="6" width="12.6640625" style="1" bestFit="1" customWidth="1"/>
    <col min="7" max="7" width="13.1640625" style="22" bestFit="1" customWidth="1"/>
  </cols>
  <sheetData>
    <row r="1" spans="1:7">
      <c r="A1" s="1" t="s">
        <v>4</v>
      </c>
      <c r="B1" s="1" t="s">
        <v>5</v>
      </c>
      <c r="C1" s="1" t="s">
        <v>6</v>
      </c>
      <c r="D1" s="1" t="s">
        <v>2</v>
      </c>
      <c r="E1" s="1" t="s">
        <v>3</v>
      </c>
      <c r="F1" s="1" t="s">
        <v>67</v>
      </c>
      <c r="G1" s="22" t="s">
        <v>55</v>
      </c>
    </row>
    <row r="2" spans="1:7">
      <c r="A2">
        <v>26.933899</v>
      </c>
      <c r="B2">
        <v>-80.128799000000001</v>
      </c>
      <c r="C2" s="3">
        <f>G2*_assets_details!$B$8*2.71</f>
        <v>27855008735.361263</v>
      </c>
      <c r="D2" s="2">
        <v>0</v>
      </c>
      <c r="E2" s="2">
        <f>C2-D2</f>
        <v>27855008735.361263</v>
      </c>
      <c r="F2" s="1">
        <v>1</v>
      </c>
      <c r="G2" s="23">
        <v>5139300504.6792002</v>
      </c>
    </row>
    <row r="3" spans="1:7">
      <c r="A3">
        <v>26.957203</v>
      </c>
      <c r="B3">
        <v>-80.098284000000007</v>
      </c>
      <c r="C3" s="3">
        <f>G3*_assets_details!$B$8*2.71</f>
        <v>25192128287.085857</v>
      </c>
      <c r="D3" s="2">
        <v>0</v>
      </c>
      <c r="E3" s="2">
        <f t="shared" ref="E3:E51" si="0">C3-D3</f>
        <v>25192128287.085857</v>
      </c>
      <c r="F3" s="1">
        <v>1</v>
      </c>
      <c r="G3" s="23">
        <v>4647994148.9088297</v>
      </c>
    </row>
    <row r="4" spans="1:7">
      <c r="A4">
        <v>26.783846</v>
      </c>
      <c r="B4">
        <v>-80.748947000000001</v>
      </c>
      <c r="C4" s="3">
        <f>G4*_assets_details!$B$8*2.71</f>
        <v>25192128287.085857</v>
      </c>
      <c r="D4" s="2">
        <v>0</v>
      </c>
      <c r="E4" s="2">
        <f t="shared" si="0"/>
        <v>25192128287.085857</v>
      </c>
      <c r="F4" s="1">
        <v>1</v>
      </c>
      <c r="G4" s="23">
        <v>4647994148.9088297</v>
      </c>
    </row>
    <row r="5" spans="1:7">
      <c r="A5">
        <v>26.645524000000002</v>
      </c>
      <c r="B5">
        <v>-80.550703999999996</v>
      </c>
      <c r="C5" s="3">
        <f>G5*_assets_details!$B$8*2.71</f>
        <v>25192128287.085857</v>
      </c>
      <c r="D5" s="2">
        <v>0</v>
      </c>
      <c r="E5" s="2">
        <f t="shared" si="0"/>
        <v>25192128287.085857</v>
      </c>
      <c r="F5" s="1">
        <v>1</v>
      </c>
      <c r="G5" s="23">
        <v>4647994148.9088297</v>
      </c>
    </row>
    <row r="6" spans="1:7">
      <c r="A6">
        <v>26.897796</v>
      </c>
      <c r="B6">
        <v>-80.596929000000003</v>
      </c>
      <c r="C6" s="3">
        <f>G6*_assets_details!$B$8*2.71</f>
        <v>25192128287.085857</v>
      </c>
      <c r="D6" s="2">
        <v>0</v>
      </c>
      <c r="E6" s="2">
        <f t="shared" si="0"/>
        <v>25192128287.085857</v>
      </c>
      <c r="F6" s="1">
        <v>1</v>
      </c>
      <c r="G6" s="23">
        <v>4647994148.9088297</v>
      </c>
    </row>
    <row r="7" spans="1:7">
      <c r="A7">
        <v>26.925359</v>
      </c>
      <c r="B7">
        <v>-80.220966000000004</v>
      </c>
      <c r="C7" s="3">
        <f>G7*_assets_details!$B$8*2.71</f>
        <v>25192128287.085857</v>
      </c>
      <c r="D7" s="2">
        <v>0</v>
      </c>
      <c r="E7" s="2">
        <f t="shared" si="0"/>
        <v>25192128287.085857</v>
      </c>
      <c r="F7" s="1">
        <v>1</v>
      </c>
      <c r="G7" s="23">
        <v>4647994148.9088297</v>
      </c>
    </row>
    <row r="8" spans="1:7">
      <c r="A8">
        <v>26.914767999999999</v>
      </c>
      <c r="B8">
        <v>-80.074659999999994</v>
      </c>
      <c r="C8" s="3">
        <f>G8*_assets_details!$B$8*2.71</f>
        <v>25195080400.367306</v>
      </c>
      <c r="D8" s="2">
        <v>0</v>
      </c>
      <c r="E8" s="2">
        <f t="shared" si="0"/>
        <v>25195080400.367306</v>
      </c>
      <c r="F8" s="1">
        <v>1</v>
      </c>
      <c r="G8" s="23">
        <v>4648538819.2559605</v>
      </c>
    </row>
    <row r="9" spans="1:7">
      <c r="A9">
        <v>26.853491000000002</v>
      </c>
      <c r="B9">
        <v>-80.190280999999999</v>
      </c>
      <c r="C9" s="3">
        <f>G9*_assets_details!$B$8*2.71</f>
        <v>25192128287.085857</v>
      </c>
      <c r="D9" s="2">
        <v>0</v>
      </c>
      <c r="E9" s="2">
        <f t="shared" si="0"/>
        <v>25192128287.085857</v>
      </c>
      <c r="F9" s="1">
        <v>1</v>
      </c>
      <c r="G9" s="23">
        <v>4647994148.9088297</v>
      </c>
    </row>
    <row r="10" spans="1:7">
      <c r="A10">
        <v>26.845099000000001</v>
      </c>
      <c r="B10">
        <v>-80.083904000000004</v>
      </c>
      <c r="C10" s="3">
        <f>G10*_assets_details!$B$8*2.71</f>
        <v>25241938723.778896</v>
      </c>
      <c r="D10" s="2">
        <v>0</v>
      </c>
      <c r="E10" s="2">
        <f t="shared" si="0"/>
        <v>25241938723.778896</v>
      </c>
      <c r="F10" s="1">
        <v>1</v>
      </c>
      <c r="G10" s="23">
        <v>4657184266.3798704</v>
      </c>
    </row>
    <row r="11" spans="1:7">
      <c r="A11">
        <v>26.826509999999999</v>
      </c>
      <c r="B11">
        <v>-80.213493</v>
      </c>
      <c r="C11" s="3">
        <f>G11*_assets_details!$B$8*2.71</f>
        <v>25192128287.085857</v>
      </c>
      <c r="D11" s="2">
        <v>0</v>
      </c>
      <c r="E11" s="2">
        <f t="shared" si="0"/>
        <v>25192128287.085857</v>
      </c>
      <c r="F11" s="1">
        <v>1</v>
      </c>
      <c r="G11" s="23">
        <v>4647994148.9088297</v>
      </c>
    </row>
    <row r="12" spans="1:7">
      <c r="A12">
        <v>26.842772</v>
      </c>
      <c r="B12">
        <v>-80.059100000000001</v>
      </c>
      <c r="C12" s="3">
        <f>G12*_assets_details!$B$8*2.71</f>
        <v>25208559344.31115</v>
      </c>
      <c r="D12" s="2">
        <v>0</v>
      </c>
      <c r="E12" s="2">
        <f t="shared" si="0"/>
        <v>25208559344.31115</v>
      </c>
      <c r="F12" s="1">
        <v>1</v>
      </c>
      <c r="G12" s="23">
        <v>4651025709.2825003</v>
      </c>
    </row>
    <row r="13" spans="1:7">
      <c r="A13">
        <v>26.825904999999999</v>
      </c>
      <c r="B13">
        <v>-80.630095999999995</v>
      </c>
      <c r="C13" s="3">
        <f>G13*_assets_details!$B$8*2.71</f>
        <v>25192128287.085857</v>
      </c>
      <c r="D13" s="2">
        <v>0</v>
      </c>
      <c r="E13" s="2">
        <f t="shared" si="0"/>
        <v>25192128287.085857</v>
      </c>
      <c r="F13" s="1">
        <v>1</v>
      </c>
      <c r="G13" s="23">
        <v>4647994148.9088297</v>
      </c>
    </row>
    <row r="14" spans="1:7">
      <c r="A14">
        <v>26.804649999999999</v>
      </c>
      <c r="B14">
        <v>-80.075300999999996</v>
      </c>
      <c r="C14" s="3">
        <f>G14*_assets_details!$B$8*2.71</f>
        <v>26890193924.30938</v>
      </c>
      <c r="D14" s="2">
        <v>0</v>
      </c>
      <c r="E14" s="2">
        <f t="shared" si="0"/>
        <v>26890193924.30938</v>
      </c>
      <c r="F14" s="1">
        <v>1</v>
      </c>
      <c r="G14" s="23">
        <v>4961290391.9390001</v>
      </c>
    </row>
    <row r="15" spans="1:7">
      <c r="A15">
        <v>26.788648999999999</v>
      </c>
      <c r="B15">
        <v>-80.069884999999999</v>
      </c>
      <c r="C15" s="3">
        <f>G15*_assets_details!$B$8*2.71</f>
        <v>29479167696.266094</v>
      </c>
      <c r="D15" s="2">
        <v>0</v>
      </c>
      <c r="E15" s="2">
        <f t="shared" si="0"/>
        <v>29479167696.266094</v>
      </c>
      <c r="F15" s="1">
        <v>1</v>
      </c>
      <c r="G15" s="23">
        <v>5438960829.5693903</v>
      </c>
    </row>
    <row r="16" spans="1:7">
      <c r="A16">
        <v>26.704277000000001</v>
      </c>
      <c r="B16">
        <v>-80.656841</v>
      </c>
      <c r="C16" s="3">
        <f>G16*_assets_details!$B$8*2.71</f>
        <v>25210859692.322727</v>
      </c>
      <c r="D16" s="2">
        <v>0</v>
      </c>
      <c r="E16" s="2">
        <f t="shared" si="0"/>
        <v>25210859692.322727</v>
      </c>
      <c r="F16" s="1">
        <v>1</v>
      </c>
      <c r="G16" s="23">
        <v>4651450127.7348204</v>
      </c>
    </row>
    <row r="17" spans="1:7">
      <c r="A17">
        <v>26.710049999999999</v>
      </c>
      <c r="B17">
        <v>-80.190084999999996</v>
      </c>
      <c r="C17" s="3">
        <f>G17*_assets_details!$B$8*2.71</f>
        <v>26017749039.959179</v>
      </c>
      <c r="D17" s="2">
        <v>0</v>
      </c>
      <c r="E17" s="2">
        <f t="shared" si="0"/>
        <v>26017749039.959179</v>
      </c>
      <c r="F17" s="1">
        <v>1</v>
      </c>
      <c r="G17" s="23">
        <v>4800322701.0994797</v>
      </c>
    </row>
    <row r="18" spans="1:7">
      <c r="A18">
        <v>26.755412</v>
      </c>
      <c r="B18">
        <v>-80.089550000000003</v>
      </c>
      <c r="C18" s="3">
        <f>G18*_assets_details!$B$8*2.71</f>
        <v>25223774503.301781</v>
      </c>
      <c r="D18" s="2">
        <v>0</v>
      </c>
      <c r="E18" s="2">
        <f t="shared" si="0"/>
        <v>25223774503.301781</v>
      </c>
      <c r="F18" s="1">
        <v>1</v>
      </c>
      <c r="G18" s="23">
        <v>4653832934.1885204</v>
      </c>
    </row>
    <row r="19" spans="1:7">
      <c r="A19">
        <v>26.678449000000001</v>
      </c>
      <c r="B19">
        <v>-80.041179</v>
      </c>
      <c r="C19" s="3">
        <f>G19*_assets_details!$B$8*2.71</f>
        <v>25262672292.77322</v>
      </c>
      <c r="D19" s="2">
        <v>0</v>
      </c>
      <c r="E19" s="2">
        <f t="shared" si="0"/>
        <v>25262672292.77322</v>
      </c>
      <c r="F19" s="1">
        <v>1</v>
      </c>
      <c r="G19" s="23">
        <v>4661009648.1131401</v>
      </c>
    </row>
    <row r="20" spans="1:7">
      <c r="A20">
        <v>26.725649000000001</v>
      </c>
      <c r="B20">
        <v>-80.132400000000004</v>
      </c>
      <c r="C20" s="3">
        <f>G20*_assets_details!$B$8*2.71</f>
        <v>25196498948.307751</v>
      </c>
      <c r="D20" s="2">
        <v>0</v>
      </c>
      <c r="E20" s="2">
        <f t="shared" si="0"/>
        <v>25196498948.307751</v>
      </c>
      <c r="F20" s="1">
        <v>1</v>
      </c>
      <c r="G20" s="23">
        <v>4648800543.9682198</v>
      </c>
    </row>
    <row r="21" spans="1:7">
      <c r="A21">
        <v>26.720599</v>
      </c>
      <c r="B21">
        <v>-80.091746000000001</v>
      </c>
      <c r="C21" s="3">
        <f>G21*_assets_details!$B$8*2.71</f>
        <v>25200029653.884354</v>
      </c>
      <c r="D21" s="2">
        <v>0</v>
      </c>
      <c r="E21" s="2">
        <f t="shared" si="0"/>
        <v>25200029653.884354</v>
      </c>
      <c r="F21" s="1">
        <v>1</v>
      </c>
      <c r="G21" s="23">
        <v>4649451965.6613197</v>
      </c>
    </row>
    <row r="22" spans="1:7">
      <c r="A22">
        <v>26.71255</v>
      </c>
      <c r="B22">
        <v>-80.068579</v>
      </c>
      <c r="C22" s="3">
        <f>G22*_assets_details!$B$8*2.71</f>
        <v>25195191474.314167</v>
      </c>
      <c r="D22" s="2">
        <v>0</v>
      </c>
      <c r="E22" s="2">
        <f t="shared" si="0"/>
        <v>25195191474.314167</v>
      </c>
      <c r="F22" s="1">
        <v>1</v>
      </c>
      <c r="G22" s="23">
        <v>4648559312.6040897</v>
      </c>
    </row>
    <row r="23" spans="1:7">
      <c r="A23">
        <v>26.664899999999999</v>
      </c>
      <c r="B23">
        <v>-80.090698000000003</v>
      </c>
      <c r="C23" s="3">
        <f>G23*_assets_details!$B$8*2.71</f>
        <v>25629072600.375072</v>
      </c>
      <c r="D23" s="2">
        <v>0</v>
      </c>
      <c r="E23" s="2">
        <f t="shared" si="0"/>
        <v>25629072600.375072</v>
      </c>
      <c r="F23" s="1">
        <v>1</v>
      </c>
      <c r="G23" s="23">
        <v>4728611180.8810101</v>
      </c>
    </row>
    <row r="24" spans="1:7">
      <c r="A24">
        <v>26.664698999999999</v>
      </c>
      <c r="B24">
        <v>-80.125399999999999</v>
      </c>
      <c r="C24" s="3">
        <f>G24*_assets_details!$B$8*2.71</f>
        <v>25243528888.635025</v>
      </c>
      <c r="D24" s="2">
        <v>0</v>
      </c>
      <c r="E24" s="2">
        <f t="shared" si="0"/>
        <v>25243528888.635025</v>
      </c>
      <c r="F24" s="1">
        <v>1</v>
      </c>
      <c r="G24" s="23">
        <v>4657477654.7297096</v>
      </c>
    </row>
    <row r="25" spans="1:7">
      <c r="A25">
        <v>26.663149000000001</v>
      </c>
      <c r="B25">
        <v>-80.151401000000007</v>
      </c>
      <c r="C25" s="3">
        <f>G25*_assets_details!$B$8*2.71</f>
        <v>25195070979.89452</v>
      </c>
      <c r="D25" s="2">
        <v>0</v>
      </c>
      <c r="E25" s="2">
        <f t="shared" si="0"/>
        <v>25195070979.89452</v>
      </c>
      <c r="F25" s="1">
        <v>1</v>
      </c>
      <c r="G25" s="23">
        <v>4648537081.1613503</v>
      </c>
    </row>
    <row r="26" spans="1:7">
      <c r="A26">
        <v>26.668749999999999</v>
      </c>
      <c r="B26">
        <v>-80.058749000000006</v>
      </c>
      <c r="C26" s="3">
        <f>G26*_assets_details!$B$8*2.71</f>
        <v>25197259158.555386</v>
      </c>
      <c r="D26" s="2">
        <v>0</v>
      </c>
      <c r="E26" s="2">
        <f t="shared" si="0"/>
        <v>25197259158.555386</v>
      </c>
      <c r="F26" s="1">
        <v>1</v>
      </c>
      <c r="G26" s="23">
        <v>4648940804.1615105</v>
      </c>
    </row>
    <row r="27" spans="1:7">
      <c r="A27">
        <v>26.638517</v>
      </c>
      <c r="B27">
        <v>-80.283371000000002</v>
      </c>
      <c r="C27" s="3">
        <f>G27*_assets_details!$B$8*2.71</f>
        <v>25194097129.754635</v>
      </c>
      <c r="D27" s="2">
        <v>0</v>
      </c>
      <c r="E27" s="2">
        <f t="shared" si="0"/>
        <v>25194097129.754635</v>
      </c>
      <c r="F27" s="1">
        <v>1</v>
      </c>
      <c r="G27" s="23">
        <v>4648357404.0137701</v>
      </c>
    </row>
    <row r="28" spans="1:7">
      <c r="A28">
        <v>26.59309</v>
      </c>
      <c r="B28">
        <v>-80.206901000000002</v>
      </c>
      <c r="C28" s="3">
        <f>G28*_assets_details!$B$8*2.71</f>
        <v>25488843604.672062</v>
      </c>
      <c r="D28" s="2">
        <v>0</v>
      </c>
      <c r="E28" s="2">
        <f t="shared" si="0"/>
        <v>25488843604.672062</v>
      </c>
      <c r="F28" s="1">
        <v>1</v>
      </c>
      <c r="G28" s="23">
        <v>4702738672.44872</v>
      </c>
    </row>
    <row r="29" spans="1:7">
      <c r="A29">
        <v>26.617449000000001</v>
      </c>
      <c r="B29">
        <v>-80.090648999999999</v>
      </c>
      <c r="C29" s="3">
        <f>G29*_assets_details!$B$8*2.71</f>
        <v>25215889567.560486</v>
      </c>
      <c r="D29" s="2">
        <v>0</v>
      </c>
      <c r="E29" s="2">
        <f t="shared" si="0"/>
        <v>25215889567.560486</v>
      </c>
      <c r="F29" s="1">
        <v>1</v>
      </c>
      <c r="G29" s="23">
        <v>4652378148.9963999</v>
      </c>
    </row>
    <row r="30" spans="1:7">
      <c r="A30">
        <v>26.620079</v>
      </c>
      <c r="B30">
        <v>-80.055001000000004</v>
      </c>
      <c r="C30" s="3">
        <f>G30*_assets_details!$B$8*2.71</f>
        <v>25192128287.085857</v>
      </c>
      <c r="D30" s="2">
        <v>0</v>
      </c>
      <c r="E30" s="2">
        <f t="shared" si="0"/>
        <v>25192128287.085857</v>
      </c>
      <c r="F30" s="1">
        <v>1</v>
      </c>
      <c r="G30" s="23">
        <v>4647994148.9088297</v>
      </c>
    </row>
    <row r="31" spans="1:7">
      <c r="A31">
        <v>26.596795</v>
      </c>
      <c r="B31">
        <v>-80.128710999999996</v>
      </c>
      <c r="C31" s="3">
        <f>G31*_assets_details!$B$8*2.71</f>
        <v>25375354949.659069</v>
      </c>
      <c r="D31" s="2">
        <v>0</v>
      </c>
      <c r="E31" s="2">
        <f t="shared" si="0"/>
        <v>25375354949.659069</v>
      </c>
      <c r="F31" s="1">
        <v>1</v>
      </c>
      <c r="G31" s="23">
        <v>4681799806.2101603</v>
      </c>
    </row>
    <row r="32" spans="1:7">
      <c r="A32">
        <v>26.577048999999999</v>
      </c>
      <c r="B32">
        <v>-80.076435000000004</v>
      </c>
      <c r="C32" s="3">
        <f>G32*_assets_details!$B$8*2.71</f>
        <v>26286024911.898998</v>
      </c>
      <c r="D32" s="2">
        <v>0</v>
      </c>
      <c r="E32" s="2">
        <f t="shared" si="0"/>
        <v>26286024911.898998</v>
      </c>
      <c r="F32" s="1">
        <v>1</v>
      </c>
      <c r="G32" s="23">
        <v>4849820094.44631</v>
      </c>
    </row>
    <row r="33" spans="1:7">
      <c r="A33">
        <v>26.524584999999998</v>
      </c>
      <c r="B33">
        <v>-80.080105000000003</v>
      </c>
      <c r="C33" s="3">
        <f>G33*_assets_details!$B$8*2.71</f>
        <v>26876176698.930843</v>
      </c>
      <c r="D33" s="2">
        <v>0</v>
      </c>
      <c r="E33" s="2">
        <f t="shared" si="0"/>
        <v>26876176698.930843</v>
      </c>
      <c r="F33" s="1">
        <v>1</v>
      </c>
      <c r="G33" s="23">
        <v>4958704187.9946203</v>
      </c>
    </row>
    <row r="34" spans="1:7">
      <c r="A34">
        <v>26.524158</v>
      </c>
      <c r="B34">
        <v>-80.063980000000001</v>
      </c>
      <c r="C34" s="3">
        <f>G34*_assets_details!$B$8*2.71</f>
        <v>25476933278.991364</v>
      </c>
      <c r="D34" s="2">
        <v>0</v>
      </c>
      <c r="E34" s="2">
        <f t="shared" si="0"/>
        <v>25476933278.991364</v>
      </c>
      <c r="F34" s="1">
        <v>1</v>
      </c>
      <c r="G34" s="23">
        <v>4700541195.3858604</v>
      </c>
    </row>
    <row r="35" spans="1:7">
      <c r="A35">
        <v>26.523737000000001</v>
      </c>
      <c r="B35">
        <v>-80.178972999999999</v>
      </c>
      <c r="C35" s="3">
        <f>G35*_assets_details!$B$8*2.71</f>
        <v>25194757256.24192</v>
      </c>
      <c r="D35" s="2">
        <v>0</v>
      </c>
      <c r="E35" s="2">
        <f t="shared" si="0"/>
        <v>25194757256.24192</v>
      </c>
      <c r="F35" s="1">
        <v>1</v>
      </c>
      <c r="G35" s="23">
        <v>4648479198.5686197</v>
      </c>
    </row>
    <row r="36" spans="1:7">
      <c r="A36">
        <v>26.520284</v>
      </c>
      <c r="B36">
        <v>-80.110518999999996</v>
      </c>
      <c r="C36" s="3">
        <f>G36*_assets_details!$B$8*2.71</f>
        <v>25436126638.831867</v>
      </c>
      <c r="D36" s="2">
        <v>0</v>
      </c>
      <c r="E36" s="2">
        <f t="shared" si="0"/>
        <v>25436126638.831867</v>
      </c>
      <c r="F36" s="1">
        <v>1</v>
      </c>
      <c r="G36" s="23">
        <v>4693012294.9874296</v>
      </c>
    </row>
    <row r="37" spans="1:7">
      <c r="A37">
        <v>26.547349000000001</v>
      </c>
      <c r="B37">
        <v>-80.057700999999994</v>
      </c>
      <c r="C37" s="3">
        <f>G37*_assets_details!$B$8*2.71</f>
        <v>25192128287.085857</v>
      </c>
      <c r="D37" s="2">
        <v>0</v>
      </c>
      <c r="E37" s="2">
        <f t="shared" si="0"/>
        <v>25192128287.085857</v>
      </c>
      <c r="F37" s="1">
        <v>1</v>
      </c>
      <c r="G37" s="23">
        <v>4647994148.9088297</v>
      </c>
    </row>
    <row r="38" spans="1:7">
      <c r="A38">
        <v>26.463398999999999</v>
      </c>
      <c r="B38">
        <v>-80.064250999999999</v>
      </c>
      <c r="C38" s="3">
        <f>G38*_assets_details!$B$8*2.71</f>
        <v>25251467735.770477</v>
      </c>
      <c r="D38" s="2">
        <v>0</v>
      </c>
      <c r="E38" s="2">
        <f t="shared" si="0"/>
        <v>25251467735.770477</v>
      </c>
      <c r="F38" s="1">
        <v>1</v>
      </c>
      <c r="G38" s="23">
        <v>4658942386.6735201</v>
      </c>
    </row>
    <row r="39" spans="1:7">
      <c r="A39">
        <v>26.459050000000001</v>
      </c>
      <c r="B39">
        <v>-80.078749999999999</v>
      </c>
      <c r="C39" s="3">
        <f>G39*_assets_details!$B$8*2.71</f>
        <v>25192785529.374889</v>
      </c>
      <c r="D39" s="2">
        <v>0</v>
      </c>
      <c r="E39" s="2">
        <f t="shared" si="0"/>
        <v>25192785529.374889</v>
      </c>
      <c r="F39" s="1">
        <v>1</v>
      </c>
      <c r="G39" s="23">
        <v>4648115411.3237801</v>
      </c>
    </row>
    <row r="40" spans="1:7">
      <c r="A40">
        <v>26.455580000000001</v>
      </c>
      <c r="B40">
        <v>-80.139246999999997</v>
      </c>
      <c r="C40" s="3">
        <f>G40*_assets_details!$B$8*2.71</f>
        <v>25192128287.085857</v>
      </c>
      <c r="D40" s="2">
        <v>0</v>
      </c>
      <c r="E40" s="2">
        <f t="shared" si="0"/>
        <v>25192128287.085857</v>
      </c>
      <c r="F40" s="1">
        <v>1</v>
      </c>
      <c r="G40" s="23">
        <v>4647994148.9088297</v>
      </c>
    </row>
    <row r="41" spans="1:7">
      <c r="A41">
        <v>26.453699</v>
      </c>
      <c r="B41">
        <v>-80.104315999999997</v>
      </c>
      <c r="C41" s="3">
        <f>G41*_assets_details!$B$8*2.71</f>
        <v>48968964153.177132</v>
      </c>
      <c r="D41" s="2">
        <v>0</v>
      </c>
      <c r="E41" s="2">
        <f t="shared" si="0"/>
        <v>48968964153.177132</v>
      </c>
      <c r="F41" s="1">
        <v>1</v>
      </c>
      <c r="G41" s="23">
        <v>9034864234.9035301</v>
      </c>
    </row>
    <row r="42" spans="1:7">
      <c r="A42">
        <v>26.449998999999998</v>
      </c>
      <c r="B42">
        <v>-80.188545000000005</v>
      </c>
      <c r="C42" s="3">
        <f>G42*_assets_details!$B$8*2.71</f>
        <v>26086525502.05061</v>
      </c>
      <c r="D42" s="2">
        <v>0</v>
      </c>
      <c r="E42" s="2">
        <f t="shared" si="0"/>
        <v>26086525502.05061</v>
      </c>
      <c r="F42" s="1">
        <v>1</v>
      </c>
      <c r="G42" s="23">
        <v>4813012085.2491903</v>
      </c>
    </row>
    <row r="43" spans="1:7">
      <c r="A43">
        <v>26.397299</v>
      </c>
      <c r="B43">
        <v>-80.21902</v>
      </c>
      <c r="C43" s="3">
        <f>G43*_assets_details!$B$8*2.71</f>
        <v>25192128287.085857</v>
      </c>
      <c r="D43" s="2">
        <v>0</v>
      </c>
      <c r="E43" s="2">
        <f t="shared" si="0"/>
        <v>25192128287.085857</v>
      </c>
      <c r="F43" s="1">
        <v>1</v>
      </c>
      <c r="G43" s="23">
        <v>4647994148.9088297</v>
      </c>
    </row>
    <row r="44" spans="1:7">
      <c r="A44">
        <v>26.4084</v>
      </c>
      <c r="B44">
        <v>-80.092391000000006</v>
      </c>
      <c r="C44" s="3">
        <f>G44*_assets_details!$B$8*2.71</f>
        <v>36650897756.319908</v>
      </c>
      <c r="D44" s="2">
        <v>0</v>
      </c>
      <c r="E44" s="2">
        <f t="shared" si="0"/>
        <v>36650897756.319908</v>
      </c>
      <c r="F44" s="1">
        <v>1</v>
      </c>
      <c r="G44" s="23">
        <v>6762158257.6236</v>
      </c>
    </row>
    <row r="45" spans="1:7">
      <c r="A45">
        <v>26.408750000000001</v>
      </c>
      <c r="B45">
        <v>-80.157499999999999</v>
      </c>
      <c r="C45" s="3">
        <f>G45*_assets_details!$B$8*2.71</f>
        <v>25222361432.380436</v>
      </c>
      <c r="D45" s="2">
        <v>0</v>
      </c>
      <c r="E45" s="2">
        <f t="shared" si="0"/>
        <v>25222361432.380436</v>
      </c>
      <c r="F45" s="1">
        <v>1</v>
      </c>
      <c r="G45" s="23">
        <v>4653572219.9963903</v>
      </c>
    </row>
    <row r="46" spans="1:7">
      <c r="A46">
        <v>26.379113</v>
      </c>
      <c r="B46">
        <v>-80.102028000000004</v>
      </c>
      <c r="C46" s="3">
        <f>G46*_assets_details!$B$8*2.71</f>
        <v>28798475878.704479</v>
      </c>
      <c r="D46" s="2">
        <v>0</v>
      </c>
      <c r="E46" s="2">
        <f t="shared" si="0"/>
        <v>28798475878.704479</v>
      </c>
      <c r="F46" s="1">
        <v>1</v>
      </c>
      <c r="G46" s="23">
        <v>5313371933.3403101</v>
      </c>
    </row>
    <row r="47" spans="1:7">
      <c r="A47">
        <v>26.3809</v>
      </c>
      <c r="B47">
        <v>-80.168850000000006</v>
      </c>
      <c r="C47" s="3">
        <f>G47*_assets_details!$B$8*2.71</f>
        <v>25269026511.223408</v>
      </c>
      <c r="D47" s="2">
        <v>0</v>
      </c>
      <c r="E47" s="2">
        <f t="shared" si="0"/>
        <v>25269026511.223408</v>
      </c>
      <c r="F47" s="1">
        <v>1</v>
      </c>
      <c r="G47" s="23">
        <v>4662182013.1408501</v>
      </c>
    </row>
    <row r="48" spans="1:7">
      <c r="A48">
        <v>26.349067999999999</v>
      </c>
      <c r="B48">
        <v>-80.116400999999996</v>
      </c>
      <c r="C48" s="3">
        <f>G48*_assets_details!$B$8*2.71</f>
        <v>25290471012.629311</v>
      </c>
      <c r="D48" s="2">
        <v>0</v>
      </c>
      <c r="E48" s="2">
        <f t="shared" si="0"/>
        <v>25290471012.629311</v>
      </c>
      <c r="F48" s="1">
        <v>1</v>
      </c>
      <c r="G48" s="23">
        <v>4666138563.2157402</v>
      </c>
    </row>
    <row r="49" spans="1:7">
      <c r="A49">
        <v>26.346349</v>
      </c>
      <c r="B49">
        <v>-80.083849999999998</v>
      </c>
      <c r="C49" s="3">
        <f>G49*_assets_details!$B$8*2.71</f>
        <v>25628756247.753269</v>
      </c>
      <c r="D49" s="2">
        <v>0</v>
      </c>
      <c r="E49" s="2">
        <f t="shared" si="0"/>
        <v>25628756247.753269</v>
      </c>
      <c r="F49" s="1">
        <v>1</v>
      </c>
      <c r="G49" s="23">
        <v>4728552813.2386103</v>
      </c>
    </row>
    <row r="50" spans="1:7">
      <c r="A50">
        <v>26.348015</v>
      </c>
      <c r="B50">
        <v>-80.241304999999997</v>
      </c>
      <c r="C50" s="3">
        <f>G50*_assets_details!$B$8*2.71</f>
        <v>25205820834.77359</v>
      </c>
      <c r="D50" s="2">
        <v>0</v>
      </c>
      <c r="E50" s="2">
        <f t="shared" si="0"/>
        <v>25205820834.77359</v>
      </c>
      <c r="F50" s="1">
        <v>1</v>
      </c>
      <c r="G50" s="23">
        <v>4650520449.2202196</v>
      </c>
    </row>
    <row r="51" spans="1:7">
      <c r="A51">
        <v>26.347957000000001</v>
      </c>
      <c r="B51">
        <v>-80.158855000000003</v>
      </c>
      <c r="C51" s="3">
        <f>G51*_assets_details!$B$8*2.71</f>
        <v>25249636987.374458</v>
      </c>
      <c r="D51" s="2">
        <v>0</v>
      </c>
      <c r="E51" s="2">
        <f t="shared" si="0"/>
        <v>25249636987.374458</v>
      </c>
      <c r="F51" s="1">
        <v>1</v>
      </c>
      <c r="G51" s="23">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workbookViewId="0">
      <selection sqref="A1:XFD65536"/>
    </sheetView>
  </sheetViews>
  <sheetFormatPr baseColWidth="10" defaultColWidth="8.83203125" defaultRowHeight="12" x14ac:dyDescent="0"/>
  <cols>
    <col min="1" max="1" width="12.1640625" bestFit="1" customWidth="1"/>
    <col min="2" max="2" width="7.5" bestFit="1" customWidth="1"/>
    <col min="3" max="3" width="12.1640625" bestFit="1" customWidth="1"/>
    <col min="4" max="4" width="7.1640625" bestFit="1" customWidth="1"/>
    <col min="5" max="5" width="9.33203125" bestFit="1" customWidth="1"/>
    <col min="6" max="6" width="7" bestFit="1" customWidth="1"/>
  </cols>
  <sheetData>
    <row r="1" spans="1:6">
      <c r="A1" t="s">
        <v>67</v>
      </c>
      <c r="B1" t="s">
        <v>0</v>
      </c>
      <c r="C1" t="s">
        <v>1</v>
      </c>
      <c r="D1" t="s">
        <v>8</v>
      </c>
      <c r="E1" t="s">
        <v>7</v>
      </c>
      <c r="F1" s="25" t="s">
        <v>73</v>
      </c>
    </row>
    <row r="2" spans="1:6">
      <c r="A2" s="5">
        <v>2</v>
      </c>
      <c r="B2" s="5">
        <v>0</v>
      </c>
      <c r="C2" s="5">
        <v>0</v>
      </c>
      <c r="D2" s="5">
        <v>0</v>
      </c>
      <c r="E2" s="5">
        <f>C2*D2</f>
        <v>0</v>
      </c>
      <c r="F2" t="s">
        <v>74</v>
      </c>
    </row>
    <row r="3" spans="1:6">
      <c r="A3" s="5">
        <v>2</v>
      </c>
      <c r="B3" s="5">
        <v>10</v>
      </c>
      <c r="C3" s="5">
        <v>0.01</v>
      </c>
      <c r="D3" s="5">
        <v>0.01</v>
      </c>
      <c r="E3" s="5">
        <f t="shared" ref="E3:E13" si="0">C3*D3</f>
        <v>1E-4</v>
      </c>
      <c r="F3" t="s">
        <v>74</v>
      </c>
    </row>
    <row r="4" spans="1:6">
      <c r="A4" s="5">
        <v>2</v>
      </c>
      <c r="B4" s="5">
        <v>20</v>
      </c>
      <c r="C4" s="5">
        <v>0.02</v>
      </c>
      <c r="D4" s="5">
        <v>0.01</v>
      </c>
      <c r="E4" s="5">
        <f t="shared" si="0"/>
        <v>2.0000000000000001E-4</v>
      </c>
      <c r="F4" t="s">
        <v>74</v>
      </c>
    </row>
    <row r="5" spans="1:6">
      <c r="A5" s="5">
        <v>2</v>
      </c>
      <c r="B5" s="5">
        <v>30</v>
      </c>
      <c r="C5" s="5">
        <v>0.03</v>
      </c>
      <c r="D5" s="5">
        <v>5.6999999999999995E-2</v>
      </c>
      <c r="E5" s="5">
        <f t="shared" si="0"/>
        <v>1.7099999999999997E-3</v>
      </c>
      <c r="F5" t="s">
        <v>74</v>
      </c>
    </row>
    <row r="6" spans="1:6">
      <c r="A6" s="5">
        <v>2</v>
      </c>
      <c r="B6" s="5">
        <v>40</v>
      </c>
      <c r="C6" s="5">
        <v>0.1</v>
      </c>
      <c r="D6" s="5">
        <v>0.1</v>
      </c>
      <c r="E6" s="5">
        <f t="shared" si="0"/>
        <v>1.0000000000000002E-2</v>
      </c>
      <c r="F6" t="s">
        <v>74</v>
      </c>
    </row>
    <row r="7" spans="1:6">
      <c r="A7" s="5">
        <v>2</v>
      </c>
      <c r="B7" s="5">
        <v>50</v>
      </c>
      <c r="C7" s="5">
        <v>0.15</v>
      </c>
      <c r="D7" s="5">
        <v>0.14000000000000001</v>
      </c>
      <c r="E7" s="5">
        <f t="shared" si="0"/>
        <v>2.1000000000000001E-2</v>
      </c>
      <c r="F7" t="s">
        <v>74</v>
      </c>
    </row>
    <row r="8" spans="1:6">
      <c r="A8" s="5">
        <v>2</v>
      </c>
      <c r="B8" s="5">
        <v>60</v>
      </c>
      <c r="C8" s="5">
        <v>0.2</v>
      </c>
      <c r="D8" s="5">
        <v>0.17700000000000002</v>
      </c>
      <c r="E8" s="5">
        <f t="shared" si="0"/>
        <v>3.5400000000000008E-2</v>
      </c>
      <c r="F8" t="s">
        <v>74</v>
      </c>
    </row>
    <row r="9" spans="1:6">
      <c r="A9" s="5">
        <v>2</v>
      </c>
      <c r="B9" s="5">
        <v>70</v>
      </c>
      <c r="C9" s="5">
        <v>0.3</v>
      </c>
      <c r="D9" s="5">
        <v>0.214</v>
      </c>
      <c r="E9" s="5">
        <f t="shared" si="0"/>
        <v>6.4199999999999993E-2</v>
      </c>
      <c r="F9" t="s">
        <v>74</v>
      </c>
    </row>
    <row r="10" spans="1:6">
      <c r="A10" s="5">
        <v>2</v>
      </c>
      <c r="B10" s="5">
        <v>80</v>
      </c>
      <c r="C10" s="5">
        <v>0.4</v>
      </c>
      <c r="D10" s="5">
        <v>0.28000000000000003</v>
      </c>
      <c r="E10" s="5">
        <f t="shared" si="0"/>
        <v>0.11200000000000002</v>
      </c>
      <c r="F10" t="s">
        <v>74</v>
      </c>
    </row>
    <row r="11" spans="1:6">
      <c r="A11" s="5">
        <v>2</v>
      </c>
      <c r="B11" s="5">
        <v>90</v>
      </c>
      <c r="C11" s="5">
        <v>0.45</v>
      </c>
      <c r="D11" s="5">
        <v>0.34</v>
      </c>
      <c r="E11" s="5">
        <f t="shared" si="0"/>
        <v>0.15300000000000002</v>
      </c>
      <c r="F11" t="s">
        <v>74</v>
      </c>
    </row>
    <row r="12" spans="1:6">
      <c r="A12" s="5">
        <v>2</v>
      </c>
      <c r="B12" s="5">
        <v>100</v>
      </c>
      <c r="C12" s="5">
        <v>0.5</v>
      </c>
      <c r="D12" s="5">
        <v>0.4</v>
      </c>
      <c r="E12" s="5">
        <f t="shared" si="0"/>
        <v>0.2</v>
      </c>
      <c r="F12" t="s">
        <v>74</v>
      </c>
    </row>
    <row r="13" spans="1:6">
      <c r="A13" s="5">
        <v>2</v>
      </c>
      <c r="B13" s="5">
        <v>110</v>
      </c>
      <c r="C13" s="5">
        <v>0.5</v>
      </c>
      <c r="D13" s="5">
        <v>0.5</v>
      </c>
      <c r="E13" s="5">
        <f t="shared" si="0"/>
        <v>0.25</v>
      </c>
      <c r="F13" t="s">
        <v>74</v>
      </c>
    </row>
    <row r="14" spans="1:6">
      <c r="A14" s="4">
        <v>1</v>
      </c>
      <c r="B14" s="4">
        <v>0</v>
      </c>
      <c r="C14" s="4">
        <v>0</v>
      </c>
      <c r="D14" s="4">
        <v>0</v>
      </c>
      <c r="E14" s="4">
        <v>0</v>
      </c>
      <c r="F14" t="s">
        <v>74</v>
      </c>
    </row>
    <row r="15" spans="1:6">
      <c r="A15" s="4">
        <v>1</v>
      </c>
      <c r="B15" s="4">
        <v>20</v>
      </c>
      <c r="C15" s="4">
        <f t="shared" ref="C15:C22" si="1">E15/D15</f>
        <v>0</v>
      </c>
      <c r="D15" s="4">
        <v>5.0000000000000001E-3</v>
      </c>
      <c r="E15" s="4">
        <v>0</v>
      </c>
      <c r="F15" t="s">
        <v>74</v>
      </c>
    </row>
    <row r="16" spans="1:6">
      <c r="A16" s="4">
        <v>1</v>
      </c>
      <c r="B16" s="4">
        <v>30</v>
      </c>
      <c r="C16" s="4">
        <f t="shared" si="1"/>
        <v>2.1857142857142856E-2</v>
      </c>
      <c r="D16" s="4">
        <v>4.2000000000000003E-2</v>
      </c>
      <c r="E16" s="4">
        <v>9.1799999999999998E-4</v>
      </c>
      <c r="F16" t="s">
        <v>74</v>
      </c>
    </row>
    <row r="17" spans="1:6">
      <c r="A17" s="4">
        <v>1</v>
      </c>
      <c r="B17" s="4">
        <v>40</v>
      </c>
      <c r="C17" s="4">
        <f t="shared" si="1"/>
        <v>3.5887499999999996E-2</v>
      </c>
      <c r="D17" s="4">
        <v>0.16</v>
      </c>
      <c r="E17" s="4">
        <v>5.7419999999999997E-3</v>
      </c>
      <c r="F17" t="s">
        <v>74</v>
      </c>
    </row>
    <row r="18" spans="1:6">
      <c r="A18" s="4">
        <v>1</v>
      </c>
      <c r="B18" s="4">
        <v>50</v>
      </c>
      <c r="C18" s="4">
        <f t="shared" si="1"/>
        <v>5.3977415307402764E-2</v>
      </c>
      <c r="D18" s="4">
        <v>0.39850000000000002</v>
      </c>
      <c r="E18" s="4">
        <v>2.1510000000000001E-2</v>
      </c>
      <c r="F18" t="s">
        <v>74</v>
      </c>
    </row>
    <row r="19" spans="1:6">
      <c r="A19" s="4">
        <v>1</v>
      </c>
      <c r="B19" s="4">
        <v>60</v>
      </c>
      <c r="C19" s="4">
        <f t="shared" si="1"/>
        <v>0.10353424657534246</v>
      </c>
      <c r="D19" s="4">
        <v>0.65700000000000003</v>
      </c>
      <c r="E19" s="4">
        <v>6.8021999999999999E-2</v>
      </c>
      <c r="F19" t="s">
        <v>74</v>
      </c>
    </row>
    <row r="20" spans="1:6">
      <c r="A20" s="4">
        <v>1</v>
      </c>
      <c r="B20" s="4">
        <v>70</v>
      </c>
      <c r="C20" s="4">
        <f t="shared" si="1"/>
        <v>0.18041399999999999</v>
      </c>
      <c r="D20" s="4">
        <v>1</v>
      </c>
      <c r="E20" s="4">
        <v>0.18041399999999999</v>
      </c>
      <c r="F20" t="s">
        <v>74</v>
      </c>
    </row>
    <row r="21" spans="1:6">
      <c r="A21" s="4">
        <v>1</v>
      </c>
      <c r="B21" s="4">
        <v>80</v>
      </c>
      <c r="C21" s="4">
        <f t="shared" si="1"/>
        <v>0.41079599999999999</v>
      </c>
      <c r="D21" s="4">
        <v>1</v>
      </c>
      <c r="E21" s="4">
        <v>0.41079599999999999</v>
      </c>
      <c r="F21" t="s">
        <v>74</v>
      </c>
    </row>
    <row r="22" spans="1:6">
      <c r="A22" s="4">
        <v>1</v>
      </c>
      <c r="B22" s="4">
        <v>100</v>
      </c>
      <c r="C22" s="4">
        <f t="shared" si="1"/>
        <v>0.41079599999999999</v>
      </c>
      <c r="D22" s="4">
        <v>1</v>
      </c>
      <c r="E22" s="4">
        <v>0.41079599999999999</v>
      </c>
      <c r="F22" t="s">
        <v>74</v>
      </c>
    </row>
    <row r="23" spans="1:6">
      <c r="A23" s="4">
        <v>3</v>
      </c>
      <c r="B23" s="4">
        <v>0</v>
      </c>
      <c r="C23" s="4">
        <v>0</v>
      </c>
      <c r="D23" s="4">
        <v>0</v>
      </c>
      <c r="E23" s="9">
        <v>0</v>
      </c>
      <c r="F23" t="s">
        <v>74</v>
      </c>
    </row>
    <row r="24" spans="1:6">
      <c r="A24" s="4">
        <v>3</v>
      </c>
      <c r="B24" s="4">
        <v>20</v>
      </c>
      <c r="C24" s="4">
        <f t="shared" ref="C24:C31" si="2">E24/D24</f>
        <v>0</v>
      </c>
      <c r="D24" s="4">
        <v>4.0000000000000001E-3</v>
      </c>
      <c r="E24" s="9">
        <v>0</v>
      </c>
      <c r="F24" t="s">
        <v>74</v>
      </c>
    </row>
    <row r="25" spans="1:6">
      <c r="A25" s="4">
        <v>3</v>
      </c>
      <c r="B25" s="4">
        <v>30</v>
      </c>
      <c r="C25" s="4">
        <v>0</v>
      </c>
      <c r="D25" s="4">
        <v>0</v>
      </c>
      <c r="E25" s="9">
        <v>0</v>
      </c>
      <c r="F25" t="s">
        <v>74</v>
      </c>
    </row>
    <row r="26" spans="1:6">
      <c r="A26" s="4">
        <v>3</v>
      </c>
      <c r="B26" s="4">
        <v>40</v>
      </c>
      <c r="C26" s="4">
        <f t="shared" si="2"/>
        <v>2.5000000000000001E-2</v>
      </c>
      <c r="D26" s="4">
        <v>0.16</v>
      </c>
      <c r="E26" s="9">
        <v>4.0000000000000001E-3</v>
      </c>
      <c r="F26" t="s">
        <v>74</v>
      </c>
    </row>
    <row r="27" spans="1:6">
      <c r="A27" s="4">
        <v>3</v>
      </c>
      <c r="B27" s="4">
        <v>50</v>
      </c>
      <c r="C27" s="4">
        <f t="shared" si="2"/>
        <v>5.4054054054054057E-2</v>
      </c>
      <c r="D27" s="4">
        <v>0.37</v>
      </c>
      <c r="E27" s="9">
        <v>0.02</v>
      </c>
      <c r="F27" t="s">
        <v>74</v>
      </c>
    </row>
    <row r="28" spans="1:6">
      <c r="A28" s="4">
        <v>3</v>
      </c>
      <c r="B28" s="4">
        <v>60</v>
      </c>
      <c r="C28" s="4">
        <f t="shared" si="2"/>
        <v>0.10461538461538462</v>
      </c>
      <c r="D28" s="4">
        <v>0.65</v>
      </c>
      <c r="E28" s="9">
        <v>6.8000000000000005E-2</v>
      </c>
      <c r="F28" t="s">
        <v>74</v>
      </c>
    </row>
    <row r="29" spans="1:6">
      <c r="A29" s="4">
        <v>3</v>
      </c>
      <c r="B29" s="4">
        <v>70</v>
      </c>
      <c r="C29" s="4">
        <f t="shared" si="2"/>
        <v>0.21176470588235294</v>
      </c>
      <c r="D29" s="4">
        <v>0.85</v>
      </c>
      <c r="E29" s="9">
        <v>0.18</v>
      </c>
      <c r="F29" t="s">
        <v>74</v>
      </c>
    </row>
    <row r="30" spans="1:6">
      <c r="A30" s="4">
        <v>3</v>
      </c>
      <c r="B30" s="4">
        <v>80</v>
      </c>
      <c r="C30" s="4">
        <f t="shared" si="2"/>
        <v>0.4</v>
      </c>
      <c r="D30" s="4">
        <v>1</v>
      </c>
      <c r="E30" s="9">
        <v>0.4</v>
      </c>
      <c r="F30" t="s">
        <v>74</v>
      </c>
    </row>
    <row r="31" spans="1:6">
      <c r="A31" s="4">
        <v>3</v>
      </c>
      <c r="B31" s="4">
        <v>100</v>
      </c>
      <c r="C31" s="4">
        <f t="shared" si="2"/>
        <v>0.4</v>
      </c>
      <c r="D31" s="4">
        <v>1</v>
      </c>
      <c r="E31" s="9">
        <v>0.4</v>
      </c>
      <c r="F31" t="s">
        <v>74</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zoomScale="120" zoomScaleNormal="120" zoomScalePageLayoutView="120" workbookViewId="0">
      <selection activeCell="C3" sqref="C3"/>
    </sheetView>
  </sheetViews>
  <sheetFormatPr baseColWidth="10" defaultColWidth="8.83203125" defaultRowHeight="12" x14ac:dyDescent="0"/>
  <cols>
    <col min="1" max="1" width="23" bestFit="1" customWidth="1"/>
    <col min="2" max="2" width="10.33203125" customWidth="1"/>
    <col min="3" max="3" width="16" bestFit="1" customWidth="1"/>
    <col min="4" max="4" width="21.33203125" bestFit="1" customWidth="1"/>
    <col min="5" max="5" width="27" bestFit="1" customWidth="1"/>
    <col min="6" max="6" width="27" customWidth="1"/>
    <col min="7" max="10" width="17" bestFit="1" customWidth="1"/>
    <col min="11" max="11" width="19.6640625" bestFit="1" customWidth="1"/>
    <col min="12" max="12" width="23.1640625" bestFit="1" customWidth="1"/>
    <col min="13" max="13" width="17.5" bestFit="1" customWidth="1"/>
  </cols>
  <sheetData>
    <row r="1" spans="1:13">
      <c r="A1" t="s">
        <v>9</v>
      </c>
      <c r="B1" t="s">
        <v>10</v>
      </c>
      <c r="C1" t="s">
        <v>11</v>
      </c>
      <c r="D1" s="4" t="s">
        <v>12</v>
      </c>
      <c r="E1" s="4" t="s">
        <v>13</v>
      </c>
      <c r="F1" s="4" t="s">
        <v>72</v>
      </c>
      <c r="G1" s="6" t="s">
        <v>68</v>
      </c>
      <c r="H1" s="6" t="s">
        <v>69</v>
      </c>
      <c r="I1" s="6" t="s">
        <v>70</v>
      </c>
      <c r="J1" s="6" t="s">
        <v>71</v>
      </c>
      <c r="K1" s="6" t="s">
        <v>66</v>
      </c>
      <c r="L1" s="7" t="s">
        <v>14</v>
      </c>
      <c r="M1" s="7" t="s">
        <v>15</v>
      </c>
    </row>
    <row r="2" spans="1:13">
      <c r="A2" t="s">
        <v>60</v>
      </c>
      <c r="B2" t="s">
        <v>62</v>
      </c>
      <c r="C2" s="8">
        <f>_measures_details!B12*3*3*2.1</f>
        <v>1311768360.8515418</v>
      </c>
      <c r="D2">
        <v>-4</v>
      </c>
      <c r="E2">
        <v>0</v>
      </c>
      <c r="F2" t="s">
        <v>16</v>
      </c>
      <c r="G2">
        <v>1</v>
      </c>
      <c r="H2">
        <v>0</v>
      </c>
      <c r="I2">
        <v>1</v>
      </c>
      <c r="J2">
        <v>0</v>
      </c>
      <c r="K2" t="s">
        <v>16</v>
      </c>
      <c r="L2">
        <v>0</v>
      </c>
      <c r="M2">
        <v>0</v>
      </c>
    </row>
    <row r="3" spans="1:13">
      <c r="A3" t="s">
        <v>59</v>
      </c>
      <c r="B3" t="s">
        <v>63</v>
      </c>
      <c r="C3" s="11">
        <f>30000000*4*6*2.4</f>
        <v>1728000000</v>
      </c>
      <c r="D3">
        <v>-3.1</v>
      </c>
      <c r="E3">
        <v>0</v>
      </c>
      <c r="F3" t="s">
        <v>16</v>
      </c>
      <c r="G3">
        <v>1</v>
      </c>
      <c r="H3">
        <v>0</v>
      </c>
      <c r="I3">
        <v>1</v>
      </c>
      <c r="J3">
        <v>0</v>
      </c>
      <c r="K3" t="s">
        <v>16</v>
      </c>
      <c r="L3">
        <v>0</v>
      </c>
      <c r="M3">
        <v>0</v>
      </c>
    </row>
    <row r="4" spans="1:13">
      <c r="A4" t="s">
        <v>61</v>
      </c>
      <c r="B4" t="s">
        <v>64</v>
      </c>
      <c r="C4" s="8">
        <f>_measures_details!B29*12*1.005</f>
        <v>8878779433.6300926</v>
      </c>
      <c r="D4">
        <v>0</v>
      </c>
      <c r="E4">
        <f>1/22</f>
        <v>4.5454545454545456E-2</v>
      </c>
      <c r="F4" t="s">
        <v>16</v>
      </c>
      <c r="G4">
        <v>1</v>
      </c>
      <c r="H4">
        <v>0</v>
      </c>
      <c r="I4">
        <v>1</v>
      </c>
      <c r="J4">
        <v>0</v>
      </c>
      <c r="K4" t="s">
        <v>16</v>
      </c>
      <c r="L4">
        <v>0</v>
      </c>
      <c r="M4">
        <v>0</v>
      </c>
    </row>
    <row r="5" spans="1:13">
      <c r="A5" t="s">
        <v>58</v>
      </c>
      <c r="B5" t="s">
        <v>65</v>
      </c>
      <c r="C5" s="8">
        <v>9200000000</v>
      </c>
      <c r="D5">
        <v>0</v>
      </c>
      <c r="E5">
        <v>0</v>
      </c>
      <c r="F5" t="s">
        <v>16</v>
      </c>
      <c r="G5">
        <v>0.75</v>
      </c>
      <c r="H5">
        <v>0</v>
      </c>
      <c r="I5">
        <v>1</v>
      </c>
      <c r="J5">
        <v>0</v>
      </c>
      <c r="K5" t="s">
        <v>16</v>
      </c>
      <c r="L5">
        <v>0</v>
      </c>
      <c r="M5">
        <v>0</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C52" sqref="C52"/>
    </sheetView>
  </sheetViews>
  <sheetFormatPr baseColWidth="10" defaultColWidth="8.83203125" defaultRowHeight="12" x14ac:dyDescent="0"/>
  <cols>
    <col min="3" max="3" width="12.1640625" bestFit="1" customWidth="1"/>
  </cols>
  <sheetData>
    <row r="1" spans="1:3">
      <c r="A1" t="s">
        <v>21</v>
      </c>
      <c r="B1" t="s">
        <v>22</v>
      </c>
      <c r="C1" t="s">
        <v>23</v>
      </c>
    </row>
    <row r="2" spans="1:3">
      <c r="A2">
        <v>1</v>
      </c>
      <c r="B2">
        <v>2000</v>
      </c>
      <c r="C2" s="10">
        <v>0.02</v>
      </c>
    </row>
    <row r="3" spans="1:3">
      <c r="A3">
        <v>2</v>
      </c>
      <c r="B3">
        <v>2001</v>
      </c>
      <c r="C3" s="10">
        <v>0.02</v>
      </c>
    </row>
    <row r="4" spans="1:3">
      <c r="A4">
        <v>3</v>
      </c>
      <c r="B4">
        <v>2002</v>
      </c>
      <c r="C4" s="10">
        <v>0.02</v>
      </c>
    </row>
    <row r="5" spans="1:3">
      <c r="A5">
        <v>4</v>
      </c>
      <c r="B5">
        <v>2003</v>
      </c>
      <c r="C5" s="10">
        <v>0.02</v>
      </c>
    </row>
    <row r="6" spans="1:3">
      <c r="A6">
        <v>5</v>
      </c>
      <c r="B6">
        <v>2004</v>
      </c>
      <c r="C6" s="10">
        <v>0.02</v>
      </c>
    </row>
    <row r="7" spans="1:3">
      <c r="A7">
        <v>6</v>
      </c>
      <c r="B7">
        <v>2005</v>
      </c>
      <c r="C7" s="10">
        <v>0.02</v>
      </c>
    </row>
    <row r="8" spans="1:3">
      <c r="A8">
        <v>7</v>
      </c>
      <c r="B8">
        <v>2006</v>
      </c>
      <c r="C8" s="10">
        <v>0.02</v>
      </c>
    </row>
    <row r="9" spans="1:3">
      <c r="A9">
        <v>8</v>
      </c>
      <c r="B9">
        <v>2007</v>
      </c>
      <c r="C9" s="10">
        <v>0.02</v>
      </c>
    </row>
    <row r="10" spans="1:3">
      <c r="A10">
        <v>9</v>
      </c>
      <c r="B10">
        <v>2008</v>
      </c>
      <c r="C10" s="10">
        <v>0.02</v>
      </c>
    </row>
    <row r="11" spans="1:3">
      <c r="A11">
        <v>10</v>
      </c>
      <c r="B11">
        <v>2009</v>
      </c>
      <c r="C11" s="10">
        <v>0.02</v>
      </c>
    </row>
    <row r="12" spans="1:3">
      <c r="A12">
        <v>11</v>
      </c>
      <c r="B12">
        <v>2010</v>
      </c>
      <c r="C12" s="10">
        <v>0.02</v>
      </c>
    </row>
    <row r="13" spans="1:3">
      <c r="A13">
        <v>12</v>
      </c>
      <c r="B13">
        <v>2011</v>
      </c>
      <c r="C13" s="10">
        <v>0.02</v>
      </c>
    </row>
    <row r="14" spans="1:3">
      <c r="A14">
        <v>13</v>
      </c>
      <c r="B14">
        <v>2012</v>
      </c>
      <c r="C14" s="10">
        <v>0.02</v>
      </c>
    </row>
    <row r="15" spans="1:3">
      <c r="A15">
        <v>14</v>
      </c>
      <c r="B15">
        <v>2013</v>
      </c>
      <c r="C15" s="10">
        <v>0.02</v>
      </c>
    </row>
    <row r="16" spans="1:3">
      <c r="A16">
        <v>15</v>
      </c>
      <c r="B16">
        <v>2014</v>
      </c>
      <c r="C16" s="10">
        <v>0.02</v>
      </c>
    </row>
    <row r="17" spans="1:3">
      <c r="A17">
        <v>16</v>
      </c>
      <c r="B17">
        <v>2015</v>
      </c>
      <c r="C17" s="10">
        <v>0.02</v>
      </c>
    </row>
    <row r="18" spans="1:3">
      <c r="A18">
        <v>17</v>
      </c>
      <c r="B18">
        <v>2016</v>
      </c>
      <c r="C18" s="10">
        <v>0.02</v>
      </c>
    </row>
    <row r="19" spans="1:3">
      <c r="A19">
        <v>18</v>
      </c>
      <c r="B19">
        <v>2017</v>
      </c>
      <c r="C19" s="10">
        <v>0.02</v>
      </c>
    </row>
    <row r="20" spans="1:3">
      <c r="A20">
        <v>19</v>
      </c>
      <c r="B20">
        <v>2018</v>
      </c>
      <c r="C20" s="10">
        <v>0.02</v>
      </c>
    </row>
    <row r="21" spans="1:3">
      <c r="A21">
        <v>20</v>
      </c>
      <c r="B21">
        <v>2019</v>
      </c>
      <c r="C21" s="10">
        <v>0.02</v>
      </c>
    </row>
    <row r="22" spans="1:3">
      <c r="A22">
        <v>21</v>
      </c>
      <c r="B22">
        <v>2020</v>
      </c>
      <c r="C22" s="10">
        <v>0.02</v>
      </c>
    </row>
    <row r="23" spans="1:3">
      <c r="A23">
        <v>22</v>
      </c>
      <c r="B23">
        <v>2021</v>
      </c>
      <c r="C23" s="10">
        <v>0.02</v>
      </c>
    </row>
    <row r="24" spans="1:3">
      <c r="A24">
        <v>23</v>
      </c>
      <c r="B24">
        <v>2022</v>
      </c>
      <c r="C24" s="10">
        <v>0.02</v>
      </c>
    </row>
    <row r="25" spans="1:3">
      <c r="A25">
        <v>24</v>
      </c>
      <c r="B25">
        <v>2023</v>
      </c>
      <c r="C25" s="10">
        <v>0.02</v>
      </c>
    </row>
    <row r="26" spans="1:3">
      <c r="A26">
        <v>25</v>
      </c>
      <c r="B26">
        <v>2024</v>
      </c>
      <c r="C26" s="10">
        <v>0.02</v>
      </c>
    </row>
    <row r="27" spans="1:3">
      <c r="A27">
        <v>26</v>
      </c>
      <c r="B27">
        <v>2025</v>
      </c>
      <c r="C27" s="10">
        <v>0.02</v>
      </c>
    </row>
    <row r="28" spans="1:3">
      <c r="A28">
        <v>27</v>
      </c>
      <c r="B28">
        <v>2026</v>
      </c>
      <c r="C28" s="10">
        <v>0.02</v>
      </c>
    </row>
    <row r="29" spans="1:3">
      <c r="A29">
        <v>28</v>
      </c>
      <c r="B29">
        <v>2027</v>
      </c>
      <c r="C29" s="10">
        <v>0.02</v>
      </c>
    </row>
    <row r="30" spans="1:3">
      <c r="A30">
        <v>29</v>
      </c>
      <c r="B30">
        <v>2028</v>
      </c>
      <c r="C30" s="10">
        <v>0.02</v>
      </c>
    </row>
    <row r="31" spans="1:3">
      <c r="A31">
        <v>30</v>
      </c>
      <c r="B31">
        <v>2029</v>
      </c>
      <c r="C31" s="10">
        <v>0.02</v>
      </c>
    </row>
    <row r="32" spans="1:3">
      <c r="A32">
        <v>31</v>
      </c>
      <c r="B32">
        <v>2030</v>
      </c>
      <c r="C32" s="10">
        <v>0.02</v>
      </c>
    </row>
    <row r="33" spans="1:3">
      <c r="A33">
        <v>32</v>
      </c>
      <c r="B33">
        <v>2031</v>
      </c>
      <c r="C33" s="10">
        <v>0.02</v>
      </c>
    </row>
    <row r="34" spans="1:3">
      <c r="A34">
        <v>33</v>
      </c>
      <c r="B34">
        <v>2032</v>
      </c>
      <c r="C34" s="10">
        <v>0.02</v>
      </c>
    </row>
    <row r="35" spans="1:3">
      <c r="A35">
        <v>34</v>
      </c>
      <c r="B35">
        <v>2033</v>
      </c>
      <c r="C35" s="10">
        <v>0.02</v>
      </c>
    </row>
    <row r="36" spans="1:3">
      <c r="A36">
        <v>35</v>
      </c>
      <c r="B36">
        <v>2034</v>
      </c>
      <c r="C36" s="10">
        <v>0.02</v>
      </c>
    </row>
    <row r="37" spans="1:3">
      <c r="A37">
        <v>36</v>
      </c>
      <c r="B37">
        <v>2035</v>
      </c>
      <c r="C37" s="10">
        <v>0.02</v>
      </c>
    </row>
    <row r="38" spans="1:3">
      <c r="A38">
        <v>37</v>
      </c>
      <c r="B38">
        <v>2036</v>
      </c>
      <c r="C38" s="10">
        <v>0.02</v>
      </c>
    </row>
    <row r="39" spans="1:3">
      <c r="A39">
        <v>38</v>
      </c>
      <c r="B39">
        <v>2037</v>
      </c>
      <c r="C39" s="10">
        <v>0.02</v>
      </c>
    </row>
    <row r="40" spans="1:3">
      <c r="A40">
        <v>39</v>
      </c>
      <c r="B40">
        <v>2038</v>
      </c>
      <c r="C40" s="10">
        <v>0.02</v>
      </c>
    </row>
    <row r="41" spans="1:3">
      <c r="A41">
        <v>40</v>
      </c>
      <c r="B41">
        <v>2039</v>
      </c>
      <c r="C41" s="10">
        <v>0.02</v>
      </c>
    </row>
    <row r="42" spans="1:3">
      <c r="A42">
        <v>41</v>
      </c>
      <c r="B42">
        <v>2040</v>
      </c>
      <c r="C42" s="10">
        <v>0.02</v>
      </c>
    </row>
    <row r="43" spans="1:3">
      <c r="A43">
        <v>42</v>
      </c>
      <c r="B43">
        <v>2041</v>
      </c>
      <c r="C43" s="10">
        <v>0.02</v>
      </c>
    </row>
    <row r="44" spans="1:3">
      <c r="A44">
        <v>43</v>
      </c>
      <c r="B44">
        <v>2042</v>
      </c>
      <c r="C44" s="10">
        <v>0.02</v>
      </c>
    </row>
    <row r="45" spans="1:3">
      <c r="A45">
        <v>44</v>
      </c>
      <c r="B45">
        <v>2043</v>
      </c>
      <c r="C45" s="10">
        <v>0.02</v>
      </c>
    </row>
    <row r="46" spans="1:3">
      <c r="A46">
        <v>45</v>
      </c>
      <c r="B46">
        <v>2044</v>
      </c>
      <c r="C46" s="10">
        <v>0.02</v>
      </c>
    </row>
    <row r="47" spans="1:3">
      <c r="A47">
        <v>46</v>
      </c>
      <c r="B47">
        <v>2045</v>
      </c>
      <c r="C47" s="10">
        <v>0.02</v>
      </c>
    </row>
    <row r="48" spans="1:3">
      <c r="A48">
        <v>47</v>
      </c>
      <c r="B48">
        <v>2046</v>
      </c>
      <c r="C48" s="10">
        <v>0.02</v>
      </c>
    </row>
    <row r="49" spans="1:3">
      <c r="A49">
        <v>48</v>
      </c>
      <c r="B49">
        <v>2047</v>
      </c>
      <c r="C49" s="10">
        <v>0.02</v>
      </c>
    </row>
    <row r="50" spans="1:3">
      <c r="A50">
        <v>49</v>
      </c>
      <c r="B50">
        <v>2048</v>
      </c>
      <c r="C50" s="10">
        <v>0.02</v>
      </c>
    </row>
    <row r="51" spans="1:3">
      <c r="A51">
        <v>50</v>
      </c>
      <c r="B51">
        <v>2049</v>
      </c>
      <c r="C51" s="10">
        <v>0.02</v>
      </c>
    </row>
    <row r="52" spans="1:3">
      <c r="A52">
        <v>51</v>
      </c>
      <c r="B52">
        <v>2050</v>
      </c>
      <c r="C52" s="10">
        <v>0.02</v>
      </c>
    </row>
    <row r="53" spans="1:3">
      <c r="C53" s="1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9" sqref="B9"/>
    </sheetView>
  </sheetViews>
  <sheetFormatPr baseColWidth="10" defaultColWidth="8.83203125" defaultRowHeight="12" x14ac:dyDescent="0"/>
  <cols>
    <col min="1" max="1" width="18.83203125" customWidth="1"/>
    <col min="2" max="2" width="17.6640625" customWidth="1"/>
    <col min="3" max="3" width="8.6640625" customWidth="1"/>
    <col min="9" max="9" width="5" bestFit="1" customWidth="1"/>
    <col min="10" max="10" width="10.1640625" bestFit="1" customWidth="1"/>
    <col min="11" max="11" width="15.1640625" bestFit="1" customWidth="1"/>
  </cols>
  <sheetData>
    <row r="1" spans="1:11">
      <c r="A1" t="s">
        <v>49</v>
      </c>
    </row>
    <row r="3" spans="1:11">
      <c r="A3" t="s">
        <v>50</v>
      </c>
      <c r="I3" t="s">
        <v>22</v>
      </c>
      <c r="J3" t="s">
        <v>51</v>
      </c>
      <c r="K3" t="s">
        <v>52</v>
      </c>
    </row>
    <row r="4" spans="1:11">
      <c r="A4">
        <v>2010</v>
      </c>
      <c r="B4" s="11">
        <v>657429034020.67725</v>
      </c>
      <c r="I4">
        <v>2010</v>
      </c>
      <c r="J4" s="10">
        <v>0.02</v>
      </c>
      <c r="K4" s="14">
        <f>B4</f>
        <v>657429034020.67725</v>
      </c>
    </row>
    <row r="5" spans="1:11">
      <c r="A5">
        <v>2030</v>
      </c>
      <c r="B5" s="14">
        <f>K24</f>
        <v>976904961143.59058</v>
      </c>
      <c r="C5" s="21">
        <f>B5/B4</f>
        <v>1.4859473959783549</v>
      </c>
      <c r="I5">
        <v>2011</v>
      </c>
      <c r="J5" s="10">
        <v>0.02</v>
      </c>
      <c r="K5" s="11">
        <f>K4*(1+J4)</f>
        <v>670577614701.09082</v>
      </c>
    </row>
    <row r="6" spans="1:11">
      <c r="I6">
        <v>2012</v>
      </c>
      <c r="J6" s="10">
        <v>0.02</v>
      </c>
      <c r="K6" s="11">
        <f t="shared" ref="K6:K24" si="0">K5*(1+J5)</f>
        <v>683989166995.11267</v>
      </c>
    </row>
    <row r="7" spans="1:11" ht="13" thickBot="1">
      <c r="I7">
        <v>2013</v>
      </c>
      <c r="J7" s="10">
        <v>0.02</v>
      </c>
      <c r="K7" s="11">
        <f t="shared" si="0"/>
        <v>697668950335.01489</v>
      </c>
    </row>
    <row r="8" spans="1:11" ht="13" thickBot="1">
      <c r="A8" t="s">
        <v>53</v>
      </c>
      <c r="B8" s="26">
        <v>2</v>
      </c>
      <c r="C8" t="s">
        <v>54</v>
      </c>
      <c r="I8">
        <v>2014</v>
      </c>
      <c r="J8" s="10">
        <v>0.02</v>
      </c>
      <c r="K8" s="11">
        <f t="shared" si="0"/>
        <v>711622329341.71521</v>
      </c>
    </row>
    <row r="9" spans="1:11">
      <c r="A9" t="s">
        <v>57</v>
      </c>
      <c r="I9">
        <v>2015</v>
      </c>
      <c r="J9" s="10">
        <v>0.02</v>
      </c>
      <c r="K9" s="11">
        <f t="shared" si="0"/>
        <v>725854775928.54956</v>
      </c>
    </row>
    <row r="10" spans="1:11">
      <c r="A10" t="s">
        <v>56</v>
      </c>
      <c r="B10" s="11">
        <f>SUM(assets!C2:C51)</f>
        <v>1314106589119.8208</v>
      </c>
      <c r="C10" s="24"/>
      <c r="I10">
        <v>2016</v>
      </c>
      <c r="J10" s="10">
        <v>0.02</v>
      </c>
      <c r="K10" s="11">
        <f t="shared" si="0"/>
        <v>740371871447.12061</v>
      </c>
    </row>
    <row r="11" spans="1:11">
      <c r="I11">
        <v>2017</v>
      </c>
      <c r="J11" s="10">
        <v>0.02</v>
      </c>
      <c r="K11" s="11">
        <f t="shared" si="0"/>
        <v>755179308876.06299</v>
      </c>
    </row>
    <row r="12" spans="1:11">
      <c r="I12">
        <v>2018</v>
      </c>
      <c r="J12" s="10">
        <v>0.02</v>
      </c>
      <c r="K12" s="11">
        <f t="shared" si="0"/>
        <v>770282895053.58423</v>
      </c>
    </row>
    <row r="13" spans="1:11">
      <c r="I13">
        <v>2019</v>
      </c>
      <c r="J13" s="10">
        <v>0.02</v>
      </c>
      <c r="K13" s="11">
        <f t="shared" si="0"/>
        <v>785688552954.65588</v>
      </c>
    </row>
    <row r="14" spans="1:11">
      <c r="I14">
        <v>2020</v>
      </c>
      <c r="J14" s="10">
        <v>0.02</v>
      </c>
      <c r="K14" s="11">
        <f t="shared" si="0"/>
        <v>801402324013.74902</v>
      </c>
    </row>
    <row r="15" spans="1:11">
      <c r="I15">
        <v>2021</v>
      </c>
      <c r="J15" s="10">
        <v>0.02</v>
      </c>
      <c r="K15" s="11">
        <f t="shared" si="0"/>
        <v>817430370494.02405</v>
      </c>
    </row>
    <row r="16" spans="1:11">
      <c r="I16">
        <v>2022</v>
      </c>
      <c r="J16" s="10">
        <v>0.02</v>
      </c>
      <c r="K16" s="11">
        <f t="shared" si="0"/>
        <v>833778977903.90454</v>
      </c>
    </row>
    <row r="17" spans="9:11">
      <c r="I17">
        <v>2023</v>
      </c>
      <c r="J17" s="10">
        <v>0.02</v>
      </c>
      <c r="K17" s="11">
        <f t="shared" si="0"/>
        <v>850454557461.98267</v>
      </c>
    </row>
    <row r="18" spans="9:11">
      <c r="I18">
        <v>2024</v>
      </c>
      <c r="J18" s="10">
        <v>0.02</v>
      </c>
      <c r="K18" s="11">
        <f t="shared" si="0"/>
        <v>867463648611.22229</v>
      </c>
    </row>
    <row r="19" spans="9:11">
      <c r="I19">
        <v>2025</v>
      </c>
      <c r="J19" s="10">
        <v>0.02</v>
      </c>
      <c r="K19" s="11">
        <f t="shared" si="0"/>
        <v>884812921583.44678</v>
      </c>
    </row>
    <row r="20" spans="9:11">
      <c r="I20">
        <v>2026</v>
      </c>
      <c r="J20" s="10">
        <v>0.02</v>
      </c>
      <c r="K20" s="11">
        <f t="shared" si="0"/>
        <v>902509180015.11572</v>
      </c>
    </row>
    <row r="21" spans="9:11">
      <c r="I21">
        <v>2027</v>
      </c>
      <c r="J21" s="10">
        <v>0.02</v>
      </c>
      <c r="K21" s="11">
        <f t="shared" si="0"/>
        <v>920559363615.41809</v>
      </c>
    </row>
    <row r="22" spans="9:11">
      <c r="I22">
        <v>2028</v>
      </c>
      <c r="J22" s="10">
        <v>0.02</v>
      </c>
      <c r="K22" s="11">
        <f t="shared" si="0"/>
        <v>938970550887.72644</v>
      </c>
    </row>
    <row r="23" spans="9:11">
      <c r="I23">
        <v>2029</v>
      </c>
      <c r="J23" s="10">
        <v>0.02</v>
      </c>
      <c r="K23" s="11">
        <f t="shared" si="0"/>
        <v>957749961905.48096</v>
      </c>
    </row>
    <row r="24" spans="9:11">
      <c r="I24">
        <v>2030</v>
      </c>
      <c r="J24" s="10">
        <v>0.02</v>
      </c>
      <c r="K24" s="11">
        <f t="shared" si="0"/>
        <v>976904961143.59058</v>
      </c>
    </row>
    <row r="25" spans="9:11">
      <c r="J25" s="10"/>
    </row>
    <row r="26" spans="9:11">
      <c r="J26" s="10"/>
    </row>
    <row r="27" spans="9:11">
      <c r="J27" s="10"/>
    </row>
    <row r="28" spans="9:11">
      <c r="J28" s="10"/>
    </row>
    <row r="29" spans="9:11">
      <c r="J29" s="1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B12" sqref="B12"/>
    </sheetView>
  </sheetViews>
  <sheetFormatPr baseColWidth="10" defaultColWidth="8.83203125" defaultRowHeight="12" x14ac:dyDescent="0"/>
  <cols>
    <col min="1" max="1" width="23.83203125" customWidth="1"/>
    <col min="2" max="2" width="16.6640625" bestFit="1" customWidth="1"/>
    <col min="3" max="3" width="14.1640625" bestFit="1" customWidth="1"/>
    <col min="4" max="23" width="9.6640625" bestFit="1" customWidth="1"/>
  </cols>
  <sheetData>
    <row r="1" spans="1:23">
      <c r="A1" t="s">
        <v>29</v>
      </c>
    </row>
    <row r="2" spans="1:23">
      <c r="A2" s="13" t="s">
        <v>30</v>
      </c>
      <c r="B2" s="13"/>
      <c r="C2" s="13"/>
      <c r="D2" s="13"/>
      <c r="E2" s="13"/>
      <c r="F2" s="13"/>
      <c r="G2" s="13"/>
      <c r="H2" s="13"/>
      <c r="I2" s="13"/>
      <c r="J2" s="13"/>
      <c r="K2" s="13"/>
      <c r="L2" s="13"/>
      <c r="M2" s="13"/>
    </row>
    <row r="4" spans="1:23">
      <c r="A4" s="12" t="s">
        <v>20</v>
      </c>
    </row>
    <row r="5" spans="1:23">
      <c r="A5" t="s">
        <v>24</v>
      </c>
    </row>
    <row r="6" spans="1:23">
      <c r="A6" t="s">
        <v>25</v>
      </c>
      <c r="B6" s="10">
        <v>0.5</v>
      </c>
    </row>
    <row r="7" spans="1:23">
      <c r="A7" t="s">
        <v>28</v>
      </c>
      <c r="B7" s="10">
        <v>0.2</v>
      </c>
      <c r="C7" t="s">
        <v>27</v>
      </c>
    </row>
    <row r="8" spans="1:23">
      <c r="A8" t="s">
        <v>26</v>
      </c>
      <c r="B8" s="20">
        <f>B6*SUM(assets!C2:C51)*_measures_details!B7</f>
        <v>131410658911.98209</v>
      </c>
    </row>
    <row r="10" spans="1:23">
      <c r="A10" s="12" t="s">
        <v>17</v>
      </c>
    </row>
    <row r="11" spans="1:23">
      <c r="A11" t="s">
        <v>31</v>
      </c>
      <c r="B11" s="11">
        <v>4000000</v>
      </c>
    </row>
    <row r="12" spans="1:23">
      <c r="A12" t="s">
        <v>32</v>
      </c>
      <c r="B12" s="20">
        <f>_discounting_sheet!D4</f>
        <v>69405733.37838845</v>
      </c>
    </row>
    <row r="13" spans="1:23">
      <c r="W13" s="14" t="e">
        <f>#REF!</f>
        <v>#REF!</v>
      </c>
    </row>
    <row r="14" spans="1:23">
      <c r="A14" s="12" t="s">
        <v>18</v>
      </c>
    </row>
    <row r="15" spans="1:23">
      <c r="A15" t="s">
        <v>35</v>
      </c>
    </row>
    <row r="16" spans="1:23">
      <c r="A16" t="s">
        <v>36</v>
      </c>
      <c r="B16" s="11">
        <v>20000000</v>
      </c>
    </row>
    <row r="17" spans="1:2">
      <c r="A17" t="s">
        <v>37</v>
      </c>
      <c r="B17" s="11">
        <v>500000</v>
      </c>
    </row>
    <row r="18" spans="1:2">
      <c r="A18" t="s">
        <v>38</v>
      </c>
      <c r="B18" s="11">
        <v>500000</v>
      </c>
    </row>
    <row r="19" spans="1:2">
      <c r="A19" t="s">
        <v>39</v>
      </c>
      <c r="B19" s="11">
        <v>400000</v>
      </c>
    </row>
    <row r="20" spans="1:2">
      <c r="A20" t="s">
        <v>32</v>
      </c>
      <c r="B20" s="20">
        <f>_discounting_sheet!F4</f>
        <v>43892006.68243596</v>
      </c>
    </row>
    <row r="22" spans="1:2">
      <c r="A22" s="12" t="s">
        <v>19</v>
      </c>
    </row>
    <row r="23" spans="1:2">
      <c r="A23" t="s">
        <v>43</v>
      </c>
    </row>
    <row r="24" spans="1:2">
      <c r="A24" t="s">
        <v>44</v>
      </c>
      <c r="B24">
        <v>3</v>
      </c>
    </row>
    <row r="25" spans="1:2">
      <c r="A25" t="s">
        <v>45</v>
      </c>
      <c r="B25" s="11">
        <v>30000</v>
      </c>
    </row>
    <row r="26" spans="1:2">
      <c r="A26" t="s">
        <v>48</v>
      </c>
      <c r="B26" s="14">
        <f>B24^2*B25*2000</f>
        <v>540000000</v>
      </c>
    </row>
    <row r="27" spans="1:2">
      <c r="A27" t="s">
        <v>47</v>
      </c>
      <c r="B27">
        <v>400</v>
      </c>
    </row>
    <row r="28" spans="1:2">
      <c r="A28" t="s">
        <v>46</v>
      </c>
      <c r="B28" s="14">
        <f>B25*B27</f>
        <v>12000000</v>
      </c>
    </row>
    <row r="29" spans="1:2">
      <c r="A29" t="s">
        <v>32</v>
      </c>
      <c r="B29" s="20">
        <f>_discounting_sheet!H4</f>
        <v>736217200.13516533</v>
      </c>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4" sqref="D4"/>
    </sheetView>
  </sheetViews>
  <sheetFormatPr baseColWidth="10" defaultColWidth="8.83203125" defaultRowHeight="12" x14ac:dyDescent="0"/>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c r="A1" t="s">
        <v>42</v>
      </c>
    </row>
    <row r="3" spans="1:13">
      <c r="A3" t="s">
        <v>22</v>
      </c>
      <c r="B3" t="s">
        <v>33</v>
      </c>
      <c r="C3" t="s">
        <v>17</v>
      </c>
      <c r="D3" s="15" t="s">
        <v>34</v>
      </c>
      <c r="E3" t="s">
        <v>40</v>
      </c>
      <c r="F3" s="15" t="s">
        <v>41</v>
      </c>
      <c r="G3" t="s">
        <v>19</v>
      </c>
      <c r="H3" s="15" t="s">
        <v>41</v>
      </c>
      <c r="M3" s="16"/>
    </row>
    <row r="4" spans="1:13">
      <c r="A4">
        <v>2010</v>
      </c>
      <c r="B4" s="17">
        <f>discount!C12</f>
        <v>0.02</v>
      </c>
      <c r="C4" s="11">
        <f>_measures_details!$B$11</f>
        <v>4000000</v>
      </c>
      <c r="D4" s="19">
        <f t="shared" ref="D4:D23" si="0">C4+D5/(1+$B5)</f>
        <v>69405733.37838845</v>
      </c>
      <c r="E4" s="11">
        <f>_measures_details!$B$16+_measures_details!$B$17+_measures_details!$B$18</f>
        <v>21000000</v>
      </c>
      <c r="F4" s="19">
        <f t="shared" ref="F4:F23" si="1">E4+F5/(1+$B5)</f>
        <v>43892006.68243596</v>
      </c>
      <c r="G4" s="11">
        <f>_measures_details!B26</f>
        <v>540000000</v>
      </c>
      <c r="H4" s="19">
        <f t="shared" ref="H4:H23" si="2">G4+H5/(1+$B5)</f>
        <v>736217200.13516533</v>
      </c>
      <c r="K4" s="18"/>
      <c r="L4" s="16"/>
      <c r="M4" s="18"/>
    </row>
    <row r="5" spans="1:13">
      <c r="A5">
        <v>2011</v>
      </c>
      <c r="B5" s="17">
        <f>discount!C13</f>
        <v>0.02</v>
      </c>
      <c r="C5" s="11">
        <f>_measures_details!$B$11</f>
        <v>4000000</v>
      </c>
      <c r="D5" s="19">
        <f t="shared" si="0"/>
        <v>66713848.045956217</v>
      </c>
      <c r="E5" s="11">
        <f>_measures_details!$B$17+_measures_details!$B$18+_measures_details!$B$19</f>
        <v>1400000</v>
      </c>
      <c r="F5" s="19">
        <f t="shared" si="1"/>
        <v>23349846.816084679</v>
      </c>
      <c r="G5" s="11">
        <f>_measures_details!$B$28</f>
        <v>12000000</v>
      </c>
      <c r="H5" s="19">
        <f t="shared" si="2"/>
        <v>200141544.13786864</v>
      </c>
      <c r="K5" s="15"/>
      <c r="L5" s="16"/>
      <c r="M5" s="15"/>
    </row>
    <row r="6" spans="1:13">
      <c r="A6">
        <v>2012</v>
      </c>
      <c r="B6" s="17">
        <f>discount!C14</f>
        <v>0.02</v>
      </c>
      <c r="C6" s="11">
        <f>_measures_details!$B$11</f>
        <v>4000000</v>
      </c>
      <c r="D6" s="19">
        <f t="shared" si="0"/>
        <v>63968125.006875344</v>
      </c>
      <c r="E6" s="11">
        <f>_measures_details!$B$17+_measures_details!$B$18+_measures_details!$B$19</f>
        <v>1400000</v>
      </c>
      <c r="F6" s="19">
        <f t="shared" si="1"/>
        <v>22388843.752406374</v>
      </c>
      <c r="G6" s="11">
        <f>_measures_details!$B$28</f>
        <v>12000000</v>
      </c>
      <c r="H6" s="19">
        <f t="shared" si="2"/>
        <v>191904375.02062601</v>
      </c>
      <c r="K6" s="15"/>
      <c r="L6" s="16"/>
      <c r="M6" s="15"/>
    </row>
    <row r="7" spans="1:13">
      <c r="A7">
        <v>2013</v>
      </c>
      <c r="B7" s="17">
        <f>discount!C15</f>
        <v>0.02</v>
      </c>
      <c r="C7" s="11">
        <f>_measures_details!$B$11</f>
        <v>4000000</v>
      </c>
      <c r="D7" s="19">
        <f t="shared" si="0"/>
        <v>61167487.507012852</v>
      </c>
      <c r="E7" s="11">
        <f>_measures_details!$B$17+_measures_details!$B$18+_measures_details!$B$19</f>
        <v>1400000</v>
      </c>
      <c r="F7" s="19">
        <f t="shared" si="1"/>
        <v>21408620.627454501</v>
      </c>
      <c r="G7" s="11">
        <f>_measures_details!$B$28</f>
        <v>12000000</v>
      </c>
      <c r="H7" s="19">
        <f t="shared" si="2"/>
        <v>183502462.52103853</v>
      </c>
      <c r="K7" s="15"/>
      <c r="L7" s="16"/>
      <c r="M7" s="15"/>
    </row>
    <row r="8" spans="1:13">
      <c r="A8">
        <v>2014</v>
      </c>
      <c r="B8" s="17">
        <f>discount!C16</f>
        <v>0.02</v>
      </c>
      <c r="C8" s="11">
        <f>_measures_details!$B$11</f>
        <v>4000000</v>
      </c>
      <c r="D8" s="19">
        <f t="shared" si="0"/>
        <v>58310837.257153109</v>
      </c>
      <c r="E8" s="11">
        <f>_measures_details!$B$17+_measures_details!$B$18+_measures_details!$B$19</f>
        <v>1400000</v>
      </c>
      <c r="F8" s="19">
        <f t="shared" si="1"/>
        <v>20408793.04000359</v>
      </c>
      <c r="G8" s="11">
        <f>_measures_details!$B$28</f>
        <v>12000000</v>
      </c>
      <c r="H8" s="19">
        <f t="shared" si="2"/>
        <v>174932511.77145931</v>
      </c>
      <c r="K8" s="15"/>
      <c r="L8" s="16"/>
      <c r="M8" s="15"/>
    </row>
    <row r="9" spans="1:13">
      <c r="A9">
        <v>2015</v>
      </c>
      <c r="B9" s="17">
        <f>discount!C17</f>
        <v>0.02</v>
      </c>
      <c r="C9" s="11">
        <f>_measures_details!$B$11</f>
        <v>4000000</v>
      </c>
      <c r="D9" s="19">
        <f t="shared" si="0"/>
        <v>55397054.002296172</v>
      </c>
      <c r="E9" s="11">
        <f>_measures_details!$B$17+_measures_details!$B$18+_measures_details!$B$19</f>
        <v>1400000</v>
      </c>
      <c r="F9" s="19">
        <f t="shared" si="1"/>
        <v>19388968.900803663</v>
      </c>
      <c r="G9" s="11">
        <f>_measures_details!$B$28</f>
        <v>12000000</v>
      </c>
      <c r="H9" s="19">
        <f t="shared" si="2"/>
        <v>166191162.00688851</v>
      </c>
      <c r="K9" s="15"/>
      <c r="L9" s="16"/>
      <c r="M9" s="15"/>
    </row>
    <row r="10" spans="1:13">
      <c r="A10">
        <v>2016</v>
      </c>
      <c r="B10" s="17">
        <f>discount!C18</f>
        <v>0.02</v>
      </c>
      <c r="C10" s="11">
        <f>_measures_details!$B$11</f>
        <v>4000000</v>
      </c>
      <c r="D10" s="19">
        <f t="shared" si="0"/>
        <v>52424995.082342096</v>
      </c>
      <c r="E10" s="11">
        <f>_measures_details!$B$17+_measures_details!$B$18+_measures_details!$B$19</f>
        <v>1400000</v>
      </c>
      <c r="F10" s="19">
        <f t="shared" si="1"/>
        <v>18348748.278819736</v>
      </c>
      <c r="G10" s="11">
        <f>_measures_details!$B$28</f>
        <v>12000000</v>
      </c>
      <c r="H10" s="19">
        <f t="shared" si="2"/>
        <v>157274985.24702629</v>
      </c>
      <c r="K10" s="15"/>
      <c r="L10" s="16"/>
      <c r="M10" s="15"/>
    </row>
    <row r="11" spans="1:13">
      <c r="A11">
        <v>2017</v>
      </c>
      <c r="B11" s="17">
        <f>discount!C19</f>
        <v>0.02</v>
      </c>
      <c r="C11" s="11">
        <f>_measures_details!$B$11</f>
        <v>4000000</v>
      </c>
      <c r="D11" s="19">
        <f t="shared" si="0"/>
        <v>49393494.983988941</v>
      </c>
      <c r="E11" s="11">
        <f>_measures_details!$B$17+_measures_details!$B$18+_measures_details!$B$19</f>
        <v>1400000</v>
      </c>
      <c r="F11" s="19">
        <f t="shared" si="1"/>
        <v>17287723.244396131</v>
      </c>
      <c r="G11" s="11">
        <f>_measures_details!$B$28</f>
        <v>12000000</v>
      </c>
      <c r="H11" s="19">
        <f t="shared" si="2"/>
        <v>148180484.95196682</v>
      </c>
      <c r="K11" s="15"/>
      <c r="L11" s="16"/>
      <c r="M11" s="15"/>
    </row>
    <row r="12" spans="1:13">
      <c r="A12">
        <v>2018</v>
      </c>
      <c r="B12" s="17">
        <f>discount!C20</f>
        <v>0.02</v>
      </c>
      <c r="C12" s="11">
        <f>_measures_details!$B$11</f>
        <v>4000000</v>
      </c>
      <c r="D12" s="19">
        <f t="shared" si="0"/>
        <v>46301364.883668721</v>
      </c>
      <c r="E12" s="11">
        <f>_measures_details!$B$17+_measures_details!$B$18+_measures_details!$B$19</f>
        <v>1400000</v>
      </c>
      <c r="F12" s="19">
        <f t="shared" si="1"/>
        <v>16205477.709284054</v>
      </c>
      <c r="G12" s="11">
        <f>_measures_details!$B$28</f>
        <v>12000000</v>
      </c>
      <c r="H12" s="19">
        <f t="shared" si="2"/>
        <v>138904094.65100616</v>
      </c>
      <c r="K12" s="15"/>
      <c r="L12" s="16"/>
      <c r="M12" s="15"/>
    </row>
    <row r="13" spans="1:13">
      <c r="A13">
        <v>2019</v>
      </c>
      <c r="B13" s="17">
        <f>discount!C21</f>
        <v>0.02</v>
      </c>
      <c r="C13" s="11">
        <f>_measures_details!$B$11</f>
        <v>4000000</v>
      </c>
      <c r="D13" s="19">
        <f t="shared" si="0"/>
        <v>43147392.181342095</v>
      </c>
      <c r="E13" s="11">
        <f>_measures_details!$B$17+_measures_details!$B$18+_measures_details!$B$19</f>
        <v>1400000</v>
      </c>
      <c r="F13" s="19">
        <f t="shared" si="1"/>
        <v>15101587.263469735</v>
      </c>
      <c r="G13" s="11">
        <f>_measures_details!$B$28</f>
        <v>12000000</v>
      </c>
      <c r="H13" s="19">
        <f t="shared" si="2"/>
        <v>129442176.54402629</v>
      </c>
      <c r="K13" s="15"/>
      <c r="L13" s="16"/>
      <c r="M13" s="15"/>
    </row>
    <row r="14" spans="1:13">
      <c r="A14">
        <v>2020</v>
      </c>
      <c r="B14" s="17">
        <f>discount!C22</f>
        <v>0.02</v>
      </c>
      <c r="C14" s="11">
        <f>_measures_details!$B$11</f>
        <v>4000000</v>
      </c>
      <c r="D14" s="19">
        <f t="shared" si="0"/>
        <v>39930340.024968937</v>
      </c>
      <c r="E14" s="11">
        <f>_measures_details!$B$17+_measures_details!$B$18+_measures_details!$B$19</f>
        <v>1400000</v>
      </c>
      <c r="F14" s="19">
        <f t="shared" si="1"/>
        <v>13975619.008739131</v>
      </c>
      <c r="G14" s="11">
        <f>_measures_details!$B$28</f>
        <v>12000000</v>
      </c>
      <c r="H14" s="19">
        <f t="shared" si="2"/>
        <v>119791020.07490681</v>
      </c>
      <c r="K14" s="15"/>
      <c r="L14" s="16"/>
      <c r="M14" s="15"/>
    </row>
    <row r="15" spans="1:13">
      <c r="A15">
        <v>2021</v>
      </c>
      <c r="B15" s="17">
        <f>discount!C23</f>
        <v>0.02</v>
      </c>
      <c r="C15" s="11">
        <f>_measures_details!$B$11</f>
        <v>4000000</v>
      </c>
      <c r="D15" s="19">
        <f t="shared" si="0"/>
        <v>36648946.825468317</v>
      </c>
      <c r="E15" s="11">
        <f>_measures_details!$B$17+_measures_details!$B$18+_measures_details!$B$19</f>
        <v>1400000</v>
      </c>
      <c r="F15" s="19">
        <f t="shared" si="1"/>
        <v>12827131.388913913</v>
      </c>
      <c r="G15" s="11">
        <f>_measures_details!$B$28</f>
        <v>12000000</v>
      </c>
      <c r="H15" s="19">
        <f t="shared" si="2"/>
        <v>109946840.47640495</v>
      </c>
      <c r="K15" s="15"/>
      <c r="L15" s="16"/>
      <c r="M15" s="15"/>
    </row>
    <row r="16" spans="1:13">
      <c r="A16">
        <v>2022</v>
      </c>
      <c r="B16" s="17">
        <f>discount!C24</f>
        <v>0.02</v>
      </c>
      <c r="C16" s="11">
        <f>_measures_details!$B$11</f>
        <v>4000000</v>
      </c>
      <c r="D16" s="19">
        <f t="shared" si="0"/>
        <v>33301925.761977687</v>
      </c>
      <c r="E16" s="11">
        <f>_measures_details!$B$17+_measures_details!$B$18+_measures_details!$B$19</f>
        <v>1400000</v>
      </c>
      <c r="F16" s="19">
        <f t="shared" si="1"/>
        <v>11655674.016692191</v>
      </c>
      <c r="G16" s="11">
        <f>_measures_details!$B$28</f>
        <v>12000000</v>
      </c>
      <c r="H16" s="19">
        <f t="shared" si="2"/>
        <v>99905777.285933048</v>
      </c>
      <c r="K16" s="15"/>
      <c r="L16" s="16"/>
      <c r="M16" s="15"/>
    </row>
    <row r="17" spans="1:13">
      <c r="A17">
        <v>2023</v>
      </c>
      <c r="B17" s="17">
        <f>discount!C25</f>
        <v>0.02</v>
      </c>
      <c r="C17" s="11">
        <f>_measures_details!$B$11</f>
        <v>4000000</v>
      </c>
      <c r="D17" s="19">
        <f t="shared" si="0"/>
        <v>29887964.277217243</v>
      </c>
      <c r="E17" s="11">
        <f>_measures_details!$B$17+_measures_details!$B$18+_measures_details!$B$19</f>
        <v>1400000</v>
      </c>
      <c r="F17" s="19">
        <f t="shared" si="1"/>
        <v>10460787.497026036</v>
      </c>
      <c r="G17" s="11">
        <f>_measures_details!$B$28</f>
        <v>12000000</v>
      </c>
      <c r="H17" s="19">
        <f t="shared" si="2"/>
        <v>89663892.831651717</v>
      </c>
      <c r="K17" s="15"/>
      <c r="L17" s="16"/>
      <c r="M17" s="15"/>
    </row>
    <row r="18" spans="1:13">
      <c r="A18">
        <v>2024</v>
      </c>
      <c r="B18" s="17">
        <f>discount!C26</f>
        <v>0.02</v>
      </c>
      <c r="C18" s="11">
        <f>_measures_details!$B$11</f>
        <v>4000000</v>
      </c>
      <c r="D18" s="19">
        <f t="shared" si="0"/>
        <v>26405723.56276159</v>
      </c>
      <c r="E18" s="11">
        <f>_measures_details!$B$17+_measures_details!$B$18+_measures_details!$B$19</f>
        <v>1400000</v>
      </c>
      <c r="F18" s="19">
        <f t="shared" si="1"/>
        <v>9242003.2469665557</v>
      </c>
      <c r="G18" s="11">
        <f>_measures_details!$B$28</f>
        <v>12000000</v>
      </c>
      <c r="H18" s="19">
        <f t="shared" si="2"/>
        <v>79217170.688284755</v>
      </c>
      <c r="K18" s="15"/>
      <c r="L18" s="16"/>
      <c r="M18" s="15"/>
    </row>
    <row r="19" spans="1:13">
      <c r="A19">
        <v>2025</v>
      </c>
      <c r="B19" s="17">
        <f>discount!C27</f>
        <v>0.02</v>
      </c>
      <c r="C19" s="11">
        <f>_measures_details!$B$11</f>
        <v>4000000</v>
      </c>
      <c r="D19" s="19">
        <f t="shared" si="0"/>
        <v>22853838.034016822</v>
      </c>
      <c r="E19" s="11">
        <f>_measures_details!$B$17+_measures_details!$B$18+_measures_details!$B$19</f>
        <v>1400000</v>
      </c>
      <c r="F19" s="19">
        <f t="shared" si="1"/>
        <v>7998843.311905887</v>
      </c>
      <c r="G19" s="11">
        <f>_measures_details!$B$28</f>
        <v>12000000</v>
      </c>
      <c r="H19" s="19">
        <f t="shared" si="2"/>
        <v>68561514.102050453</v>
      </c>
      <c r="K19" s="15"/>
      <c r="L19" s="16"/>
      <c r="M19" s="15"/>
    </row>
    <row r="20" spans="1:13">
      <c r="A20">
        <v>2026</v>
      </c>
      <c r="B20" s="17">
        <f>discount!C28</f>
        <v>0.02</v>
      </c>
      <c r="C20" s="11">
        <f>_measures_details!$B$11</f>
        <v>4000000</v>
      </c>
      <c r="D20" s="19">
        <f t="shared" si="0"/>
        <v>19230914.794697158</v>
      </c>
      <c r="E20" s="11">
        <f>_measures_details!$B$17+_measures_details!$B$18+_measures_details!$B$19</f>
        <v>1400000</v>
      </c>
      <c r="F20" s="19">
        <f t="shared" si="1"/>
        <v>6730820.1781440051</v>
      </c>
      <c r="G20" s="11">
        <f>_measures_details!$B$28</f>
        <v>12000000</v>
      </c>
      <c r="H20" s="19">
        <f t="shared" si="2"/>
        <v>57692744.384091474</v>
      </c>
      <c r="K20" s="15"/>
      <c r="L20" s="16"/>
      <c r="M20" s="15"/>
    </row>
    <row r="21" spans="1:13">
      <c r="A21">
        <v>2027</v>
      </c>
      <c r="B21" s="17">
        <f>discount!C29</f>
        <v>0.02</v>
      </c>
      <c r="C21" s="11">
        <f>_measures_details!$B$11</f>
        <v>4000000</v>
      </c>
      <c r="D21" s="19">
        <f t="shared" si="0"/>
        <v>15535533.090591099</v>
      </c>
      <c r="E21" s="11">
        <f>_measures_details!$B$17+_measures_details!$B$18+_measures_details!$B$19</f>
        <v>1400000</v>
      </c>
      <c r="F21" s="19">
        <f t="shared" si="1"/>
        <v>5437436.5817068852</v>
      </c>
      <c r="G21" s="11">
        <f>_measures_details!$B$28</f>
        <v>12000000</v>
      </c>
      <c r="H21" s="19">
        <f t="shared" si="2"/>
        <v>46606599.271773301</v>
      </c>
      <c r="K21" s="15"/>
      <c r="L21" s="16"/>
      <c r="M21" s="15"/>
    </row>
    <row r="22" spans="1:13">
      <c r="A22">
        <v>2028</v>
      </c>
      <c r="B22" s="17">
        <f>discount!C30</f>
        <v>0.02</v>
      </c>
      <c r="C22" s="11">
        <f>_measures_details!$B$11</f>
        <v>4000000</v>
      </c>
      <c r="D22" s="19">
        <f t="shared" si="0"/>
        <v>11766243.752402922</v>
      </c>
      <c r="E22" s="11">
        <f>_measures_details!$B$17+_measures_details!$B$18+_measures_details!$B$19</f>
        <v>1400000</v>
      </c>
      <c r="F22" s="19">
        <f t="shared" si="1"/>
        <v>4118185.3133410225</v>
      </c>
      <c r="G22" s="11">
        <f>_measures_details!$B$28</f>
        <v>12000000</v>
      </c>
      <c r="H22" s="19">
        <f t="shared" si="2"/>
        <v>35298731.257208765</v>
      </c>
      <c r="K22" s="15"/>
      <c r="L22" s="16"/>
      <c r="M22" s="15"/>
    </row>
    <row r="23" spans="1:13">
      <c r="A23">
        <v>2029</v>
      </c>
      <c r="B23" s="17">
        <f>discount!C31</f>
        <v>0.02</v>
      </c>
      <c r="C23" s="11">
        <f>_measures_details!$B$11</f>
        <v>4000000</v>
      </c>
      <c r="D23" s="19">
        <f t="shared" si="0"/>
        <v>7921568.6274509802</v>
      </c>
      <c r="E23" s="11">
        <f>_measures_details!$B$17+_measures_details!$B$18+_measures_details!$B$19</f>
        <v>1400000</v>
      </c>
      <c r="F23" s="19">
        <f t="shared" si="1"/>
        <v>2772549.0196078429</v>
      </c>
      <c r="G23" s="11">
        <f>_measures_details!$B$28</f>
        <v>12000000</v>
      </c>
      <c r="H23" s="19">
        <f t="shared" si="2"/>
        <v>23764705.882352941</v>
      </c>
      <c r="K23" s="15"/>
      <c r="L23" s="16"/>
      <c r="M23" s="15"/>
    </row>
    <row r="24" spans="1:13">
      <c r="A24">
        <v>2030</v>
      </c>
      <c r="B24" s="17">
        <f>discount!C32</f>
        <v>0.02</v>
      </c>
      <c r="C24" s="11">
        <f>_measures_details!$B$11</f>
        <v>4000000</v>
      </c>
      <c r="D24" s="19">
        <f>C24</f>
        <v>4000000</v>
      </c>
      <c r="E24" s="11">
        <f>_measures_details!$B$17+_measures_details!$B$18+_measures_details!$B$19</f>
        <v>1400000</v>
      </c>
      <c r="F24" s="19">
        <f>E24</f>
        <v>1400000</v>
      </c>
      <c r="G24" s="11">
        <f>_measures_details!$B$28</f>
        <v>12000000</v>
      </c>
      <c r="H24" s="19">
        <f>G24</f>
        <v>12000000</v>
      </c>
      <c r="K24" s="15"/>
      <c r="L24" s="16"/>
      <c r="M24" s="15"/>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2015-01-06T14:11:08Z</dcterms:modified>
</cp:coreProperties>
</file>