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kudrasov/Desktop/Курсовая зайки/"/>
    </mc:Choice>
  </mc:AlternateContent>
  <xr:revisionPtr revIDLastSave="0" documentId="13_ncr:1_{19D205DC-125E-0847-AC64-FC1D84AD61F0}" xr6:coauthVersionLast="47" xr6:coauthVersionMax="47" xr10:uidLastSave="{00000000-0000-0000-0000-000000000000}"/>
  <bookViews>
    <workbookView xWindow="0" yWindow="0" windowWidth="25600" windowHeight="16000" activeTab="4" xr2:uid="{B9D83C9C-B50C-CE42-A76D-103942959C31}"/>
  </bookViews>
  <sheets>
    <sheet name="ХУЙНЯ ХЗ" sheetId="2" r:id="rId1"/>
    <sheet name="EBIT_EPS" sheetId="5" r:id="rId2"/>
    <sheet name="EBIT_EPS (2)" sheetId="6" r:id="rId3"/>
    <sheet name="WACC" sheetId="1" r:id="rId4"/>
    <sheet name="WACC черновик" sheetId="3" r:id="rId5"/>
  </sheets>
  <definedNames>
    <definedName name="_xlchart.v1.0" hidden="1">'ХУЙНЯ ХЗ'!$A$4:$A$15</definedName>
    <definedName name="_xlchart.v1.1" hidden="1">'ХУЙНЯ ХЗ'!$C$4:$C$15</definedName>
    <definedName name="_xlchart.v1.10" hidden="1">'ХУЙНЯ ХЗ'!$A$4:$A$15</definedName>
    <definedName name="_xlchart.v1.11" hidden="1">'ХУЙНЯ ХЗ'!$C$4:$C$15</definedName>
    <definedName name="_xlchart.v1.2" hidden="1">'ХУЙНЯ ХЗ'!$A$4:$A$15</definedName>
    <definedName name="_xlchart.v1.3" hidden="1">'ХУЙНЯ ХЗ'!$C$4:$C$15</definedName>
    <definedName name="_xlchart.v1.4" hidden="1">'ХУЙНЯ ХЗ'!$A$4:$A$15</definedName>
    <definedName name="_xlchart.v1.5" hidden="1">'ХУЙНЯ ХЗ'!$C$4:$C$15</definedName>
    <definedName name="_xlchart.v1.6" hidden="1">'ХУЙНЯ ХЗ'!$A$4:$A$15</definedName>
    <definedName name="_xlchart.v1.7" hidden="1">'ХУЙНЯ ХЗ'!$C$4:$C$15</definedName>
    <definedName name="_xlchart.v1.8" hidden="1">'ХУЙНЯ ХЗ'!$A$4:$A$15</definedName>
    <definedName name="_xlchart.v1.9" hidden="1">'ХУЙНЯ ХЗ'!$C$4:$C$15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2" l="1"/>
  <c r="B29" i="2"/>
  <c r="C29" i="2" s="1"/>
  <c r="D29" i="2" s="1"/>
  <c r="C2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45" i="2"/>
  <c r="D109" i="2"/>
  <c r="I48" i="2"/>
  <c r="D24" i="2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8" i="5"/>
  <c r="L6" i="6"/>
  <c r="H8" i="6"/>
  <c r="K6" i="6"/>
  <c r="G8" i="6"/>
  <c r="G11" i="6"/>
  <c r="F8" i="6"/>
  <c r="B25" i="2"/>
  <c r="D25" i="2" s="1"/>
  <c r="B26" i="2"/>
  <c r="C26" i="2" s="1"/>
  <c r="D26" i="2" s="1"/>
  <c r="B27" i="2"/>
  <c r="C27" i="2" s="1"/>
  <c r="D27" i="2" s="1"/>
  <c r="B28" i="2"/>
  <c r="C28" i="2" s="1"/>
  <c r="D28" i="2" s="1"/>
  <c r="B30" i="2"/>
  <c r="C30" i="2"/>
  <c r="D30" i="2" s="1"/>
  <c r="B31" i="2"/>
  <c r="C31" i="2"/>
  <c r="D31" i="2" s="1"/>
  <c r="B32" i="2"/>
  <c r="C32" i="2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/>
  <c r="D38" i="2" s="1"/>
  <c r="B39" i="2"/>
  <c r="C39" i="2"/>
  <c r="D39" i="2" s="1"/>
  <c r="B40" i="2"/>
  <c r="C40" i="2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/>
  <c r="D46" i="2" s="1"/>
  <c r="B47" i="2"/>
  <c r="C47" i="2"/>
  <c r="D47" i="2" s="1"/>
  <c r="B48" i="2"/>
  <c r="C48" i="2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/>
  <c r="D54" i="2" s="1"/>
  <c r="B55" i="2"/>
  <c r="C55" i="2"/>
  <c r="D55" i="2" s="1"/>
  <c r="B56" i="2"/>
  <c r="C56" i="2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/>
  <c r="D62" i="2" s="1"/>
  <c r="B63" i="2"/>
  <c r="C63" i="2"/>
  <c r="D63" i="2" s="1"/>
  <c r="B64" i="2"/>
  <c r="C64" i="2"/>
  <c r="D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/>
  <c r="D70" i="2" s="1"/>
  <c r="B71" i="2"/>
  <c r="C71" i="2"/>
  <c r="D71" i="2" s="1"/>
  <c r="B72" i="2"/>
  <c r="C72" i="2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C79" i="2"/>
  <c r="D79" i="2" s="1"/>
  <c r="B80" i="2"/>
  <c r="C80" i="2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/>
  <c r="D87" i="2" s="1"/>
  <c r="B88" i="2"/>
  <c r="C88" i="2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/>
  <c r="D95" i="2" s="1"/>
  <c r="B96" i="2"/>
  <c r="C96" i="2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/>
  <c r="D103" i="2" s="1"/>
  <c r="B104" i="2"/>
  <c r="C104" i="2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C109" i="2" s="1"/>
  <c r="B110" i="2"/>
  <c r="C110" i="2" s="1"/>
  <c r="D110" i="2" s="1"/>
  <c r="B111" i="2"/>
  <c r="C111" i="2"/>
  <c r="D111" i="2" s="1"/>
  <c r="B112" i="2"/>
  <c r="C112" i="2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 s="1"/>
  <c r="D118" i="2" s="1"/>
  <c r="B119" i="2"/>
  <c r="C119" i="2"/>
  <c r="D119" i="2" s="1"/>
  <c r="B120" i="2"/>
  <c r="C120" i="2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C4" i="1"/>
  <c r="B24" i="2"/>
  <c r="E8" i="5"/>
  <c r="D8" i="5"/>
  <c r="B1" i="5"/>
  <c r="F11" i="5" s="1"/>
  <c r="G521" i="6"/>
  <c r="J24" i="5"/>
  <c r="F9" i="5"/>
  <c r="F22" i="5"/>
  <c r="F25" i="5"/>
  <c r="F38" i="5"/>
  <c r="F39" i="5"/>
  <c r="F40" i="5"/>
  <c r="F41" i="5"/>
  <c r="F49" i="5"/>
  <c r="F50" i="5"/>
  <c r="F54" i="5"/>
  <c r="F55" i="5"/>
  <c r="F63" i="5"/>
  <c r="F64" i="5"/>
  <c r="F65" i="5"/>
  <c r="F66" i="5"/>
  <c r="F74" i="5"/>
  <c r="F78" i="5"/>
  <c r="F79" i="5"/>
  <c r="F80" i="5"/>
  <c r="F88" i="5"/>
  <c r="F89" i="5"/>
  <c r="F90" i="5"/>
  <c r="F94" i="5"/>
  <c r="F102" i="5"/>
  <c r="F103" i="5"/>
  <c r="F104" i="5"/>
  <c r="F105" i="5"/>
  <c r="F113" i="5"/>
  <c r="F114" i="5"/>
  <c r="F118" i="5"/>
  <c r="F119" i="5"/>
  <c r="F127" i="5"/>
  <c r="F128" i="5"/>
  <c r="F129" i="5"/>
  <c r="F130" i="5"/>
  <c r="F138" i="5"/>
  <c r="F142" i="5"/>
  <c r="F143" i="5"/>
  <c r="F144" i="5"/>
  <c r="F152" i="5"/>
  <c r="F153" i="5"/>
  <c r="F154" i="5"/>
  <c r="F158" i="5"/>
  <c r="F166" i="5"/>
  <c r="F167" i="5"/>
  <c r="F168" i="5"/>
  <c r="F169" i="5"/>
  <c r="F177" i="5"/>
  <c r="F178" i="5"/>
  <c r="F182" i="5"/>
  <c r="F183" i="5"/>
  <c r="F191" i="5"/>
  <c r="F192" i="5"/>
  <c r="F193" i="5"/>
  <c r="F194" i="5"/>
  <c r="F202" i="5"/>
  <c r="F206" i="5"/>
  <c r="F207" i="5"/>
  <c r="F208" i="5"/>
  <c r="F216" i="5"/>
  <c r="F217" i="5"/>
  <c r="F218" i="5"/>
  <c r="F222" i="5"/>
  <c r="F230" i="5"/>
  <c r="F231" i="5"/>
  <c r="F232" i="5"/>
  <c r="F233" i="5"/>
  <c r="F241" i="5"/>
  <c r="F242" i="5"/>
  <c r="F246" i="5"/>
  <c r="F247" i="5"/>
  <c r="F255" i="5"/>
  <c r="F256" i="5"/>
  <c r="F257" i="5"/>
  <c r="F258" i="5"/>
  <c r="F266" i="5"/>
  <c r="F270" i="5"/>
  <c r="F271" i="5"/>
  <c r="F272" i="5"/>
  <c r="F280" i="5"/>
  <c r="F281" i="5"/>
  <c r="F282" i="5"/>
  <c r="F286" i="5"/>
  <c r="F294" i="5"/>
  <c r="F295" i="5"/>
  <c r="F296" i="5"/>
  <c r="F297" i="5"/>
  <c r="F305" i="5"/>
  <c r="F306" i="5"/>
  <c r="F310" i="5"/>
  <c r="F311" i="5"/>
  <c r="F319" i="5"/>
  <c r="F320" i="5"/>
  <c r="F321" i="5"/>
  <c r="F322" i="5"/>
  <c r="F330" i="5"/>
  <c r="F334" i="5"/>
  <c r="F335" i="5"/>
  <c r="F336" i="5"/>
  <c r="F344" i="5"/>
  <c r="F345" i="5"/>
  <c r="F346" i="5"/>
  <c r="F350" i="5"/>
  <c r="F358" i="5"/>
  <c r="F359" i="5"/>
  <c r="F360" i="5"/>
  <c r="F361" i="5"/>
  <c r="F369" i="5"/>
  <c r="F370" i="5"/>
  <c r="F374" i="5"/>
  <c r="F375" i="5"/>
  <c r="F383" i="5"/>
  <c r="F384" i="5"/>
  <c r="F385" i="5"/>
  <c r="F386" i="5"/>
  <c r="F394" i="5"/>
  <c r="F398" i="5"/>
  <c r="F399" i="5"/>
  <c r="F400" i="5"/>
  <c r="F408" i="5"/>
  <c r="F409" i="5"/>
  <c r="F410" i="5"/>
  <c r="F414" i="5"/>
  <c r="F421" i="5"/>
  <c r="F422" i="5"/>
  <c r="F423" i="5"/>
  <c r="F424" i="5"/>
  <c r="F431" i="5"/>
  <c r="F432" i="5"/>
  <c r="F433" i="5"/>
  <c r="F434" i="5"/>
  <c r="F441" i="5"/>
  <c r="F442" i="5"/>
  <c r="F445" i="5"/>
  <c r="F446" i="5"/>
  <c r="F453" i="5"/>
  <c r="F454" i="5"/>
  <c r="F455" i="5"/>
  <c r="F456" i="5"/>
  <c r="F463" i="5"/>
  <c r="F464" i="5"/>
  <c r="F465" i="5"/>
  <c r="F466" i="5"/>
  <c r="F473" i="5"/>
  <c r="F474" i="5"/>
  <c r="F477" i="5"/>
  <c r="F478" i="5"/>
  <c r="F485" i="5"/>
  <c r="F486" i="5"/>
  <c r="F487" i="5"/>
  <c r="F488" i="5"/>
  <c r="F495" i="5"/>
  <c r="F496" i="5"/>
  <c r="F497" i="5"/>
  <c r="F498" i="5"/>
  <c r="F505" i="5"/>
  <c r="F506" i="5"/>
  <c r="F509" i="5"/>
  <c r="F510" i="5"/>
  <c r="F517" i="5"/>
  <c r="F518" i="5"/>
  <c r="F519" i="5"/>
  <c r="F520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L13" i="1"/>
  <c r="L15" i="1" s="1"/>
  <c r="K60" i="1"/>
  <c r="C15" i="1"/>
  <c r="A9" i="6"/>
  <c r="A10" i="6"/>
  <c r="A11" i="6"/>
  <c r="A12" i="6"/>
  <c r="A13" i="6"/>
  <c r="D13" i="6" s="1"/>
  <c r="F13" i="6" s="1"/>
  <c r="A14" i="6"/>
  <c r="A15" i="6"/>
  <c r="A16" i="6"/>
  <c r="C16" i="6" s="1"/>
  <c r="A17" i="6"/>
  <c r="A18" i="6"/>
  <c r="A19" i="6"/>
  <c r="A20" i="6"/>
  <c r="A21" i="6"/>
  <c r="D21" i="6" s="1"/>
  <c r="F21" i="6" s="1"/>
  <c r="A22" i="6"/>
  <c r="A23" i="6"/>
  <c r="A24" i="6"/>
  <c r="C24" i="6" s="1"/>
  <c r="A25" i="6"/>
  <c r="A26" i="6"/>
  <c r="A27" i="6"/>
  <c r="A28" i="6"/>
  <c r="C28" i="6" s="1"/>
  <c r="A29" i="6"/>
  <c r="A30" i="6"/>
  <c r="A31" i="6"/>
  <c r="D31" i="6" s="1"/>
  <c r="F31" i="6" s="1"/>
  <c r="A32" i="6"/>
  <c r="D32" i="6" s="1"/>
  <c r="F32" i="6" s="1"/>
  <c r="A33" i="6"/>
  <c r="A34" i="6"/>
  <c r="A35" i="6"/>
  <c r="A36" i="6"/>
  <c r="D36" i="6" s="1"/>
  <c r="F36" i="6" s="1"/>
  <c r="A37" i="6"/>
  <c r="A38" i="6"/>
  <c r="A39" i="6"/>
  <c r="D39" i="6" s="1"/>
  <c r="F39" i="6" s="1"/>
  <c r="A40" i="6"/>
  <c r="D40" i="6" s="1"/>
  <c r="F40" i="6" s="1"/>
  <c r="A41" i="6"/>
  <c r="A42" i="6"/>
  <c r="A43" i="6"/>
  <c r="A44" i="6"/>
  <c r="D44" i="6" s="1"/>
  <c r="F44" i="6" s="1"/>
  <c r="A45" i="6"/>
  <c r="C45" i="6" s="1"/>
  <c r="A46" i="6"/>
  <c r="A47" i="6"/>
  <c r="D47" i="6" s="1"/>
  <c r="F47" i="6" s="1"/>
  <c r="A48" i="6"/>
  <c r="A49" i="6"/>
  <c r="A50" i="6"/>
  <c r="A51" i="6"/>
  <c r="A52" i="6"/>
  <c r="A53" i="6"/>
  <c r="D53" i="6" s="1"/>
  <c r="F53" i="6" s="1"/>
  <c r="A54" i="6"/>
  <c r="A55" i="6"/>
  <c r="D55" i="6" s="1"/>
  <c r="F55" i="6" s="1"/>
  <c r="A56" i="6"/>
  <c r="A57" i="6"/>
  <c r="A58" i="6"/>
  <c r="A59" i="6"/>
  <c r="A60" i="6"/>
  <c r="A61" i="6"/>
  <c r="D61" i="6" s="1"/>
  <c r="F61" i="6" s="1"/>
  <c r="A62" i="6"/>
  <c r="A63" i="6"/>
  <c r="D63" i="6" s="1"/>
  <c r="F63" i="6" s="1"/>
  <c r="A64" i="6"/>
  <c r="C64" i="6" s="1"/>
  <c r="A65" i="6"/>
  <c r="A66" i="6"/>
  <c r="A67" i="6"/>
  <c r="A68" i="6"/>
  <c r="C68" i="6" s="1"/>
  <c r="A69" i="6"/>
  <c r="A70" i="6"/>
  <c r="A71" i="6"/>
  <c r="D71" i="6" s="1"/>
  <c r="F71" i="6" s="1"/>
  <c r="A72" i="6"/>
  <c r="D72" i="6" s="1"/>
  <c r="F72" i="6" s="1"/>
  <c r="A73" i="6"/>
  <c r="A74" i="6"/>
  <c r="A75" i="6"/>
  <c r="D75" i="6" s="1"/>
  <c r="F75" i="6" s="1"/>
  <c r="A76" i="6"/>
  <c r="D76" i="6" s="1"/>
  <c r="F76" i="6" s="1"/>
  <c r="A77" i="6"/>
  <c r="A78" i="6"/>
  <c r="A79" i="6"/>
  <c r="D79" i="6" s="1"/>
  <c r="F79" i="6" s="1"/>
  <c r="A80" i="6"/>
  <c r="D80" i="6" s="1"/>
  <c r="F80" i="6" s="1"/>
  <c r="A81" i="6"/>
  <c r="A82" i="6"/>
  <c r="D82" i="6" s="1"/>
  <c r="F82" i="6" s="1"/>
  <c r="A83" i="6"/>
  <c r="A84" i="6"/>
  <c r="D84" i="6" s="1"/>
  <c r="F84" i="6" s="1"/>
  <c r="A85" i="6"/>
  <c r="A86" i="6"/>
  <c r="A87" i="6"/>
  <c r="D87" i="6" s="1"/>
  <c r="F87" i="6" s="1"/>
  <c r="A88" i="6"/>
  <c r="D88" i="6" s="1"/>
  <c r="F88" i="6" s="1"/>
  <c r="A89" i="6"/>
  <c r="A90" i="6"/>
  <c r="A91" i="6"/>
  <c r="A92" i="6"/>
  <c r="D92" i="6" s="1"/>
  <c r="F92" i="6" s="1"/>
  <c r="A93" i="6"/>
  <c r="D93" i="6" s="1"/>
  <c r="F93" i="6" s="1"/>
  <c r="A94" i="6"/>
  <c r="A95" i="6"/>
  <c r="D95" i="6" s="1"/>
  <c r="F95" i="6" s="1"/>
  <c r="A96" i="6"/>
  <c r="C96" i="6" s="1"/>
  <c r="A97" i="6"/>
  <c r="A98" i="6"/>
  <c r="A99" i="6"/>
  <c r="C99" i="6" s="1"/>
  <c r="A100" i="6"/>
  <c r="C100" i="6" s="1"/>
  <c r="A101" i="6"/>
  <c r="A102" i="6"/>
  <c r="A103" i="6"/>
  <c r="D103" i="6" s="1"/>
  <c r="F103" i="6" s="1"/>
  <c r="A104" i="6"/>
  <c r="D104" i="6" s="1"/>
  <c r="F104" i="6" s="1"/>
  <c r="A105" i="6"/>
  <c r="C105" i="6" s="1"/>
  <c r="A106" i="6"/>
  <c r="A107" i="6"/>
  <c r="D107" i="6" s="1"/>
  <c r="F107" i="6" s="1"/>
  <c r="A108" i="6"/>
  <c r="D108" i="6" s="1"/>
  <c r="F108" i="6" s="1"/>
  <c r="A109" i="6"/>
  <c r="C109" i="6" s="1"/>
  <c r="A110" i="6"/>
  <c r="D110" i="6" s="1"/>
  <c r="F110" i="6" s="1"/>
  <c r="A111" i="6"/>
  <c r="D111" i="6" s="1"/>
  <c r="F111" i="6" s="1"/>
  <c r="A112" i="6"/>
  <c r="D112" i="6" s="1"/>
  <c r="F112" i="6" s="1"/>
  <c r="A113" i="6"/>
  <c r="C113" i="6" s="1"/>
  <c r="A114" i="6"/>
  <c r="A115" i="6"/>
  <c r="A116" i="6"/>
  <c r="D116" i="6" s="1"/>
  <c r="F116" i="6" s="1"/>
  <c r="A117" i="6"/>
  <c r="C117" i="6" s="1"/>
  <c r="A118" i="6"/>
  <c r="D118" i="6" s="1"/>
  <c r="F118" i="6" s="1"/>
  <c r="A119" i="6"/>
  <c r="D119" i="6" s="1"/>
  <c r="F119" i="6" s="1"/>
  <c r="A120" i="6"/>
  <c r="C120" i="6" s="1"/>
  <c r="A121" i="6"/>
  <c r="A122" i="6"/>
  <c r="A123" i="6"/>
  <c r="A124" i="6"/>
  <c r="A125" i="6"/>
  <c r="A126" i="6"/>
  <c r="D126" i="6" s="1"/>
  <c r="F126" i="6" s="1"/>
  <c r="A127" i="6"/>
  <c r="D127" i="6" s="1"/>
  <c r="F127" i="6" s="1"/>
  <c r="A128" i="6"/>
  <c r="C128" i="6" s="1"/>
  <c r="A129" i="6"/>
  <c r="A130" i="6"/>
  <c r="D130" i="6" s="1"/>
  <c r="F130" i="6" s="1"/>
  <c r="A131" i="6"/>
  <c r="D131" i="6" s="1"/>
  <c r="F131" i="6" s="1"/>
  <c r="A132" i="6"/>
  <c r="C132" i="6" s="1"/>
  <c r="A133" i="6"/>
  <c r="D133" i="6" s="1"/>
  <c r="F133" i="6" s="1"/>
  <c r="A134" i="6"/>
  <c r="D134" i="6" s="1"/>
  <c r="F134" i="6" s="1"/>
  <c r="A135" i="6"/>
  <c r="D135" i="6" s="1"/>
  <c r="F135" i="6" s="1"/>
  <c r="A136" i="6"/>
  <c r="A137" i="6"/>
  <c r="D137" i="6" s="1"/>
  <c r="F137" i="6" s="1"/>
  <c r="A138" i="6"/>
  <c r="A139" i="6"/>
  <c r="D139" i="6" s="1"/>
  <c r="F139" i="6" s="1"/>
  <c r="A140" i="6"/>
  <c r="C140" i="6" s="1"/>
  <c r="A141" i="6"/>
  <c r="C141" i="6" s="1"/>
  <c r="A142" i="6"/>
  <c r="A143" i="6"/>
  <c r="D143" i="6" s="1"/>
  <c r="F143" i="6" s="1"/>
  <c r="A144" i="6"/>
  <c r="D144" i="6" s="1"/>
  <c r="F144" i="6" s="1"/>
  <c r="A145" i="6"/>
  <c r="A146" i="6"/>
  <c r="A147" i="6"/>
  <c r="D147" i="6" s="1"/>
  <c r="F147" i="6" s="1"/>
  <c r="A148" i="6"/>
  <c r="D148" i="6" s="1"/>
  <c r="F148" i="6" s="1"/>
  <c r="A149" i="6"/>
  <c r="D149" i="6" s="1"/>
  <c r="F149" i="6" s="1"/>
  <c r="A150" i="6"/>
  <c r="C150" i="6" s="1"/>
  <c r="A151" i="6"/>
  <c r="D151" i="6" s="1"/>
  <c r="F151" i="6" s="1"/>
  <c r="A152" i="6"/>
  <c r="A153" i="6"/>
  <c r="A154" i="6"/>
  <c r="A155" i="6"/>
  <c r="D155" i="6" s="1"/>
  <c r="F155" i="6" s="1"/>
  <c r="A156" i="6"/>
  <c r="D156" i="6" s="1"/>
  <c r="F156" i="6" s="1"/>
  <c r="A157" i="6"/>
  <c r="D157" i="6" s="1"/>
  <c r="F157" i="6" s="1"/>
  <c r="A158" i="6"/>
  <c r="D158" i="6" s="1"/>
  <c r="F158" i="6" s="1"/>
  <c r="A159" i="6"/>
  <c r="D159" i="6" s="1"/>
  <c r="F159" i="6" s="1"/>
  <c r="A160" i="6"/>
  <c r="D160" i="6" s="1"/>
  <c r="F160" i="6" s="1"/>
  <c r="A161" i="6"/>
  <c r="C161" i="6" s="1"/>
  <c r="A162" i="6"/>
  <c r="A163" i="6"/>
  <c r="D163" i="6" s="1"/>
  <c r="F163" i="6" s="1"/>
  <c r="A164" i="6"/>
  <c r="D164" i="6" s="1"/>
  <c r="F164" i="6" s="1"/>
  <c r="A165" i="6"/>
  <c r="C165" i="6" s="1"/>
  <c r="A166" i="6"/>
  <c r="D166" i="6" s="1"/>
  <c r="F166" i="6" s="1"/>
  <c r="A167" i="6"/>
  <c r="D167" i="6" s="1"/>
  <c r="F167" i="6" s="1"/>
  <c r="A168" i="6"/>
  <c r="A169" i="6"/>
  <c r="A170" i="6"/>
  <c r="A171" i="6"/>
  <c r="D171" i="6" s="1"/>
  <c r="F171" i="6" s="1"/>
  <c r="A172" i="6"/>
  <c r="D172" i="6" s="1"/>
  <c r="F172" i="6" s="1"/>
  <c r="A173" i="6"/>
  <c r="C173" i="6" s="1"/>
  <c r="A174" i="6"/>
  <c r="A175" i="6"/>
  <c r="D175" i="6" s="1"/>
  <c r="F175" i="6" s="1"/>
  <c r="A176" i="6"/>
  <c r="C176" i="6" s="1"/>
  <c r="A177" i="6"/>
  <c r="A178" i="6"/>
  <c r="A179" i="6"/>
  <c r="A180" i="6"/>
  <c r="D180" i="6" s="1"/>
  <c r="F180" i="6" s="1"/>
  <c r="A181" i="6"/>
  <c r="D181" i="6" s="1"/>
  <c r="F181" i="6" s="1"/>
  <c r="A182" i="6"/>
  <c r="C182" i="6" s="1"/>
  <c r="A183" i="6"/>
  <c r="D183" i="6" s="1"/>
  <c r="F183" i="6" s="1"/>
  <c r="A184" i="6"/>
  <c r="C184" i="6" s="1"/>
  <c r="A185" i="6"/>
  <c r="A186" i="6"/>
  <c r="A187" i="6"/>
  <c r="A188" i="6"/>
  <c r="D188" i="6" s="1"/>
  <c r="F188" i="6" s="1"/>
  <c r="A189" i="6"/>
  <c r="D189" i="6" s="1"/>
  <c r="F189" i="6" s="1"/>
  <c r="A190" i="6"/>
  <c r="D190" i="6" s="1"/>
  <c r="F190" i="6" s="1"/>
  <c r="A191" i="6"/>
  <c r="D191" i="6" s="1"/>
  <c r="F191" i="6" s="1"/>
  <c r="A192" i="6"/>
  <c r="D192" i="6" s="1"/>
  <c r="F192" i="6" s="1"/>
  <c r="A193" i="6"/>
  <c r="A194" i="6"/>
  <c r="A195" i="6"/>
  <c r="D195" i="6" s="1"/>
  <c r="F195" i="6" s="1"/>
  <c r="A196" i="6"/>
  <c r="D196" i="6" s="1"/>
  <c r="F196" i="6" s="1"/>
  <c r="A197" i="6"/>
  <c r="D197" i="6" s="1"/>
  <c r="F197" i="6" s="1"/>
  <c r="A198" i="6"/>
  <c r="D198" i="6" s="1"/>
  <c r="F198" i="6" s="1"/>
  <c r="A199" i="6"/>
  <c r="D199" i="6" s="1"/>
  <c r="F199" i="6" s="1"/>
  <c r="A200" i="6"/>
  <c r="D200" i="6" s="1"/>
  <c r="F200" i="6" s="1"/>
  <c r="A201" i="6"/>
  <c r="A202" i="6"/>
  <c r="A203" i="6"/>
  <c r="D203" i="6" s="1"/>
  <c r="F203" i="6" s="1"/>
  <c r="A204" i="6"/>
  <c r="A205" i="6"/>
  <c r="C205" i="6" s="1"/>
  <c r="A206" i="6"/>
  <c r="A207" i="6"/>
  <c r="D207" i="6" s="1"/>
  <c r="F207" i="6" s="1"/>
  <c r="A208" i="6"/>
  <c r="C208" i="6" s="1"/>
  <c r="A209" i="6"/>
  <c r="A210" i="6"/>
  <c r="A211" i="6"/>
  <c r="A212" i="6"/>
  <c r="A213" i="6"/>
  <c r="D213" i="6" s="1"/>
  <c r="F213" i="6" s="1"/>
  <c r="A214" i="6"/>
  <c r="C214" i="6" s="1"/>
  <c r="A215" i="6"/>
  <c r="D215" i="6" s="1"/>
  <c r="F215" i="6" s="1"/>
  <c r="A216" i="6"/>
  <c r="D216" i="6" s="1"/>
  <c r="F216" i="6" s="1"/>
  <c r="A217" i="6"/>
  <c r="A218" i="6"/>
  <c r="D218" i="6" s="1"/>
  <c r="F218" i="6" s="1"/>
  <c r="A219" i="6"/>
  <c r="D219" i="6" s="1"/>
  <c r="F219" i="6" s="1"/>
  <c r="A220" i="6"/>
  <c r="A221" i="6"/>
  <c r="D221" i="6" s="1"/>
  <c r="F221" i="6" s="1"/>
  <c r="A222" i="6"/>
  <c r="D222" i="6" s="1"/>
  <c r="F222" i="6" s="1"/>
  <c r="A223" i="6"/>
  <c r="D223" i="6" s="1"/>
  <c r="F223" i="6" s="1"/>
  <c r="A224" i="6"/>
  <c r="C224" i="6" s="1"/>
  <c r="A225" i="6"/>
  <c r="A226" i="6"/>
  <c r="A227" i="6"/>
  <c r="D227" i="6" s="1"/>
  <c r="F227" i="6" s="1"/>
  <c r="A228" i="6"/>
  <c r="D228" i="6" s="1"/>
  <c r="F228" i="6" s="1"/>
  <c r="A229" i="6"/>
  <c r="C229" i="6" s="1"/>
  <c r="A230" i="6"/>
  <c r="D230" i="6" s="1"/>
  <c r="F230" i="6" s="1"/>
  <c r="A231" i="6"/>
  <c r="D231" i="6" s="1"/>
  <c r="F231" i="6" s="1"/>
  <c r="A232" i="6"/>
  <c r="D232" i="6" s="1"/>
  <c r="F232" i="6" s="1"/>
  <c r="A233" i="6"/>
  <c r="A234" i="6"/>
  <c r="A235" i="6"/>
  <c r="D235" i="6" s="1"/>
  <c r="F235" i="6" s="1"/>
  <c r="A236" i="6"/>
  <c r="D236" i="6" s="1"/>
  <c r="F236" i="6" s="1"/>
  <c r="A237" i="6"/>
  <c r="C237" i="6" s="1"/>
  <c r="A238" i="6"/>
  <c r="C238" i="6" s="1"/>
  <c r="A239" i="6"/>
  <c r="A240" i="6"/>
  <c r="D240" i="6" s="1"/>
  <c r="F240" i="6" s="1"/>
  <c r="A241" i="6"/>
  <c r="C241" i="6" s="1"/>
  <c r="A242" i="6"/>
  <c r="A243" i="6"/>
  <c r="A244" i="6"/>
  <c r="C244" i="6" s="1"/>
  <c r="A245" i="6"/>
  <c r="D245" i="6" s="1"/>
  <c r="F245" i="6" s="1"/>
  <c r="A246" i="6"/>
  <c r="C246" i="6" s="1"/>
  <c r="A247" i="6"/>
  <c r="A248" i="6"/>
  <c r="A249" i="6"/>
  <c r="A250" i="6"/>
  <c r="A251" i="6"/>
  <c r="A252" i="6"/>
  <c r="D252" i="6" s="1"/>
  <c r="F252" i="6" s="1"/>
  <c r="A253" i="6"/>
  <c r="D253" i="6" s="1"/>
  <c r="F253" i="6" s="1"/>
  <c r="A254" i="6"/>
  <c r="C254" i="6" s="1"/>
  <c r="A255" i="6"/>
  <c r="A256" i="6"/>
  <c r="A257" i="6"/>
  <c r="A258" i="6"/>
  <c r="A259" i="6"/>
  <c r="A260" i="6"/>
  <c r="D260" i="6" s="1"/>
  <c r="F260" i="6" s="1"/>
  <c r="A261" i="6"/>
  <c r="A262" i="6"/>
  <c r="C262" i="6" s="1"/>
  <c r="A263" i="6"/>
  <c r="A264" i="6"/>
  <c r="D264" i="6" s="1"/>
  <c r="F264" i="6" s="1"/>
  <c r="A265" i="6"/>
  <c r="A266" i="6"/>
  <c r="D266" i="6" s="1"/>
  <c r="F266" i="6" s="1"/>
  <c r="A267" i="6"/>
  <c r="A268" i="6"/>
  <c r="A269" i="6"/>
  <c r="D269" i="6" s="1"/>
  <c r="F269" i="6" s="1"/>
  <c r="A270" i="6"/>
  <c r="C270" i="6" s="1"/>
  <c r="A271" i="6"/>
  <c r="A272" i="6"/>
  <c r="C272" i="6" s="1"/>
  <c r="A273" i="6"/>
  <c r="A274" i="6"/>
  <c r="A275" i="6"/>
  <c r="A276" i="6"/>
  <c r="D276" i="6" s="1"/>
  <c r="F276" i="6" s="1"/>
  <c r="A277" i="6"/>
  <c r="C277" i="6" s="1"/>
  <c r="A278" i="6"/>
  <c r="C278" i="6" s="1"/>
  <c r="A279" i="6"/>
  <c r="A280" i="6"/>
  <c r="A281" i="6"/>
  <c r="C281" i="6" s="1"/>
  <c r="A282" i="6"/>
  <c r="A283" i="6"/>
  <c r="A284" i="6"/>
  <c r="D284" i="6" s="1"/>
  <c r="F284" i="6" s="1"/>
  <c r="A285" i="6"/>
  <c r="D285" i="6" s="1"/>
  <c r="F285" i="6" s="1"/>
  <c r="A286" i="6"/>
  <c r="C286" i="6" s="1"/>
  <c r="A287" i="6"/>
  <c r="A288" i="6"/>
  <c r="D288" i="6" s="1"/>
  <c r="F288" i="6" s="1"/>
  <c r="A289" i="6"/>
  <c r="C289" i="6" s="1"/>
  <c r="A290" i="6"/>
  <c r="D290" i="6" s="1"/>
  <c r="F290" i="6" s="1"/>
  <c r="A291" i="6"/>
  <c r="A292" i="6"/>
  <c r="D292" i="6" s="1"/>
  <c r="F292" i="6" s="1"/>
  <c r="A293" i="6"/>
  <c r="D293" i="6" s="1"/>
  <c r="F293" i="6" s="1"/>
  <c r="A294" i="6"/>
  <c r="C294" i="6" s="1"/>
  <c r="A295" i="6"/>
  <c r="A296" i="6"/>
  <c r="A297" i="6"/>
  <c r="D297" i="6" s="1"/>
  <c r="F297" i="6" s="1"/>
  <c r="A298" i="6"/>
  <c r="C298" i="6" s="1"/>
  <c r="A299" i="6"/>
  <c r="A300" i="6"/>
  <c r="D300" i="6" s="1"/>
  <c r="F300" i="6" s="1"/>
  <c r="A301" i="6"/>
  <c r="C301" i="6" s="1"/>
  <c r="A302" i="6"/>
  <c r="C302" i="6" s="1"/>
  <c r="A303" i="6"/>
  <c r="A304" i="6"/>
  <c r="C304" i="6" s="1"/>
  <c r="A305" i="6"/>
  <c r="A306" i="6"/>
  <c r="D306" i="6" s="1"/>
  <c r="F306" i="6" s="1"/>
  <c r="A307" i="6"/>
  <c r="A308" i="6"/>
  <c r="A309" i="6"/>
  <c r="D309" i="6" s="1"/>
  <c r="F309" i="6" s="1"/>
  <c r="A310" i="6"/>
  <c r="C310" i="6" s="1"/>
  <c r="A311" i="6"/>
  <c r="A312" i="6"/>
  <c r="C312" i="6" s="1"/>
  <c r="A313" i="6"/>
  <c r="A314" i="6"/>
  <c r="A315" i="6"/>
  <c r="A316" i="6"/>
  <c r="C316" i="6" s="1"/>
  <c r="A317" i="6"/>
  <c r="D317" i="6" s="1"/>
  <c r="F317" i="6" s="1"/>
  <c r="A318" i="6"/>
  <c r="C318" i="6" s="1"/>
  <c r="A319" i="6"/>
  <c r="A320" i="6"/>
  <c r="A321" i="6"/>
  <c r="C321" i="6" s="1"/>
  <c r="A322" i="6"/>
  <c r="D322" i="6" s="1"/>
  <c r="F322" i="6" s="1"/>
  <c r="A323" i="6"/>
  <c r="A324" i="6"/>
  <c r="C324" i="6" s="1"/>
  <c r="A325" i="6"/>
  <c r="C325" i="6" s="1"/>
  <c r="A326" i="6"/>
  <c r="C326" i="6" s="1"/>
  <c r="A327" i="6"/>
  <c r="A328" i="6"/>
  <c r="D328" i="6" s="1"/>
  <c r="F328" i="6" s="1"/>
  <c r="A329" i="6"/>
  <c r="D329" i="6" s="1"/>
  <c r="F329" i="6" s="1"/>
  <c r="A330" i="6"/>
  <c r="C330" i="6" s="1"/>
  <c r="A331" i="6"/>
  <c r="A332" i="6"/>
  <c r="C332" i="6" s="1"/>
  <c r="A333" i="6"/>
  <c r="D333" i="6" s="1"/>
  <c r="F333" i="6" s="1"/>
  <c r="A334" i="6"/>
  <c r="C334" i="6" s="1"/>
  <c r="A335" i="6"/>
  <c r="A336" i="6"/>
  <c r="C336" i="6" s="1"/>
  <c r="A337" i="6"/>
  <c r="A338" i="6"/>
  <c r="C338" i="6" s="1"/>
  <c r="A339" i="6"/>
  <c r="A340" i="6"/>
  <c r="D340" i="6" s="1"/>
  <c r="F340" i="6" s="1"/>
  <c r="A341" i="6"/>
  <c r="C341" i="6" s="1"/>
  <c r="A342" i="6"/>
  <c r="C342" i="6" s="1"/>
  <c r="A343" i="6"/>
  <c r="A344" i="6"/>
  <c r="A345" i="6"/>
  <c r="A346" i="6"/>
  <c r="D346" i="6" s="1"/>
  <c r="F346" i="6" s="1"/>
  <c r="A347" i="6"/>
  <c r="A348" i="6"/>
  <c r="D348" i="6" s="1"/>
  <c r="F348" i="6" s="1"/>
  <c r="A349" i="6"/>
  <c r="D349" i="6" s="1"/>
  <c r="F349" i="6" s="1"/>
  <c r="A350" i="6"/>
  <c r="C350" i="6" s="1"/>
  <c r="A351" i="6"/>
  <c r="A352" i="6"/>
  <c r="A353" i="6"/>
  <c r="A354" i="6"/>
  <c r="C354" i="6" s="1"/>
  <c r="A355" i="6"/>
  <c r="A356" i="6"/>
  <c r="D356" i="6" s="1"/>
  <c r="F356" i="6" s="1"/>
  <c r="A357" i="6"/>
  <c r="D357" i="6" s="1"/>
  <c r="F357" i="6" s="1"/>
  <c r="A358" i="6"/>
  <c r="C358" i="6" s="1"/>
  <c r="A359" i="6"/>
  <c r="A360" i="6"/>
  <c r="C360" i="6" s="1"/>
  <c r="A361" i="6"/>
  <c r="D361" i="6" s="1"/>
  <c r="F361" i="6" s="1"/>
  <c r="A362" i="6"/>
  <c r="C362" i="6" s="1"/>
  <c r="A363" i="6"/>
  <c r="A364" i="6"/>
  <c r="C364" i="6" s="1"/>
  <c r="A365" i="6"/>
  <c r="C365" i="6" s="1"/>
  <c r="A366" i="6"/>
  <c r="C366" i="6" s="1"/>
  <c r="A367" i="6"/>
  <c r="A368" i="6"/>
  <c r="D368" i="6" s="1"/>
  <c r="F368" i="6" s="1"/>
  <c r="A369" i="6"/>
  <c r="A370" i="6"/>
  <c r="C370" i="6" s="1"/>
  <c r="A371" i="6"/>
  <c r="A372" i="6"/>
  <c r="C372" i="6" s="1"/>
  <c r="A373" i="6"/>
  <c r="D373" i="6" s="1"/>
  <c r="F373" i="6" s="1"/>
  <c r="A374" i="6"/>
  <c r="C374" i="6" s="1"/>
  <c r="A375" i="6"/>
  <c r="A376" i="6"/>
  <c r="A377" i="6"/>
  <c r="C377" i="6" s="1"/>
  <c r="A378" i="6"/>
  <c r="D378" i="6" s="1"/>
  <c r="F378" i="6" s="1"/>
  <c r="A379" i="6"/>
  <c r="A380" i="6"/>
  <c r="D380" i="6" s="1"/>
  <c r="F380" i="6" s="1"/>
  <c r="A381" i="6"/>
  <c r="D381" i="6" s="1"/>
  <c r="F381" i="6" s="1"/>
  <c r="A382" i="6"/>
  <c r="C382" i="6" s="1"/>
  <c r="A383" i="6"/>
  <c r="A384" i="6"/>
  <c r="C384" i="6" s="1"/>
  <c r="A385" i="6"/>
  <c r="A386" i="6"/>
  <c r="A387" i="6"/>
  <c r="A388" i="6"/>
  <c r="D388" i="6" s="1"/>
  <c r="F388" i="6" s="1"/>
  <c r="A389" i="6"/>
  <c r="C389" i="6" s="1"/>
  <c r="A390" i="6"/>
  <c r="C390" i="6" s="1"/>
  <c r="A391" i="6"/>
  <c r="A392" i="6"/>
  <c r="D392" i="6" s="1"/>
  <c r="F392" i="6" s="1"/>
  <c r="A393" i="6"/>
  <c r="A394" i="6"/>
  <c r="D394" i="6" s="1"/>
  <c r="F394" i="6" s="1"/>
  <c r="A395" i="6"/>
  <c r="A396" i="6"/>
  <c r="D396" i="6" s="1"/>
  <c r="F396" i="6" s="1"/>
  <c r="A397" i="6"/>
  <c r="D397" i="6" s="1"/>
  <c r="F397" i="6" s="1"/>
  <c r="A398" i="6"/>
  <c r="C398" i="6" s="1"/>
  <c r="A399" i="6"/>
  <c r="A400" i="6"/>
  <c r="A401" i="6"/>
  <c r="A402" i="6"/>
  <c r="C402" i="6" s="1"/>
  <c r="A403" i="6"/>
  <c r="A404" i="6"/>
  <c r="C404" i="6" s="1"/>
  <c r="A405" i="6"/>
  <c r="C405" i="6" s="1"/>
  <c r="A406" i="6"/>
  <c r="C406" i="6" s="1"/>
  <c r="A407" i="6"/>
  <c r="A408" i="6"/>
  <c r="D408" i="6" s="1"/>
  <c r="F408" i="6" s="1"/>
  <c r="A409" i="6"/>
  <c r="D409" i="6" s="1"/>
  <c r="F409" i="6" s="1"/>
  <c r="A410" i="6"/>
  <c r="C410" i="6" s="1"/>
  <c r="A411" i="6"/>
  <c r="A412" i="6"/>
  <c r="D412" i="6" s="1"/>
  <c r="F412" i="6" s="1"/>
  <c r="A413" i="6"/>
  <c r="D413" i="6" s="1"/>
  <c r="F413" i="6" s="1"/>
  <c r="A414" i="6"/>
  <c r="C414" i="6" s="1"/>
  <c r="A415" i="6"/>
  <c r="A416" i="6"/>
  <c r="C416" i="6" s="1"/>
  <c r="A417" i="6"/>
  <c r="A418" i="6"/>
  <c r="A419" i="6"/>
  <c r="A420" i="6"/>
  <c r="D420" i="6" s="1"/>
  <c r="F420" i="6" s="1"/>
  <c r="A421" i="6"/>
  <c r="D421" i="6" s="1"/>
  <c r="F421" i="6" s="1"/>
  <c r="A422" i="6"/>
  <c r="A423" i="6"/>
  <c r="D423" i="6" s="1"/>
  <c r="F423" i="6" s="1"/>
  <c r="A424" i="6"/>
  <c r="C424" i="6" s="1"/>
  <c r="A425" i="6"/>
  <c r="A426" i="6"/>
  <c r="D426" i="6" s="1"/>
  <c r="F426" i="6" s="1"/>
  <c r="A427" i="6"/>
  <c r="D427" i="6" s="1"/>
  <c r="F427" i="6" s="1"/>
  <c r="A428" i="6"/>
  <c r="D428" i="6" s="1"/>
  <c r="F428" i="6" s="1"/>
  <c r="A429" i="6"/>
  <c r="D429" i="6" s="1"/>
  <c r="F429" i="6" s="1"/>
  <c r="A430" i="6"/>
  <c r="D430" i="6" s="1"/>
  <c r="F430" i="6" s="1"/>
  <c r="A431" i="6"/>
  <c r="C431" i="6" s="1"/>
  <c r="A432" i="6"/>
  <c r="A433" i="6"/>
  <c r="C433" i="6" s="1"/>
  <c r="A434" i="6"/>
  <c r="D434" i="6" s="1"/>
  <c r="F434" i="6" s="1"/>
  <c r="A435" i="6"/>
  <c r="C435" i="6" s="1"/>
  <c r="A436" i="6"/>
  <c r="D436" i="6" s="1"/>
  <c r="F436" i="6" s="1"/>
  <c r="A437" i="6"/>
  <c r="C437" i="6" s="1"/>
  <c r="A438" i="6"/>
  <c r="D438" i="6" s="1"/>
  <c r="F438" i="6" s="1"/>
  <c r="A439" i="6"/>
  <c r="D439" i="6" s="1"/>
  <c r="F439" i="6" s="1"/>
  <c r="A440" i="6"/>
  <c r="D440" i="6" s="1"/>
  <c r="F440" i="6" s="1"/>
  <c r="A441" i="6"/>
  <c r="A442" i="6"/>
  <c r="C442" i="6" s="1"/>
  <c r="A443" i="6"/>
  <c r="D443" i="6" s="1"/>
  <c r="F443" i="6" s="1"/>
  <c r="A444" i="6"/>
  <c r="C444" i="6" s="1"/>
  <c r="A445" i="6"/>
  <c r="D445" i="6" s="1"/>
  <c r="F445" i="6" s="1"/>
  <c r="A446" i="6"/>
  <c r="A447" i="6"/>
  <c r="D447" i="6" s="1"/>
  <c r="F447" i="6" s="1"/>
  <c r="A448" i="6"/>
  <c r="D448" i="6" s="1"/>
  <c r="F448" i="6" s="1"/>
  <c r="A449" i="6"/>
  <c r="A450" i="6"/>
  <c r="C450" i="6" s="1"/>
  <c r="A451" i="6"/>
  <c r="A452" i="6"/>
  <c r="C452" i="6" s="1"/>
  <c r="A453" i="6"/>
  <c r="C453" i="6" s="1"/>
  <c r="A454" i="6"/>
  <c r="C454" i="6" s="1"/>
  <c r="A455" i="6"/>
  <c r="D455" i="6" s="1"/>
  <c r="F455" i="6" s="1"/>
  <c r="A456" i="6"/>
  <c r="A457" i="6"/>
  <c r="C457" i="6" s="1"/>
  <c r="A458" i="6"/>
  <c r="D458" i="6" s="1"/>
  <c r="F458" i="6" s="1"/>
  <c r="A459" i="6"/>
  <c r="C459" i="6" s="1"/>
  <c r="A460" i="6"/>
  <c r="C460" i="6" s="1"/>
  <c r="A461" i="6"/>
  <c r="C461" i="6" s="1"/>
  <c r="A462" i="6"/>
  <c r="C462" i="6" s="1"/>
  <c r="A463" i="6"/>
  <c r="D463" i="6" s="1"/>
  <c r="F463" i="6" s="1"/>
  <c r="A464" i="6"/>
  <c r="D464" i="6" s="1"/>
  <c r="F464" i="6" s="1"/>
  <c r="A465" i="6"/>
  <c r="A466" i="6"/>
  <c r="C466" i="6" s="1"/>
  <c r="A467" i="6"/>
  <c r="D467" i="6" s="1"/>
  <c r="F467" i="6" s="1"/>
  <c r="A468" i="6"/>
  <c r="D468" i="6" s="1"/>
  <c r="F468" i="6" s="1"/>
  <c r="A469" i="6"/>
  <c r="A470" i="6"/>
  <c r="C470" i="6" s="1"/>
  <c r="A471" i="6"/>
  <c r="D471" i="6" s="1"/>
  <c r="F471" i="6" s="1"/>
  <c r="A472" i="6"/>
  <c r="D472" i="6" s="1"/>
  <c r="F472" i="6" s="1"/>
  <c r="A473" i="6"/>
  <c r="D473" i="6" s="1"/>
  <c r="F473" i="6" s="1"/>
  <c r="A474" i="6"/>
  <c r="A475" i="6"/>
  <c r="C475" i="6" s="1"/>
  <c r="A476" i="6"/>
  <c r="C476" i="6" s="1"/>
  <c r="A477" i="6"/>
  <c r="C477" i="6" s="1"/>
  <c r="A478" i="6"/>
  <c r="A479" i="6"/>
  <c r="A480" i="6"/>
  <c r="D480" i="6" s="1"/>
  <c r="F480" i="6" s="1"/>
  <c r="A481" i="6"/>
  <c r="A482" i="6"/>
  <c r="C482" i="6" s="1"/>
  <c r="A483" i="6"/>
  <c r="A484" i="6"/>
  <c r="C484" i="6" s="1"/>
  <c r="A485" i="6"/>
  <c r="D485" i="6" s="1"/>
  <c r="F485" i="6" s="1"/>
  <c r="A486" i="6"/>
  <c r="D486" i="6" s="1"/>
  <c r="F486" i="6" s="1"/>
  <c r="A487" i="6"/>
  <c r="A488" i="6"/>
  <c r="D488" i="6" s="1"/>
  <c r="F488" i="6" s="1"/>
  <c r="A489" i="6"/>
  <c r="D489" i="6" s="1"/>
  <c r="F489" i="6" s="1"/>
  <c r="A490" i="6"/>
  <c r="A491" i="6"/>
  <c r="A492" i="6"/>
  <c r="C492" i="6" s="1"/>
  <c r="A493" i="6"/>
  <c r="D493" i="6" s="1"/>
  <c r="F493" i="6" s="1"/>
  <c r="A494" i="6"/>
  <c r="A495" i="6"/>
  <c r="D495" i="6" s="1"/>
  <c r="F495" i="6" s="1"/>
  <c r="A496" i="6"/>
  <c r="C496" i="6" s="1"/>
  <c r="A497" i="6"/>
  <c r="A498" i="6"/>
  <c r="D498" i="6" s="1"/>
  <c r="F498" i="6" s="1"/>
  <c r="A499" i="6"/>
  <c r="C499" i="6" s="1"/>
  <c r="A500" i="6"/>
  <c r="D500" i="6" s="1"/>
  <c r="F500" i="6" s="1"/>
  <c r="A501" i="6"/>
  <c r="C501" i="6" s="1"/>
  <c r="A502" i="6"/>
  <c r="D502" i="6" s="1"/>
  <c r="F502" i="6" s="1"/>
  <c r="A503" i="6"/>
  <c r="D503" i="6" s="1"/>
  <c r="F503" i="6" s="1"/>
  <c r="A504" i="6"/>
  <c r="A505" i="6"/>
  <c r="A506" i="6"/>
  <c r="C506" i="6" s="1"/>
  <c r="A507" i="6"/>
  <c r="D507" i="6" s="1"/>
  <c r="F507" i="6" s="1"/>
  <c r="A508" i="6"/>
  <c r="C508" i="6" s="1"/>
  <c r="A509" i="6"/>
  <c r="D509" i="6" s="1"/>
  <c r="F509" i="6" s="1"/>
  <c r="A510" i="6"/>
  <c r="D510" i="6" s="1"/>
  <c r="F510" i="6" s="1"/>
  <c r="A511" i="6"/>
  <c r="D511" i="6" s="1"/>
  <c r="F511" i="6" s="1"/>
  <c r="A512" i="6"/>
  <c r="D512" i="6" s="1"/>
  <c r="F512" i="6" s="1"/>
  <c r="A513" i="6"/>
  <c r="D513" i="6" s="1"/>
  <c r="F513" i="6" s="1"/>
  <c r="A514" i="6"/>
  <c r="A515" i="6"/>
  <c r="D515" i="6" s="1"/>
  <c r="F515" i="6" s="1"/>
  <c r="A516" i="6"/>
  <c r="D516" i="6" s="1"/>
  <c r="F516" i="6" s="1"/>
  <c r="A517" i="6"/>
  <c r="D517" i="6" s="1"/>
  <c r="F517" i="6" s="1"/>
  <c r="A518" i="6"/>
  <c r="D518" i="6" s="1"/>
  <c r="F518" i="6" s="1"/>
  <c r="A519" i="6"/>
  <c r="A520" i="6"/>
  <c r="D520" i="6" s="1"/>
  <c r="F520" i="6" s="1"/>
  <c r="A521" i="6"/>
  <c r="H521" i="6" s="1"/>
  <c r="A522" i="6"/>
  <c r="A8" i="6"/>
  <c r="C8" i="6" s="1"/>
  <c r="C516" i="6"/>
  <c r="C513" i="6"/>
  <c r="D497" i="6"/>
  <c r="F497" i="6" s="1"/>
  <c r="C497" i="6"/>
  <c r="C489" i="6"/>
  <c r="D482" i="6"/>
  <c r="F482" i="6" s="1"/>
  <c r="D481" i="6"/>
  <c r="F481" i="6" s="1"/>
  <c r="C481" i="6"/>
  <c r="C473" i="6"/>
  <c r="D462" i="6"/>
  <c r="F462" i="6" s="1"/>
  <c r="C458" i="6"/>
  <c r="D457" i="6"/>
  <c r="F457" i="6" s="1"/>
  <c r="D450" i="6"/>
  <c r="F450" i="6" s="1"/>
  <c r="D449" i="6"/>
  <c r="F449" i="6" s="1"/>
  <c r="C449" i="6"/>
  <c r="C440" i="6"/>
  <c r="D435" i="6"/>
  <c r="F435" i="6" s="1"/>
  <c r="C434" i="6"/>
  <c r="D433" i="6"/>
  <c r="F433" i="6" s="1"/>
  <c r="C426" i="6"/>
  <c r="D425" i="6"/>
  <c r="F425" i="6" s="1"/>
  <c r="C425" i="6"/>
  <c r="D417" i="6"/>
  <c r="F417" i="6" s="1"/>
  <c r="C417" i="6"/>
  <c r="D416" i="6"/>
  <c r="F416" i="6" s="1"/>
  <c r="D414" i="6"/>
  <c r="F414" i="6" s="1"/>
  <c r="D410" i="6"/>
  <c r="F410" i="6" s="1"/>
  <c r="C409" i="6"/>
  <c r="D402" i="6"/>
  <c r="F402" i="6" s="1"/>
  <c r="D401" i="6"/>
  <c r="F401" i="6" s="1"/>
  <c r="C401" i="6"/>
  <c r="C394" i="6"/>
  <c r="D393" i="6"/>
  <c r="F393" i="6" s="1"/>
  <c r="C393" i="6"/>
  <c r="D389" i="6"/>
  <c r="F389" i="6" s="1"/>
  <c r="D385" i="6"/>
  <c r="F385" i="6" s="1"/>
  <c r="C385" i="6"/>
  <c r="D384" i="6"/>
  <c r="F384" i="6" s="1"/>
  <c r="C378" i="6"/>
  <c r="D377" i="6"/>
  <c r="F377" i="6" s="1"/>
  <c r="D370" i="6"/>
  <c r="F370" i="6" s="1"/>
  <c r="D369" i="6"/>
  <c r="F369" i="6" s="1"/>
  <c r="C369" i="6"/>
  <c r="D366" i="6"/>
  <c r="F366" i="6" s="1"/>
  <c r="C361" i="6"/>
  <c r="D354" i="6"/>
  <c r="F354" i="6" s="1"/>
  <c r="D353" i="6"/>
  <c r="F353" i="6" s="1"/>
  <c r="C353" i="6"/>
  <c r="D350" i="6"/>
  <c r="F350" i="6" s="1"/>
  <c r="C346" i="6"/>
  <c r="D345" i="6"/>
  <c r="F345" i="6" s="1"/>
  <c r="C345" i="6"/>
  <c r="D342" i="6"/>
  <c r="F342" i="6" s="1"/>
  <c r="D338" i="6"/>
  <c r="F338" i="6" s="1"/>
  <c r="D337" i="6"/>
  <c r="F337" i="6" s="1"/>
  <c r="C337" i="6"/>
  <c r="D336" i="6"/>
  <c r="F336" i="6" s="1"/>
  <c r="D330" i="6"/>
  <c r="F330" i="6" s="1"/>
  <c r="C329" i="6"/>
  <c r="D326" i="6"/>
  <c r="F326" i="6" s="1"/>
  <c r="D325" i="6"/>
  <c r="F325" i="6" s="1"/>
  <c r="C322" i="6"/>
  <c r="D321" i="6"/>
  <c r="F321" i="6" s="1"/>
  <c r="D314" i="6"/>
  <c r="F314" i="6" s="1"/>
  <c r="C314" i="6"/>
  <c r="D313" i="6"/>
  <c r="F313" i="6" s="1"/>
  <c r="C313" i="6"/>
  <c r="D312" i="6"/>
  <c r="F312" i="6" s="1"/>
  <c r="C306" i="6"/>
  <c r="D305" i="6"/>
  <c r="F305" i="6" s="1"/>
  <c r="C305" i="6"/>
  <c r="D302" i="6"/>
  <c r="F302" i="6" s="1"/>
  <c r="G302" i="6" s="1"/>
  <c r="D301" i="6"/>
  <c r="F301" i="6" s="1"/>
  <c r="D298" i="6"/>
  <c r="F298" i="6" s="1"/>
  <c r="C297" i="6"/>
  <c r="D296" i="6"/>
  <c r="F296" i="6" s="1"/>
  <c r="C296" i="6"/>
  <c r="C290" i="6"/>
  <c r="D289" i="6"/>
  <c r="F289" i="6" s="1"/>
  <c r="C288" i="6"/>
  <c r="D286" i="6"/>
  <c r="F286" i="6" s="1"/>
  <c r="C285" i="6"/>
  <c r="D282" i="6"/>
  <c r="F282" i="6" s="1"/>
  <c r="C282" i="6"/>
  <c r="D281" i="6"/>
  <c r="F281" i="6" s="1"/>
  <c r="D278" i="6"/>
  <c r="F278" i="6" s="1"/>
  <c r="D274" i="6"/>
  <c r="F274" i="6" s="1"/>
  <c r="C274" i="6"/>
  <c r="D273" i="6"/>
  <c r="F273" i="6" s="1"/>
  <c r="C273" i="6"/>
  <c r="D272" i="6"/>
  <c r="F272" i="6" s="1"/>
  <c r="C266" i="6"/>
  <c r="D265" i="6"/>
  <c r="F265" i="6" s="1"/>
  <c r="C265" i="6"/>
  <c r="D262" i="6"/>
  <c r="F262" i="6" s="1"/>
  <c r="D261" i="6"/>
  <c r="F261" i="6" s="1"/>
  <c r="C261" i="6"/>
  <c r="D257" i="6"/>
  <c r="F257" i="6" s="1"/>
  <c r="C257" i="6"/>
  <c r="D256" i="6"/>
  <c r="F256" i="6" s="1"/>
  <c r="C256" i="6"/>
  <c r="D250" i="6"/>
  <c r="F250" i="6" s="1"/>
  <c r="C250" i="6"/>
  <c r="D248" i="6"/>
  <c r="F248" i="6" s="1"/>
  <c r="C248" i="6"/>
  <c r="D244" i="6"/>
  <c r="F244" i="6" s="1"/>
  <c r="D242" i="6"/>
  <c r="F242" i="6" s="1"/>
  <c r="C242" i="6"/>
  <c r="D241" i="6"/>
  <c r="F241" i="6" s="1"/>
  <c r="D238" i="6"/>
  <c r="F238" i="6" s="1"/>
  <c r="D234" i="6"/>
  <c r="F234" i="6" s="1"/>
  <c r="C234" i="6"/>
  <c r="D233" i="6"/>
  <c r="F233" i="6" s="1"/>
  <c r="C233" i="6"/>
  <c r="C230" i="6"/>
  <c r="D229" i="6"/>
  <c r="F229" i="6" s="1"/>
  <c r="D226" i="6"/>
  <c r="F226" i="6" s="1"/>
  <c r="C226" i="6"/>
  <c r="D225" i="6"/>
  <c r="F225" i="6" s="1"/>
  <c r="C225" i="6"/>
  <c r="D224" i="6"/>
  <c r="F224" i="6" s="1"/>
  <c r="C218" i="6"/>
  <c r="D217" i="6"/>
  <c r="F217" i="6" s="1"/>
  <c r="C217" i="6"/>
  <c r="C216" i="6"/>
  <c r="C215" i="6"/>
  <c r="D214" i="6"/>
  <c r="F214" i="6" s="1"/>
  <c r="D210" i="6"/>
  <c r="F210" i="6" s="1"/>
  <c r="C210" i="6"/>
  <c r="D209" i="6"/>
  <c r="F209" i="6" s="1"/>
  <c r="C209" i="6"/>
  <c r="C207" i="6"/>
  <c r="D206" i="6"/>
  <c r="F206" i="6" s="1"/>
  <c r="C206" i="6"/>
  <c r="D202" i="6"/>
  <c r="F202" i="6" s="1"/>
  <c r="C202" i="6"/>
  <c r="D201" i="6"/>
  <c r="F201" i="6" s="1"/>
  <c r="C201" i="6"/>
  <c r="C200" i="6"/>
  <c r="C198" i="6"/>
  <c r="C197" i="6"/>
  <c r="D194" i="6"/>
  <c r="F194" i="6" s="1"/>
  <c r="C194" i="6"/>
  <c r="D193" i="6"/>
  <c r="F193" i="6" s="1"/>
  <c r="C193" i="6"/>
  <c r="C192" i="6"/>
  <c r="D186" i="6"/>
  <c r="F186" i="6" s="1"/>
  <c r="C186" i="6"/>
  <c r="D185" i="6"/>
  <c r="F185" i="6" s="1"/>
  <c r="C185" i="6"/>
  <c r="D184" i="6"/>
  <c r="F184" i="6" s="1"/>
  <c r="C183" i="6"/>
  <c r="D182" i="6"/>
  <c r="F182" i="6" s="1"/>
  <c r="D178" i="6"/>
  <c r="F178" i="6" s="1"/>
  <c r="C178" i="6"/>
  <c r="D177" i="6"/>
  <c r="F177" i="6" s="1"/>
  <c r="C177" i="6"/>
  <c r="D176" i="6"/>
  <c r="F176" i="6" s="1"/>
  <c r="C175" i="6"/>
  <c r="D174" i="6"/>
  <c r="F174" i="6" s="1"/>
  <c r="C174" i="6"/>
  <c r="C171" i="6"/>
  <c r="D170" i="6"/>
  <c r="F170" i="6" s="1"/>
  <c r="C170" i="6"/>
  <c r="D169" i="6"/>
  <c r="F169" i="6" s="1"/>
  <c r="C169" i="6"/>
  <c r="C166" i="6"/>
  <c r="D165" i="6"/>
  <c r="F165" i="6" s="1"/>
  <c r="C163" i="6"/>
  <c r="D162" i="6"/>
  <c r="F162" i="6" s="1"/>
  <c r="C162" i="6"/>
  <c r="D161" i="6"/>
  <c r="F161" i="6" s="1"/>
  <c r="C157" i="6"/>
  <c r="C156" i="6"/>
  <c r="D154" i="6"/>
  <c r="F154" i="6" s="1"/>
  <c r="C154" i="6"/>
  <c r="D153" i="6"/>
  <c r="F153" i="6" s="1"/>
  <c r="C153" i="6"/>
  <c r="C151" i="6"/>
  <c r="D150" i="6"/>
  <c r="F150" i="6" s="1"/>
  <c r="D146" i="6"/>
  <c r="F146" i="6" s="1"/>
  <c r="C146" i="6"/>
  <c r="D145" i="6"/>
  <c r="F145" i="6" s="1"/>
  <c r="C145" i="6"/>
  <c r="C143" i="6"/>
  <c r="D142" i="6"/>
  <c r="F142" i="6" s="1"/>
  <c r="C142" i="6"/>
  <c r="D141" i="6"/>
  <c r="F141" i="6" s="1"/>
  <c r="D140" i="6"/>
  <c r="F140" i="6" s="1"/>
  <c r="D138" i="6"/>
  <c r="F138" i="6" s="1"/>
  <c r="C138" i="6"/>
  <c r="C137" i="6"/>
  <c r="D136" i="6"/>
  <c r="F136" i="6" s="1"/>
  <c r="C136" i="6"/>
  <c r="C134" i="6"/>
  <c r="C133" i="6"/>
  <c r="C131" i="6"/>
  <c r="C130" i="6"/>
  <c r="D129" i="6"/>
  <c r="F129" i="6" s="1"/>
  <c r="C129" i="6"/>
  <c r="D128" i="6"/>
  <c r="F128" i="6" s="1"/>
  <c r="C126" i="6"/>
  <c r="D125" i="6"/>
  <c r="F125" i="6" s="1"/>
  <c r="C125" i="6"/>
  <c r="D123" i="6"/>
  <c r="F123" i="6" s="1"/>
  <c r="C123" i="6"/>
  <c r="D122" i="6"/>
  <c r="F122" i="6" s="1"/>
  <c r="C122" i="6"/>
  <c r="D121" i="6"/>
  <c r="F121" i="6" s="1"/>
  <c r="C121" i="6"/>
  <c r="D120" i="6"/>
  <c r="F120" i="6" s="1"/>
  <c r="C118" i="6"/>
  <c r="D117" i="6"/>
  <c r="F117" i="6" s="1"/>
  <c r="C116" i="6"/>
  <c r="D115" i="6"/>
  <c r="F115" i="6" s="1"/>
  <c r="C115" i="6"/>
  <c r="D114" i="6"/>
  <c r="F114" i="6" s="1"/>
  <c r="C114" i="6"/>
  <c r="D113" i="6"/>
  <c r="F113" i="6" s="1"/>
  <c r="C112" i="6"/>
  <c r="C110" i="6"/>
  <c r="D109" i="6"/>
  <c r="F109" i="6" s="1"/>
  <c r="C108" i="6"/>
  <c r="D106" i="6"/>
  <c r="F106" i="6" s="1"/>
  <c r="C106" i="6"/>
  <c r="D105" i="6"/>
  <c r="F105" i="6" s="1"/>
  <c r="C104" i="6"/>
  <c r="D102" i="6"/>
  <c r="F102" i="6" s="1"/>
  <c r="C102" i="6"/>
  <c r="D101" i="6"/>
  <c r="F101" i="6" s="1"/>
  <c r="C101" i="6"/>
  <c r="D100" i="6"/>
  <c r="F100" i="6" s="1"/>
  <c r="D99" i="6"/>
  <c r="F99" i="6" s="1"/>
  <c r="D98" i="6"/>
  <c r="F98" i="6" s="1"/>
  <c r="C98" i="6"/>
  <c r="D97" i="6"/>
  <c r="F97" i="6" s="1"/>
  <c r="C97" i="6"/>
  <c r="D96" i="6"/>
  <c r="F96" i="6" s="1"/>
  <c r="D94" i="6"/>
  <c r="F94" i="6" s="1"/>
  <c r="C94" i="6"/>
  <c r="C92" i="6"/>
  <c r="D91" i="6"/>
  <c r="F91" i="6" s="1"/>
  <c r="C91" i="6"/>
  <c r="D90" i="6"/>
  <c r="F90" i="6" s="1"/>
  <c r="C90" i="6"/>
  <c r="D89" i="6"/>
  <c r="F89" i="6" s="1"/>
  <c r="C89" i="6"/>
  <c r="C88" i="6"/>
  <c r="D86" i="6"/>
  <c r="F86" i="6" s="1"/>
  <c r="C86" i="6"/>
  <c r="D85" i="6"/>
  <c r="F85" i="6" s="1"/>
  <c r="C85" i="6"/>
  <c r="D83" i="6"/>
  <c r="F83" i="6" s="1"/>
  <c r="C83" i="6"/>
  <c r="C82" i="6"/>
  <c r="D81" i="6"/>
  <c r="F81" i="6" s="1"/>
  <c r="C81" i="6"/>
  <c r="D78" i="6"/>
  <c r="F78" i="6" s="1"/>
  <c r="C78" i="6"/>
  <c r="D77" i="6"/>
  <c r="F77" i="6" s="1"/>
  <c r="C77" i="6"/>
  <c r="C76" i="6"/>
  <c r="D74" i="6"/>
  <c r="F74" i="6" s="1"/>
  <c r="C74" i="6"/>
  <c r="D73" i="6"/>
  <c r="F73" i="6" s="1"/>
  <c r="C73" i="6"/>
  <c r="C72" i="6"/>
  <c r="D70" i="6"/>
  <c r="F70" i="6" s="1"/>
  <c r="C70" i="6"/>
  <c r="D69" i="6"/>
  <c r="F69" i="6" s="1"/>
  <c r="C69" i="6"/>
  <c r="D68" i="6"/>
  <c r="F68" i="6" s="1"/>
  <c r="D67" i="6"/>
  <c r="F67" i="6" s="1"/>
  <c r="C67" i="6"/>
  <c r="D66" i="6"/>
  <c r="F66" i="6" s="1"/>
  <c r="C66" i="6"/>
  <c r="D65" i="6"/>
  <c r="F65" i="6" s="1"/>
  <c r="C65" i="6"/>
  <c r="D64" i="6"/>
  <c r="F64" i="6" s="1"/>
  <c r="C63" i="6"/>
  <c r="D62" i="6"/>
  <c r="F62" i="6" s="1"/>
  <c r="C62" i="6"/>
  <c r="C61" i="6"/>
  <c r="D60" i="6"/>
  <c r="F60" i="6" s="1"/>
  <c r="C60" i="6"/>
  <c r="D59" i="6"/>
  <c r="F59" i="6" s="1"/>
  <c r="C59" i="6"/>
  <c r="D58" i="6"/>
  <c r="F58" i="6" s="1"/>
  <c r="C58" i="6"/>
  <c r="D57" i="6"/>
  <c r="F57" i="6" s="1"/>
  <c r="C57" i="6"/>
  <c r="D56" i="6"/>
  <c r="F56" i="6" s="1"/>
  <c r="C56" i="6"/>
  <c r="C55" i="6"/>
  <c r="D54" i="6"/>
  <c r="F54" i="6" s="1"/>
  <c r="C54" i="6"/>
  <c r="D52" i="6"/>
  <c r="F52" i="6" s="1"/>
  <c r="C52" i="6"/>
  <c r="D51" i="6"/>
  <c r="F51" i="6" s="1"/>
  <c r="C51" i="6"/>
  <c r="D50" i="6"/>
  <c r="F50" i="6" s="1"/>
  <c r="C50" i="6"/>
  <c r="D49" i="6"/>
  <c r="F49" i="6" s="1"/>
  <c r="C49" i="6"/>
  <c r="D48" i="6"/>
  <c r="F48" i="6" s="1"/>
  <c r="C48" i="6"/>
  <c r="C47" i="6"/>
  <c r="D46" i="6"/>
  <c r="F46" i="6" s="1"/>
  <c r="C46" i="6"/>
  <c r="D45" i="6"/>
  <c r="F45" i="6" s="1"/>
  <c r="C44" i="6"/>
  <c r="D43" i="6"/>
  <c r="F43" i="6" s="1"/>
  <c r="C43" i="6"/>
  <c r="D42" i="6"/>
  <c r="F42" i="6" s="1"/>
  <c r="C42" i="6"/>
  <c r="D41" i="6"/>
  <c r="F41" i="6" s="1"/>
  <c r="C41" i="6"/>
  <c r="C40" i="6"/>
  <c r="C39" i="6"/>
  <c r="D38" i="6"/>
  <c r="F38" i="6" s="1"/>
  <c r="C38" i="6"/>
  <c r="D37" i="6"/>
  <c r="F37" i="6" s="1"/>
  <c r="C37" i="6"/>
  <c r="D35" i="6"/>
  <c r="F35" i="6" s="1"/>
  <c r="C35" i="6"/>
  <c r="D34" i="6"/>
  <c r="F34" i="6" s="1"/>
  <c r="C34" i="6"/>
  <c r="D33" i="6"/>
  <c r="F33" i="6" s="1"/>
  <c r="C33" i="6"/>
  <c r="C31" i="6"/>
  <c r="D30" i="6"/>
  <c r="F30" i="6" s="1"/>
  <c r="C30" i="6"/>
  <c r="D29" i="6"/>
  <c r="F29" i="6" s="1"/>
  <c r="C29" i="6"/>
  <c r="D28" i="6"/>
  <c r="F28" i="6" s="1"/>
  <c r="D27" i="6"/>
  <c r="F27" i="6" s="1"/>
  <c r="C27" i="6"/>
  <c r="D26" i="6"/>
  <c r="F26" i="6" s="1"/>
  <c r="C26" i="6"/>
  <c r="D25" i="6"/>
  <c r="F25" i="6" s="1"/>
  <c r="C25" i="6"/>
  <c r="D24" i="6"/>
  <c r="F24" i="6" s="1"/>
  <c r="D23" i="6"/>
  <c r="F23" i="6" s="1"/>
  <c r="C23" i="6"/>
  <c r="D22" i="6"/>
  <c r="F22" i="6" s="1"/>
  <c r="C22" i="6"/>
  <c r="C21" i="6"/>
  <c r="D20" i="6"/>
  <c r="F20" i="6" s="1"/>
  <c r="C20" i="6"/>
  <c r="D19" i="6"/>
  <c r="F19" i="6" s="1"/>
  <c r="C19" i="6"/>
  <c r="D18" i="6"/>
  <c r="F18" i="6" s="1"/>
  <c r="C18" i="6"/>
  <c r="D17" i="6"/>
  <c r="F17" i="6" s="1"/>
  <c r="C17" i="6"/>
  <c r="D16" i="6"/>
  <c r="F16" i="6" s="1"/>
  <c r="D15" i="6"/>
  <c r="F15" i="6" s="1"/>
  <c r="C15" i="6"/>
  <c r="D14" i="6"/>
  <c r="F14" i="6" s="1"/>
  <c r="C14" i="6"/>
  <c r="C13" i="6"/>
  <c r="D12" i="6"/>
  <c r="F12" i="6" s="1"/>
  <c r="C12" i="6"/>
  <c r="D11" i="6"/>
  <c r="F11" i="6" s="1"/>
  <c r="C11" i="6"/>
  <c r="D10" i="6"/>
  <c r="F10" i="6" s="1"/>
  <c r="C10" i="6"/>
  <c r="D9" i="6"/>
  <c r="F9" i="6" s="1"/>
  <c r="C9" i="6"/>
  <c r="D8" i="6"/>
  <c r="B2" i="6"/>
  <c r="B1" i="6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B514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19" i="5"/>
  <c r="D19" i="5"/>
  <c r="C20" i="5"/>
  <c r="D20" i="5"/>
  <c r="C21" i="5"/>
  <c r="D21" i="5"/>
  <c r="C22" i="5"/>
  <c r="D22" i="5"/>
  <c r="C23" i="5"/>
  <c r="D23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8" i="5"/>
  <c r="B2" i="5"/>
  <c r="B93" i="5" s="1"/>
  <c r="S13" i="1"/>
  <c r="S15" i="1" s="1"/>
  <c r="R13" i="1"/>
  <c r="R15" i="1" s="1"/>
  <c r="R18" i="1" s="1"/>
  <c r="Q13" i="1"/>
  <c r="Q15" i="1" s="1"/>
  <c r="P13" i="1"/>
  <c r="P15" i="1" s="1"/>
  <c r="O13" i="1"/>
  <c r="R4" i="1"/>
  <c r="S4" i="1"/>
  <c r="S12" i="1" s="1"/>
  <c r="S9" i="1" s="1"/>
  <c r="O5" i="1"/>
  <c r="O4" i="1" s="1"/>
  <c r="P5" i="1"/>
  <c r="P4" i="1" s="1"/>
  <c r="Q5" i="1"/>
  <c r="Q4" i="1" s="1"/>
  <c r="R5" i="1"/>
  <c r="S5" i="1"/>
  <c r="O15" i="1"/>
  <c r="D3" i="2"/>
  <c r="D2" i="2"/>
  <c r="C2" i="2"/>
  <c r="C3" i="2"/>
  <c r="C15" i="2"/>
  <c r="C14" i="2"/>
  <c r="C13" i="2"/>
  <c r="C12" i="2"/>
  <c r="C11" i="2"/>
  <c r="C10" i="2"/>
  <c r="C9" i="2"/>
  <c r="C8" i="2"/>
  <c r="C16" i="2" s="1"/>
  <c r="C7" i="2"/>
  <c r="C6" i="2"/>
  <c r="C5" i="2"/>
  <c r="C4" i="2"/>
  <c r="B470" i="5" l="1"/>
  <c r="B17" i="5"/>
  <c r="B386" i="5"/>
  <c r="B371" i="5"/>
  <c r="F511" i="5"/>
  <c r="F501" i="5"/>
  <c r="F489" i="5"/>
  <c r="F479" i="5"/>
  <c r="F469" i="5"/>
  <c r="F457" i="5"/>
  <c r="F447" i="5"/>
  <c r="F437" i="5"/>
  <c r="F425" i="5"/>
  <c r="F415" i="5"/>
  <c r="F401" i="5"/>
  <c r="F390" i="5"/>
  <c r="F376" i="5"/>
  <c r="F362" i="5"/>
  <c r="F351" i="5"/>
  <c r="F337" i="5"/>
  <c r="F326" i="5"/>
  <c r="F312" i="5"/>
  <c r="F298" i="5"/>
  <c r="F287" i="5"/>
  <c r="F273" i="5"/>
  <c r="F262" i="5"/>
  <c r="F248" i="5"/>
  <c r="F234" i="5"/>
  <c r="F223" i="5"/>
  <c r="F209" i="5"/>
  <c r="F198" i="5"/>
  <c r="F184" i="5"/>
  <c r="F170" i="5"/>
  <c r="F159" i="5"/>
  <c r="F145" i="5"/>
  <c r="F134" i="5"/>
  <c r="F120" i="5"/>
  <c r="F106" i="5"/>
  <c r="F95" i="5"/>
  <c r="F81" i="5"/>
  <c r="F70" i="5"/>
  <c r="F56" i="5"/>
  <c r="F42" i="5"/>
  <c r="F30" i="5"/>
  <c r="F14" i="5"/>
  <c r="B374" i="5"/>
  <c r="F24" i="5"/>
  <c r="F23" i="5"/>
  <c r="F514" i="5"/>
  <c r="F504" i="5"/>
  <c r="F494" i="5"/>
  <c r="F482" i="5"/>
  <c r="F472" i="5"/>
  <c r="F462" i="5"/>
  <c r="F450" i="5"/>
  <c r="F440" i="5"/>
  <c r="F430" i="5"/>
  <c r="F418" i="5"/>
  <c r="F407" i="5"/>
  <c r="F393" i="5"/>
  <c r="F382" i="5"/>
  <c r="F368" i="5"/>
  <c r="F354" i="5"/>
  <c r="F343" i="5"/>
  <c r="F329" i="5"/>
  <c r="F318" i="5"/>
  <c r="F304" i="5"/>
  <c r="F290" i="5"/>
  <c r="F279" i="5"/>
  <c r="F265" i="5"/>
  <c r="F254" i="5"/>
  <c r="F240" i="5"/>
  <c r="F226" i="5"/>
  <c r="F215" i="5"/>
  <c r="F201" i="5"/>
  <c r="F190" i="5"/>
  <c r="F176" i="5"/>
  <c r="F162" i="5"/>
  <c r="F151" i="5"/>
  <c r="F137" i="5"/>
  <c r="F126" i="5"/>
  <c r="F112" i="5"/>
  <c r="F98" i="5"/>
  <c r="F87" i="5"/>
  <c r="F73" i="5"/>
  <c r="F62" i="5"/>
  <c r="F48" i="5"/>
  <c r="F33" i="5"/>
  <c r="F17" i="5"/>
  <c r="B450" i="5"/>
  <c r="B508" i="5"/>
  <c r="B438" i="5"/>
  <c r="F513" i="5"/>
  <c r="F503" i="5"/>
  <c r="F493" i="5"/>
  <c r="F481" i="5"/>
  <c r="F471" i="5"/>
  <c r="F461" i="5"/>
  <c r="F449" i="5"/>
  <c r="F439" i="5"/>
  <c r="F429" i="5"/>
  <c r="F417" i="5"/>
  <c r="F406" i="5"/>
  <c r="F392" i="5"/>
  <c r="F378" i="5"/>
  <c r="F367" i="5"/>
  <c r="F353" i="5"/>
  <c r="F342" i="5"/>
  <c r="F328" i="5"/>
  <c r="F314" i="5"/>
  <c r="F303" i="5"/>
  <c r="F289" i="5"/>
  <c r="F278" i="5"/>
  <c r="F264" i="5"/>
  <c r="F250" i="5"/>
  <c r="F239" i="5"/>
  <c r="F225" i="5"/>
  <c r="F214" i="5"/>
  <c r="F200" i="5"/>
  <c r="F186" i="5"/>
  <c r="F175" i="5"/>
  <c r="F161" i="5"/>
  <c r="F150" i="5"/>
  <c r="F136" i="5"/>
  <c r="F122" i="5"/>
  <c r="F111" i="5"/>
  <c r="F97" i="5"/>
  <c r="F86" i="5"/>
  <c r="F72" i="5"/>
  <c r="F58" i="5"/>
  <c r="F47" i="5"/>
  <c r="F32" i="5"/>
  <c r="F16" i="5"/>
  <c r="B412" i="5"/>
  <c r="B476" i="5"/>
  <c r="F512" i="5"/>
  <c r="F502" i="5"/>
  <c r="F490" i="5"/>
  <c r="F480" i="5"/>
  <c r="F470" i="5"/>
  <c r="F458" i="5"/>
  <c r="F448" i="5"/>
  <c r="F438" i="5"/>
  <c r="F426" i="5"/>
  <c r="F416" i="5"/>
  <c r="F402" i="5"/>
  <c r="F391" i="5"/>
  <c r="F377" i="5"/>
  <c r="F366" i="5"/>
  <c r="F352" i="5"/>
  <c r="F338" i="5"/>
  <c r="F327" i="5"/>
  <c r="F313" i="5"/>
  <c r="F302" i="5"/>
  <c r="F288" i="5"/>
  <c r="F274" i="5"/>
  <c r="F263" i="5"/>
  <c r="F249" i="5"/>
  <c r="F238" i="5"/>
  <c r="F224" i="5"/>
  <c r="F210" i="5"/>
  <c r="F199" i="5"/>
  <c r="F185" i="5"/>
  <c r="F174" i="5"/>
  <c r="F160" i="5"/>
  <c r="F146" i="5"/>
  <c r="F135" i="5"/>
  <c r="F121" i="5"/>
  <c r="F110" i="5"/>
  <c r="F96" i="5"/>
  <c r="F82" i="5"/>
  <c r="F71" i="5"/>
  <c r="F57" i="5"/>
  <c r="F46" i="5"/>
  <c r="F31" i="5"/>
  <c r="F15" i="5"/>
  <c r="F34" i="5"/>
  <c r="F26" i="5"/>
  <c r="F18" i="5"/>
  <c r="F10" i="5"/>
  <c r="B418" i="5"/>
  <c r="B380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8" i="5"/>
  <c r="B502" i="5"/>
  <c r="B482" i="5"/>
  <c r="B444" i="5"/>
  <c r="B406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B499" i="5"/>
  <c r="B467" i="5"/>
  <c r="B298" i="5"/>
  <c r="B260" i="5"/>
  <c r="B234" i="5"/>
  <c r="B176" i="5"/>
  <c r="B118" i="5"/>
  <c r="B106" i="5"/>
  <c r="B475" i="5"/>
  <c r="B440" i="5"/>
  <c r="B411" i="5"/>
  <c r="B379" i="5"/>
  <c r="B341" i="5"/>
  <c r="B312" i="5"/>
  <c r="B309" i="5"/>
  <c r="B283" i="5"/>
  <c r="B280" i="5"/>
  <c r="B277" i="5"/>
  <c r="B248" i="5"/>
  <c r="B245" i="5"/>
  <c r="B206" i="5"/>
  <c r="B203" i="5"/>
  <c r="B200" i="5"/>
  <c r="B197" i="5"/>
  <c r="B194" i="5"/>
  <c r="B142" i="5"/>
  <c r="B139" i="5"/>
  <c r="B136" i="5"/>
  <c r="B133" i="5"/>
  <c r="B130" i="5"/>
  <c r="B78" i="5"/>
  <c r="H78" i="5" s="1"/>
  <c r="B71" i="5"/>
  <c r="B22" i="5"/>
  <c r="B518" i="5"/>
  <c r="H518" i="5" s="1"/>
  <c r="B498" i="5"/>
  <c r="B492" i="5"/>
  <c r="B486" i="5"/>
  <c r="H486" i="5" s="1"/>
  <c r="B454" i="5"/>
  <c r="H454" i="5" s="1"/>
  <c r="B434" i="5"/>
  <c r="B21" i="5"/>
  <c r="H21" i="5" s="1"/>
  <c r="B520" i="5"/>
  <c r="B517" i="5"/>
  <c r="B491" i="5"/>
  <c r="B488" i="5"/>
  <c r="H488" i="5" s="1"/>
  <c r="B485" i="5"/>
  <c r="H485" i="5" s="1"/>
  <c r="B459" i="5"/>
  <c r="B456" i="5"/>
  <c r="B453" i="5"/>
  <c r="B427" i="5"/>
  <c r="B424" i="5"/>
  <c r="B421" i="5"/>
  <c r="B395" i="5"/>
  <c r="B392" i="5"/>
  <c r="H392" i="5" s="1"/>
  <c r="B389" i="5"/>
  <c r="B363" i="5"/>
  <c r="H363" i="5" s="1"/>
  <c r="B360" i="5"/>
  <c r="B357" i="5"/>
  <c r="B331" i="5"/>
  <c r="B328" i="5"/>
  <c r="B325" i="5"/>
  <c r="H325" i="5" s="1"/>
  <c r="B299" i="5"/>
  <c r="B296" i="5"/>
  <c r="B293" i="5"/>
  <c r="B267" i="5"/>
  <c r="B264" i="5"/>
  <c r="B261" i="5"/>
  <c r="B235" i="5"/>
  <c r="B232" i="5"/>
  <c r="H232" i="5" s="1"/>
  <c r="B229" i="5"/>
  <c r="B226" i="5"/>
  <c r="H226" i="5" s="1"/>
  <c r="B174" i="5"/>
  <c r="B171" i="5"/>
  <c r="B168" i="5"/>
  <c r="B165" i="5"/>
  <c r="B162" i="5"/>
  <c r="B110" i="5"/>
  <c r="B107" i="5"/>
  <c r="B104" i="5"/>
  <c r="B101" i="5"/>
  <c r="H101" i="5" s="1"/>
  <c r="B98" i="5"/>
  <c r="B63" i="5"/>
  <c r="B53" i="5"/>
  <c r="H53" i="5" s="1"/>
  <c r="B354" i="5"/>
  <c r="B348" i="5"/>
  <c r="B342" i="5"/>
  <c r="B322" i="5"/>
  <c r="B316" i="5"/>
  <c r="H316" i="5" s="1"/>
  <c r="B310" i="5"/>
  <c r="B290" i="5"/>
  <c r="B284" i="5"/>
  <c r="B278" i="5"/>
  <c r="B258" i="5"/>
  <c r="B252" i="5"/>
  <c r="B246" i="5"/>
  <c r="H246" i="5" s="1"/>
  <c r="B198" i="5"/>
  <c r="H198" i="5" s="1"/>
  <c r="B195" i="5"/>
  <c r="B192" i="5"/>
  <c r="B189" i="5"/>
  <c r="B186" i="5"/>
  <c r="B134" i="5"/>
  <c r="H134" i="5" s="1"/>
  <c r="B131" i="5"/>
  <c r="B128" i="5"/>
  <c r="B125" i="5"/>
  <c r="H125" i="5" s="1"/>
  <c r="B122" i="5"/>
  <c r="B69" i="5"/>
  <c r="B46" i="5"/>
  <c r="B336" i="5"/>
  <c r="B333" i="5"/>
  <c r="H333" i="5" s="1"/>
  <c r="B307" i="5"/>
  <c r="B304" i="5"/>
  <c r="H304" i="5" s="1"/>
  <c r="B301" i="5"/>
  <c r="H301" i="5" s="1"/>
  <c r="B275" i="5"/>
  <c r="B272" i="5"/>
  <c r="B269" i="5"/>
  <c r="B243" i="5"/>
  <c r="B240" i="5"/>
  <c r="H240" i="5" s="1"/>
  <c r="B237" i="5"/>
  <c r="B222" i="5"/>
  <c r="H222" i="5" s="1"/>
  <c r="B219" i="5"/>
  <c r="B216" i="5"/>
  <c r="B213" i="5"/>
  <c r="B210" i="5"/>
  <c r="B158" i="5"/>
  <c r="H158" i="5" s="1"/>
  <c r="B155" i="5"/>
  <c r="B152" i="5"/>
  <c r="B149" i="5"/>
  <c r="B146" i="5"/>
  <c r="H146" i="5" s="1"/>
  <c r="B94" i="5"/>
  <c r="H94" i="5" s="1"/>
  <c r="B91" i="5"/>
  <c r="B88" i="5"/>
  <c r="B85" i="5"/>
  <c r="B82" i="5"/>
  <c r="H82" i="5" s="1"/>
  <c r="B49" i="5"/>
  <c r="B39" i="5"/>
  <c r="H39" i="5" s="1"/>
  <c r="B29" i="5"/>
  <c r="B14" i="5"/>
  <c r="B493" i="5"/>
  <c r="B464" i="5"/>
  <c r="B461" i="5"/>
  <c r="B429" i="5"/>
  <c r="H429" i="5" s="1"/>
  <c r="B403" i="5"/>
  <c r="B400" i="5"/>
  <c r="B397" i="5"/>
  <c r="B368" i="5"/>
  <c r="B365" i="5"/>
  <c r="B339" i="5"/>
  <c r="B20" i="5"/>
  <c r="B516" i="5"/>
  <c r="B510" i="5"/>
  <c r="H510" i="5" s="1"/>
  <c r="B490" i="5"/>
  <c r="B484" i="5"/>
  <c r="H484" i="5" s="1"/>
  <c r="B478" i="5"/>
  <c r="H478" i="5" s="1"/>
  <c r="B458" i="5"/>
  <c r="B452" i="5"/>
  <c r="B446" i="5"/>
  <c r="H446" i="5" s="1"/>
  <c r="B426" i="5"/>
  <c r="B420" i="5"/>
  <c r="H420" i="5" s="1"/>
  <c r="B414" i="5"/>
  <c r="H414" i="5" s="1"/>
  <c r="B394" i="5"/>
  <c r="H394" i="5" s="1"/>
  <c r="B388" i="5"/>
  <c r="B382" i="5"/>
  <c r="H382" i="5" s="1"/>
  <c r="B362" i="5"/>
  <c r="B356" i="5"/>
  <c r="B350" i="5"/>
  <c r="H350" i="5" s="1"/>
  <c r="B330" i="5"/>
  <c r="H330" i="5" s="1"/>
  <c r="B324" i="5"/>
  <c r="B318" i="5"/>
  <c r="H318" i="5" s="1"/>
  <c r="B286" i="5"/>
  <c r="H286" i="5" s="1"/>
  <c r="B266" i="5"/>
  <c r="B179" i="5"/>
  <c r="B109" i="5"/>
  <c r="B52" i="5"/>
  <c r="H52" i="5" s="1"/>
  <c r="B504" i="5"/>
  <c r="B469" i="5"/>
  <c r="H469" i="5" s="1"/>
  <c r="B443" i="5"/>
  <c r="B376" i="5"/>
  <c r="B344" i="5"/>
  <c r="B35" i="5"/>
  <c r="B466" i="5"/>
  <c r="B422" i="5"/>
  <c r="H422" i="5" s="1"/>
  <c r="B370" i="5"/>
  <c r="B358" i="5"/>
  <c r="H358" i="5" s="1"/>
  <c r="B332" i="5"/>
  <c r="H332" i="5" s="1"/>
  <c r="B326" i="5"/>
  <c r="H326" i="5" s="1"/>
  <c r="B294" i="5"/>
  <c r="H294" i="5" s="1"/>
  <c r="B274" i="5"/>
  <c r="B230" i="5"/>
  <c r="H230" i="5" s="1"/>
  <c r="B224" i="5"/>
  <c r="B218" i="5"/>
  <c r="H218" i="5" s="1"/>
  <c r="B163" i="5"/>
  <c r="H163" i="5" s="1"/>
  <c r="B157" i="5"/>
  <c r="B30" i="5"/>
  <c r="H30" i="5" s="1"/>
  <c r="B26" i="5"/>
  <c r="B34" i="5"/>
  <c r="B42" i="5"/>
  <c r="B50" i="5"/>
  <c r="B58" i="5"/>
  <c r="B66" i="5"/>
  <c r="B74" i="5"/>
  <c r="H74" i="5" s="1"/>
  <c r="B37" i="5"/>
  <c r="B48" i="5"/>
  <c r="H48" i="5" s="1"/>
  <c r="B51" i="5"/>
  <c r="B62" i="5"/>
  <c r="H62" i="5" s="1"/>
  <c r="B73" i="5"/>
  <c r="H73" i="5" s="1"/>
  <c r="B76" i="5"/>
  <c r="B84" i="5"/>
  <c r="H84" i="5" s="1"/>
  <c r="B92" i="5"/>
  <c r="H92" i="5" s="1"/>
  <c r="B100" i="5"/>
  <c r="B108" i="5"/>
  <c r="B116" i="5"/>
  <c r="B124" i="5"/>
  <c r="B132" i="5"/>
  <c r="H132" i="5" s="1"/>
  <c r="B140" i="5"/>
  <c r="H140" i="5" s="1"/>
  <c r="B148" i="5"/>
  <c r="H148" i="5" s="1"/>
  <c r="B156" i="5"/>
  <c r="H156" i="5" s="1"/>
  <c r="B164" i="5"/>
  <c r="H164" i="5" s="1"/>
  <c r="B172" i="5"/>
  <c r="B180" i="5"/>
  <c r="B188" i="5"/>
  <c r="B196" i="5"/>
  <c r="H196" i="5" s="1"/>
  <c r="B204" i="5"/>
  <c r="B212" i="5"/>
  <c r="H212" i="5" s="1"/>
  <c r="B220" i="5"/>
  <c r="B228" i="5"/>
  <c r="H228" i="5" s="1"/>
  <c r="B40" i="5"/>
  <c r="B43" i="5"/>
  <c r="B54" i="5"/>
  <c r="B65" i="5"/>
  <c r="B68" i="5"/>
  <c r="B79" i="5"/>
  <c r="B87" i="5"/>
  <c r="H87" i="5" s="1"/>
  <c r="B95" i="5"/>
  <c r="H95" i="5" s="1"/>
  <c r="B103" i="5"/>
  <c r="B111" i="5"/>
  <c r="H111" i="5" s="1"/>
  <c r="B119" i="5"/>
  <c r="B127" i="5"/>
  <c r="H127" i="5" s="1"/>
  <c r="B135" i="5"/>
  <c r="H135" i="5" s="1"/>
  <c r="B143" i="5"/>
  <c r="H143" i="5" s="1"/>
  <c r="B151" i="5"/>
  <c r="H151" i="5" s="1"/>
  <c r="B159" i="5"/>
  <c r="H159" i="5" s="1"/>
  <c r="B167" i="5"/>
  <c r="B175" i="5"/>
  <c r="B183" i="5"/>
  <c r="B191" i="5"/>
  <c r="B199" i="5"/>
  <c r="B207" i="5"/>
  <c r="B215" i="5"/>
  <c r="H215" i="5" s="1"/>
  <c r="B223" i="5"/>
  <c r="B231" i="5"/>
  <c r="B239" i="5"/>
  <c r="B247" i="5"/>
  <c r="B255" i="5"/>
  <c r="B263" i="5"/>
  <c r="H263" i="5" s="1"/>
  <c r="B271" i="5"/>
  <c r="H271" i="5" s="1"/>
  <c r="B279" i="5"/>
  <c r="H279" i="5" s="1"/>
  <c r="B287" i="5"/>
  <c r="B295" i="5"/>
  <c r="B303" i="5"/>
  <c r="H303" i="5" s="1"/>
  <c r="B311" i="5"/>
  <c r="B319" i="5"/>
  <c r="H319" i="5" s="1"/>
  <c r="B327" i="5"/>
  <c r="H327" i="5" s="1"/>
  <c r="B335" i="5"/>
  <c r="B343" i="5"/>
  <c r="B351" i="5"/>
  <c r="B359" i="5"/>
  <c r="B367" i="5"/>
  <c r="B375" i="5"/>
  <c r="B383" i="5"/>
  <c r="B391" i="5"/>
  <c r="H391" i="5" s="1"/>
  <c r="B399" i="5"/>
  <c r="H399" i="5" s="1"/>
  <c r="B407" i="5"/>
  <c r="H407" i="5" s="1"/>
  <c r="B415" i="5"/>
  <c r="H415" i="5" s="1"/>
  <c r="B423" i="5"/>
  <c r="H423" i="5" s="1"/>
  <c r="B431" i="5"/>
  <c r="H431" i="5" s="1"/>
  <c r="B439" i="5"/>
  <c r="B447" i="5"/>
  <c r="H447" i="5" s="1"/>
  <c r="B455" i="5"/>
  <c r="B463" i="5"/>
  <c r="B471" i="5"/>
  <c r="H471" i="5" s="1"/>
  <c r="B479" i="5"/>
  <c r="B487" i="5"/>
  <c r="H487" i="5" s="1"/>
  <c r="B495" i="5"/>
  <c r="H495" i="5" s="1"/>
  <c r="B503" i="5"/>
  <c r="B511" i="5"/>
  <c r="B519" i="5"/>
  <c r="H519" i="5" s="1"/>
  <c r="B10" i="5"/>
  <c r="H10" i="5" s="1"/>
  <c r="B18" i="5"/>
  <c r="H18" i="5" s="1"/>
  <c r="B33" i="5"/>
  <c r="B36" i="5"/>
  <c r="B47" i="5"/>
  <c r="H47" i="5" s="1"/>
  <c r="B61" i="5"/>
  <c r="B72" i="5"/>
  <c r="B75" i="5"/>
  <c r="B25" i="5"/>
  <c r="H25" i="5" s="1"/>
  <c r="B28" i="5"/>
  <c r="H28" i="5" s="1"/>
  <c r="B31" i="5"/>
  <c r="B45" i="5"/>
  <c r="H45" i="5" s="1"/>
  <c r="B56" i="5"/>
  <c r="H56" i="5" s="1"/>
  <c r="B59" i="5"/>
  <c r="B70" i="5"/>
  <c r="H70" i="5" s="1"/>
  <c r="B81" i="5"/>
  <c r="H81" i="5" s="1"/>
  <c r="B89" i="5"/>
  <c r="H89" i="5" s="1"/>
  <c r="B97" i="5"/>
  <c r="H97" i="5" s="1"/>
  <c r="B105" i="5"/>
  <c r="B113" i="5"/>
  <c r="H113" i="5" s="1"/>
  <c r="B121" i="5"/>
  <c r="B129" i="5"/>
  <c r="B137" i="5"/>
  <c r="H137" i="5" s="1"/>
  <c r="B145" i="5"/>
  <c r="H145" i="5" s="1"/>
  <c r="B153" i="5"/>
  <c r="H153" i="5" s="1"/>
  <c r="B161" i="5"/>
  <c r="H161" i="5" s="1"/>
  <c r="B169" i="5"/>
  <c r="B177" i="5"/>
  <c r="H177" i="5" s="1"/>
  <c r="B185" i="5"/>
  <c r="H185" i="5" s="1"/>
  <c r="B193" i="5"/>
  <c r="B201" i="5"/>
  <c r="H201" i="5" s="1"/>
  <c r="B209" i="5"/>
  <c r="H209" i="5" s="1"/>
  <c r="B217" i="5"/>
  <c r="H217" i="5" s="1"/>
  <c r="B225" i="5"/>
  <c r="H225" i="5" s="1"/>
  <c r="B233" i="5"/>
  <c r="H233" i="5" s="1"/>
  <c r="B241" i="5"/>
  <c r="H241" i="5" s="1"/>
  <c r="B249" i="5"/>
  <c r="B257" i="5"/>
  <c r="B265" i="5"/>
  <c r="H265" i="5" s="1"/>
  <c r="B273" i="5"/>
  <c r="H273" i="5" s="1"/>
  <c r="B281" i="5"/>
  <c r="H281" i="5" s="1"/>
  <c r="B289" i="5"/>
  <c r="H289" i="5" s="1"/>
  <c r="B297" i="5"/>
  <c r="B305" i="5"/>
  <c r="B313" i="5"/>
  <c r="H313" i="5" s="1"/>
  <c r="B321" i="5"/>
  <c r="B329" i="5"/>
  <c r="H329" i="5" s="1"/>
  <c r="B337" i="5"/>
  <c r="H337" i="5" s="1"/>
  <c r="B345" i="5"/>
  <c r="H345" i="5" s="1"/>
  <c r="B353" i="5"/>
  <c r="H353" i="5" s="1"/>
  <c r="B361" i="5"/>
  <c r="H361" i="5" s="1"/>
  <c r="B369" i="5"/>
  <c r="H369" i="5" s="1"/>
  <c r="B377" i="5"/>
  <c r="H377" i="5" s="1"/>
  <c r="B385" i="5"/>
  <c r="B393" i="5"/>
  <c r="H393" i="5" s="1"/>
  <c r="B401" i="5"/>
  <c r="H401" i="5" s="1"/>
  <c r="B409" i="5"/>
  <c r="H409" i="5" s="1"/>
  <c r="B417" i="5"/>
  <c r="H417" i="5" s="1"/>
  <c r="B425" i="5"/>
  <c r="H425" i="5" s="1"/>
  <c r="B433" i="5"/>
  <c r="B441" i="5"/>
  <c r="B449" i="5"/>
  <c r="B457" i="5"/>
  <c r="H457" i="5" s="1"/>
  <c r="B465" i="5"/>
  <c r="H465" i="5" s="1"/>
  <c r="B473" i="5"/>
  <c r="H473" i="5" s="1"/>
  <c r="B481" i="5"/>
  <c r="H481" i="5" s="1"/>
  <c r="B489" i="5"/>
  <c r="H489" i="5" s="1"/>
  <c r="B497" i="5"/>
  <c r="H497" i="5" s="1"/>
  <c r="B505" i="5"/>
  <c r="H505" i="5" s="1"/>
  <c r="B513" i="5"/>
  <c r="B19" i="5"/>
  <c r="B12" i="5"/>
  <c r="B8" i="5"/>
  <c r="H8" i="5" s="1"/>
  <c r="B23" i="5"/>
  <c r="H23" i="5" s="1"/>
  <c r="B496" i="5"/>
  <c r="H496" i="5" s="1"/>
  <c r="B435" i="5"/>
  <c r="H435" i="5" s="1"/>
  <c r="B292" i="5"/>
  <c r="H292" i="5" s="1"/>
  <c r="B254" i="5"/>
  <c r="H254" i="5" s="1"/>
  <c r="B173" i="5"/>
  <c r="H173" i="5" s="1"/>
  <c r="B115" i="5"/>
  <c r="B32" i="5"/>
  <c r="H32" i="5" s="1"/>
  <c r="B507" i="5"/>
  <c r="B501" i="5"/>
  <c r="B472" i="5"/>
  <c r="H472" i="5" s="1"/>
  <c r="B405" i="5"/>
  <c r="H405" i="5" s="1"/>
  <c r="B347" i="5"/>
  <c r="B251" i="5"/>
  <c r="B428" i="5"/>
  <c r="H428" i="5" s="1"/>
  <c r="B396" i="5"/>
  <c r="B364" i="5"/>
  <c r="H364" i="5" s="1"/>
  <c r="B338" i="5"/>
  <c r="H338" i="5" s="1"/>
  <c r="B306" i="5"/>
  <c r="H306" i="5" s="1"/>
  <c r="B300" i="5"/>
  <c r="B268" i="5"/>
  <c r="B242" i="5"/>
  <c r="B236" i="5"/>
  <c r="B227" i="5"/>
  <c r="H227" i="5" s="1"/>
  <c r="B221" i="5"/>
  <c r="H221" i="5" s="1"/>
  <c r="B166" i="5"/>
  <c r="B160" i="5"/>
  <c r="H160" i="5" s="1"/>
  <c r="B154" i="5"/>
  <c r="H154" i="5" s="1"/>
  <c r="B102" i="5"/>
  <c r="H102" i="5" s="1"/>
  <c r="B99" i="5"/>
  <c r="H99" i="5" s="1"/>
  <c r="B96" i="5"/>
  <c r="H96" i="5" s="1"/>
  <c r="B90" i="5"/>
  <c r="H90" i="5" s="1"/>
  <c r="B64" i="5"/>
  <c r="H64" i="5" s="1"/>
  <c r="B41" i="5"/>
  <c r="H41" i="5" s="1"/>
  <c r="B38" i="5"/>
  <c r="H38" i="5" s="1"/>
  <c r="B515" i="5"/>
  <c r="H515" i="5" s="1"/>
  <c r="B512" i="5"/>
  <c r="B509" i="5"/>
  <c r="H509" i="5" s="1"/>
  <c r="B483" i="5"/>
  <c r="H483" i="5" s="1"/>
  <c r="B480" i="5"/>
  <c r="H480" i="5" s="1"/>
  <c r="B477" i="5"/>
  <c r="H477" i="5" s="1"/>
  <c r="B451" i="5"/>
  <c r="B448" i="5"/>
  <c r="H448" i="5" s="1"/>
  <c r="B445" i="5"/>
  <c r="H445" i="5" s="1"/>
  <c r="B419" i="5"/>
  <c r="B416" i="5"/>
  <c r="H416" i="5" s="1"/>
  <c r="B413" i="5"/>
  <c r="B387" i="5"/>
  <c r="B384" i="5"/>
  <c r="B381" i="5"/>
  <c r="H381" i="5" s="1"/>
  <c r="B355" i="5"/>
  <c r="H355" i="5" s="1"/>
  <c r="B352" i="5"/>
  <c r="H352" i="5" s="1"/>
  <c r="B349" i="5"/>
  <c r="H349" i="5" s="1"/>
  <c r="B323" i="5"/>
  <c r="H323" i="5" s="1"/>
  <c r="B320" i="5"/>
  <c r="B317" i="5"/>
  <c r="B291" i="5"/>
  <c r="H291" i="5" s="1"/>
  <c r="B288" i="5"/>
  <c r="H288" i="5" s="1"/>
  <c r="B285" i="5"/>
  <c r="H285" i="5" s="1"/>
  <c r="B259" i="5"/>
  <c r="H259" i="5" s="1"/>
  <c r="B256" i="5"/>
  <c r="B253" i="5"/>
  <c r="H253" i="5" s="1"/>
  <c r="B190" i="5"/>
  <c r="H190" i="5" s="1"/>
  <c r="B187" i="5"/>
  <c r="B184" i="5"/>
  <c r="H184" i="5" s="1"/>
  <c r="B181" i="5"/>
  <c r="H181" i="5" s="1"/>
  <c r="B178" i="5"/>
  <c r="H178" i="5" s="1"/>
  <c r="B126" i="5"/>
  <c r="H126" i="5" s="1"/>
  <c r="B123" i="5"/>
  <c r="B120" i="5"/>
  <c r="H120" i="5" s="1"/>
  <c r="B117" i="5"/>
  <c r="B114" i="5"/>
  <c r="B67" i="5"/>
  <c r="H67" i="5" s="1"/>
  <c r="B57" i="5"/>
  <c r="H57" i="5" s="1"/>
  <c r="B44" i="5"/>
  <c r="H44" i="5" s="1"/>
  <c r="B24" i="5"/>
  <c r="H24" i="5" s="1"/>
  <c r="B11" i="5"/>
  <c r="H11" i="5" s="1"/>
  <c r="B432" i="5"/>
  <c r="H432" i="5" s="1"/>
  <c r="B182" i="5"/>
  <c r="H182" i="5" s="1"/>
  <c r="B170" i="5"/>
  <c r="B112" i="5"/>
  <c r="H112" i="5" s="1"/>
  <c r="B55" i="5"/>
  <c r="H55" i="5" s="1"/>
  <c r="B16" i="5"/>
  <c r="B437" i="5"/>
  <c r="H437" i="5" s="1"/>
  <c r="B408" i="5"/>
  <c r="B373" i="5"/>
  <c r="B315" i="5"/>
  <c r="H315" i="5" s="1"/>
  <c r="B13" i="5"/>
  <c r="H13" i="5" s="1"/>
  <c r="B460" i="5"/>
  <c r="H460" i="5" s="1"/>
  <c r="B402" i="5"/>
  <c r="H402" i="5" s="1"/>
  <c r="B390" i="5"/>
  <c r="H390" i="5" s="1"/>
  <c r="B262" i="5"/>
  <c r="H262" i="5" s="1"/>
  <c r="B15" i="5"/>
  <c r="B9" i="5"/>
  <c r="H9" i="5" s="1"/>
  <c r="B506" i="5"/>
  <c r="B500" i="5"/>
  <c r="B494" i="5"/>
  <c r="H494" i="5" s="1"/>
  <c r="B474" i="5"/>
  <c r="H474" i="5" s="1"/>
  <c r="B468" i="5"/>
  <c r="H468" i="5" s="1"/>
  <c r="B462" i="5"/>
  <c r="H462" i="5" s="1"/>
  <c r="B442" i="5"/>
  <c r="B436" i="5"/>
  <c r="B430" i="5"/>
  <c r="B410" i="5"/>
  <c r="H410" i="5" s="1"/>
  <c r="B404" i="5"/>
  <c r="H404" i="5" s="1"/>
  <c r="B398" i="5"/>
  <c r="H398" i="5" s="1"/>
  <c r="B378" i="5"/>
  <c r="B372" i="5"/>
  <c r="H372" i="5" s="1"/>
  <c r="B366" i="5"/>
  <c r="H366" i="5" s="1"/>
  <c r="B346" i="5"/>
  <c r="H346" i="5" s="1"/>
  <c r="B340" i="5"/>
  <c r="B334" i="5"/>
  <c r="H334" i="5" s="1"/>
  <c r="B314" i="5"/>
  <c r="H314" i="5" s="1"/>
  <c r="B308" i="5"/>
  <c r="B302" i="5"/>
  <c r="H302" i="5" s="1"/>
  <c r="B282" i="5"/>
  <c r="B276" i="5"/>
  <c r="H276" i="5" s="1"/>
  <c r="B270" i="5"/>
  <c r="H270" i="5" s="1"/>
  <c r="B250" i="5"/>
  <c r="B244" i="5"/>
  <c r="H244" i="5" s="1"/>
  <c r="B238" i="5"/>
  <c r="B214" i="5"/>
  <c r="B211" i="5"/>
  <c r="H211" i="5" s="1"/>
  <c r="B208" i="5"/>
  <c r="H208" i="5" s="1"/>
  <c r="B205" i="5"/>
  <c r="B202" i="5"/>
  <c r="H202" i="5" s="1"/>
  <c r="B150" i="5"/>
  <c r="B147" i="5"/>
  <c r="H147" i="5" s="1"/>
  <c r="B144" i="5"/>
  <c r="B141" i="5"/>
  <c r="B138" i="5"/>
  <c r="H138" i="5" s="1"/>
  <c r="B86" i="5"/>
  <c r="H86" i="5" s="1"/>
  <c r="B83" i="5"/>
  <c r="B80" i="5"/>
  <c r="H80" i="5" s="1"/>
  <c r="B77" i="5"/>
  <c r="H77" i="5" s="1"/>
  <c r="B60" i="5"/>
  <c r="H60" i="5" s="1"/>
  <c r="B27" i="5"/>
  <c r="H27" i="5" s="1"/>
  <c r="C429" i="6"/>
  <c r="C509" i="6"/>
  <c r="C196" i="6"/>
  <c r="G118" i="6"/>
  <c r="D132" i="6"/>
  <c r="F132" i="6" s="1"/>
  <c r="G132" i="6" s="1"/>
  <c r="C164" i="6"/>
  <c r="G164" i="6" s="1"/>
  <c r="D173" i="6"/>
  <c r="F173" i="6" s="1"/>
  <c r="C189" i="6"/>
  <c r="G189" i="6" s="1"/>
  <c r="D360" i="6"/>
  <c r="F360" i="6" s="1"/>
  <c r="D390" i="6"/>
  <c r="F390" i="6" s="1"/>
  <c r="D442" i="6"/>
  <c r="F442" i="6" s="1"/>
  <c r="D466" i="6"/>
  <c r="F466" i="6" s="1"/>
  <c r="G466" i="6" s="1"/>
  <c r="C498" i="6"/>
  <c r="C349" i="6"/>
  <c r="C148" i="6"/>
  <c r="G148" i="6" s="1"/>
  <c r="C309" i="6"/>
  <c r="G309" i="6" s="1"/>
  <c r="D362" i="6"/>
  <c r="F362" i="6" s="1"/>
  <c r="C413" i="6"/>
  <c r="D506" i="6"/>
  <c r="F506" i="6" s="1"/>
  <c r="G506" i="6"/>
  <c r="G482" i="6"/>
  <c r="G450" i="6"/>
  <c r="G60" i="6"/>
  <c r="G12" i="6"/>
  <c r="G17" i="6"/>
  <c r="G21" i="6"/>
  <c r="G26" i="6"/>
  <c r="G47" i="6"/>
  <c r="G22" i="6"/>
  <c r="G31" i="6"/>
  <c r="G48" i="6"/>
  <c r="G52" i="6"/>
  <c r="G62" i="6"/>
  <c r="G67" i="6"/>
  <c r="G73" i="6"/>
  <c r="G86" i="6"/>
  <c r="G114" i="6"/>
  <c r="G121" i="6"/>
  <c r="G126" i="6"/>
  <c r="G134" i="6"/>
  <c r="G183" i="6"/>
  <c r="G193" i="6"/>
  <c r="G201" i="6"/>
  <c r="G218" i="6"/>
  <c r="G256" i="6"/>
  <c r="G337" i="6"/>
  <c r="C408" i="6"/>
  <c r="D424" i="6"/>
  <c r="F424" i="6" s="1"/>
  <c r="C472" i="6"/>
  <c r="G513" i="6"/>
  <c r="G9" i="6"/>
  <c r="G13" i="6"/>
  <c r="G18" i="6"/>
  <c r="G27" i="6"/>
  <c r="G33" i="6"/>
  <c r="G38" i="6"/>
  <c r="G43" i="6"/>
  <c r="G58" i="6"/>
  <c r="G81" i="6"/>
  <c r="G92" i="6"/>
  <c r="G106" i="6"/>
  <c r="G136" i="6"/>
  <c r="G142" i="6"/>
  <c r="G169" i="6"/>
  <c r="G175" i="6"/>
  <c r="G210" i="6"/>
  <c r="G230" i="6"/>
  <c r="G242" i="6"/>
  <c r="G266" i="6"/>
  <c r="G282" i="6"/>
  <c r="G296" i="6"/>
  <c r="G306" i="6"/>
  <c r="G322" i="6"/>
  <c r="G349" i="6"/>
  <c r="G361" i="6"/>
  <c r="G378" i="6"/>
  <c r="G393" i="6"/>
  <c r="G409" i="6"/>
  <c r="G425" i="6"/>
  <c r="G458" i="6"/>
  <c r="G473" i="6"/>
  <c r="G516" i="6"/>
  <c r="C308" i="6"/>
  <c r="D308" i="6"/>
  <c r="F308" i="6" s="1"/>
  <c r="D268" i="6"/>
  <c r="F268" i="6" s="1"/>
  <c r="C268" i="6"/>
  <c r="G244" i="6"/>
  <c r="C220" i="6"/>
  <c r="D220" i="6"/>
  <c r="F220" i="6" s="1"/>
  <c r="D212" i="6"/>
  <c r="F212" i="6" s="1"/>
  <c r="C212" i="6"/>
  <c r="C204" i="6"/>
  <c r="D204" i="6"/>
  <c r="F204" i="6" s="1"/>
  <c r="C124" i="6"/>
  <c r="D124" i="6"/>
  <c r="F124" i="6" s="1"/>
  <c r="G100" i="6"/>
  <c r="G68" i="6"/>
  <c r="G28" i="6"/>
  <c r="G497" i="6"/>
  <c r="G74" i="6"/>
  <c r="G115" i="6"/>
  <c r="G151" i="6"/>
  <c r="G185" i="6"/>
  <c r="G194" i="6"/>
  <c r="G202" i="6"/>
  <c r="G225" i="6"/>
  <c r="G233" i="6"/>
  <c r="G257" i="6"/>
  <c r="G338" i="6"/>
  <c r="G440" i="6"/>
  <c r="G481" i="6"/>
  <c r="G498" i="6"/>
  <c r="G435" i="6"/>
  <c r="D211" i="6"/>
  <c r="F211" i="6" s="1"/>
  <c r="C211" i="6"/>
  <c r="D187" i="6"/>
  <c r="F187" i="6" s="1"/>
  <c r="C187" i="6"/>
  <c r="D179" i="6"/>
  <c r="F179" i="6" s="1"/>
  <c r="C179" i="6"/>
  <c r="G99" i="6"/>
  <c r="G49" i="6"/>
  <c r="G54" i="6"/>
  <c r="G94" i="6"/>
  <c r="G129" i="6"/>
  <c r="G10" i="6"/>
  <c r="G19" i="6"/>
  <c r="G34" i="6"/>
  <c r="G39" i="6"/>
  <c r="G44" i="6"/>
  <c r="G59" i="6"/>
  <c r="G69" i="6"/>
  <c r="G82" i="6"/>
  <c r="G89" i="6"/>
  <c r="G101" i="6"/>
  <c r="G108" i="6"/>
  <c r="G137" i="6"/>
  <c r="G153" i="6"/>
  <c r="G162" i="6"/>
  <c r="G170" i="6"/>
  <c r="G177" i="6"/>
  <c r="G273" i="6"/>
  <c r="G285" i="6"/>
  <c r="G297" i="6"/>
  <c r="G394" i="6"/>
  <c r="G413" i="6"/>
  <c r="G426" i="6"/>
  <c r="D460" i="6"/>
  <c r="F460" i="6" s="1"/>
  <c r="C514" i="6"/>
  <c r="D514" i="6"/>
  <c r="F514" i="6" s="1"/>
  <c r="C490" i="6"/>
  <c r="D490" i="6"/>
  <c r="F490" i="6" s="1"/>
  <c r="C474" i="6"/>
  <c r="D474" i="6"/>
  <c r="F474" i="6" s="1"/>
  <c r="G442" i="6"/>
  <c r="D418" i="6"/>
  <c r="F418" i="6" s="1"/>
  <c r="C418" i="6"/>
  <c r="G410" i="6"/>
  <c r="D386" i="6"/>
  <c r="F386" i="6" s="1"/>
  <c r="C386" i="6"/>
  <c r="G362" i="6"/>
  <c r="G330" i="6"/>
  <c r="G298" i="6"/>
  <c r="D258" i="6"/>
  <c r="F258" i="6" s="1"/>
  <c r="C258" i="6"/>
  <c r="G122" i="6"/>
  <c r="G15" i="6"/>
  <c r="G29" i="6"/>
  <c r="G40" i="6"/>
  <c r="G50" i="6"/>
  <c r="G55" i="6"/>
  <c r="G65" i="6"/>
  <c r="G76" i="6"/>
  <c r="G83" i="6"/>
  <c r="G116" i="6"/>
  <c r="G123" i="6"/>
  <c r="G130" i="6"/>
  <c r="G138" i="6"/>
  <c r="G145" i="6"/>
  <c r="G186" i="6"/>
  <c r="G196" i="6"/>
  <c r="G215" i="6"/>
  <c r="G226" i="6"/>
  <c r="G234" i="6"/>
  <c r="G248" i="6"/>
  <c r="G261" i="6"/>
  <c r="G313" i="6"/>
  <c r="G353" i="6"/>
  <c r="G385" i="6"/>
  <c r="G401" i="6"/>
  <c r="G449" i="6"/>
  <c r="C505" i="6"/>
  <c r="D505" i="6"/>
  <c r="F505" i="6" s="1"/>
  <c r="D465" i="6"/>
  <c r="F465" i="6" s="1"/>
  <c r="C465" i="6"/>
  <c r="G457" i="6"/>
  <c r="D441" i="6"/>
  <c r="F441" i="6" s="1"/>
  <c r="C441" i="6"/>
  <c r="G377" i="6"/>
  <c r="G321" i="6"/>
  <c r="G289" i="6"/>
  <c r="G281" i="6"/>
  <c r="D249" i="6"/>
  <c r="F249" i="6" s="1"/>
  <c r="C249" i="6"/>
  <c r="G241" i="6"/>
  <c r="G161" i="6"/>
  <c r="G113" i="6"/>
  <c r="G105" i="6"/>
  <c r="G166" i="6"/>
  <c r="G14" i="6"/>
  <c r="G20" i="6"/>
  <c r="G25" i="6"/>
  <c r="G35" i="6"/>
  <c r="G41" i="6"/>
  <c r="G46" i="6"/>
  <c r="G70" i="6"/>
  <c r="G90" i="6"/>
  <c r="G97" i="6"/>
  <c r="G102" i="6"/>
  <c r="G110" i="6"/>
  <c r="G131" i="6"/>
  <c r="G154" i="6"/>
  <c r="G163" i="6"/>
  <c r="G171" i="6"/>
  <c r="G178" i="6"/>
  <c r="G216" i="6"/>
  <c r="G274" i="6"/>
  <c r="G288" i="6"/>
  <c r="G329" i="6"/>
  <c r="G345" i="6"/>
  <c r="G429" i="6"/>
  <c r="D504" i="6"/>
  <c r="F504" i="6" s="1"/>
  <c r="C504" i="6"/>
  <c r="D456" i="6"/>
  <c r="F456" i="6" s="1"/>
  <c r="C456" i="6"/>
  <c r="C432" i="6"/>
  <c r="D432" i="6"/>
  <c r="F432" i="6" s="1"/>
  <c r="G424" i="6"/>
  <c r="G416" i="6"/>
  <c r="C400" i="6"/>
  <c r="D400" i="6"/>
  <c r="F400" i="6" s="1"/>
  <c r="G384" i="6"/>
  <c r="C376" i="6"/>
  <c r="D376" i="6"/>
  <c r="F376" i="6" s="1"/>
  <c r="G360" i="6"/>
  <c r="C352" i="6"/>
  <c r="D352" i="6"/>
  <c r="F352" i="6" s="1"/>
  <c r="D344" i="6"/>
  <c r="F344" i="6" s="1"/>
  <c r="C344" i="6"/>
  <c r="G336" i="6"/>
  <c r="C320" i="6"/>
  <c r="D320" i="6"/>
  <c r="F320" i="6" s="1"/>
  <c r="G312" i="6"/>
  <c r="D280" i="6"/>
  <c r="F280" i="6" s="1"/>
  <c r="C280" i="6"/>
  <c r="G272" i="6"/>
  <c r="G224" i="6"/>
  <c r="G184" i="6"/>
  <c r="G176" i="6"/>
  <c r="C168" i="6"/>
  <c r="D168" i="6"/>
  <c r="F168" i="6" s="1"/>
  <c r="D152" i="6"/>
  <c r="F152" i="6" s="1"/>
  <c r="C152" i="6"/>
  <c r="G128" i="6"/>
  <c r="G120" i="6"/>
  <c r="G96" i="6"/>
  <c r="G64" i="6"/>
  <c r="G433" i="6"/>
  <c r="G88" i="6"/>
  <c r="G56" i="6"/>
  <c r="G77" i="6"/>
  <c r="G30" i="6"/>
  <c r="G51" i="6"/>
  <c r="G66" i="6"/>
  <c r="G85" i="6"/>
  <c r="G112" i="6"/>
  <c r="G125" i="6"/>
  <c r="G140" i="6"/>
  <c r="G146" i="6"/>
  <c r="G198" i="6"/>
  <c r="G207" i="6"/>
  <c r="G217" i="6"/>
  <c r="C227" i="6"/>
  <c r="C235" i="6"/>
  <c r="G250" i="6"/>
  <c r="G314" i="6"/>
  <c r="G354" i="6"/>
  <c r="G370" i="6"/>
  <c r="G389" i="6"/>
  <c r="G402" i="6"/>
  <c r="G417" i="6"/>
  <c r="C467" i="6"/>
  <c r="G489" i="6"/>
  <c r="D508" i="6"/>
  <c r="F508" i="6" s="1"/>
  <c r="G508" i="6" s="1"/>
  <c r="G23" i="6"/>
  <c r="G63" i="6"/>
  <c r="G37" i="6"/>
  <c r="G42" i="6"/>
  <c r="G57" i="6"/>
  <c r="G61" i="6"/>
  <c r="G72" i="6"/>
  <c r="G78" i="6"/>
  <c r="G91" i="6"/>
  <c r="G98" i="6"/>
  <c r="G104" i="6"/>
  <c r="G133" i="6"/>
  <c r="G156" i="6"/>
  <c r="G192" i="6"/>
  <c r="G200" i="6"/>
  <c r="G209" i="6"/>
  <c r="G265" i="6"/>
  <c r="G290" i="6"/>
  <c r="G305" i="6"/>
  <c r="G346" i="6"/>
  <c r="G434" i="6"/>
  <c r="D496" i="6"/>
  <c r="F496" i="6" s="1"/>
  <c r="H496" i="6" s="1"/>
  <c r="G509" i="6"/>
  <c r="G238" i="6"/>
  <c r="G150" i="6"/>
  <c r="G369" i="6"/>
  <c r="G325" i="6"/>
  <c r="G301" i="6"/>
  <c r="G173" i="6"/>
  <c r="G165" i="6"/>
  <c r="G141" i="6"/>
  <c r="G117" i="6"/>
  <c r="G109" i="6"/>
  <c r="G45" i="6"/>
  <c r="G24" i="6"/>
  <c r="G16" i="6"/>
  <c r="G143" i="6"/>
  <c r="G157" i="6"/>
  <c r="G174" i="6"/>
  <c r="G229" i="6"/>
  <c r="D453" i="6"/>
  <c r="F453" i="6" s="1"/>
  <c r="G453" i="6" s="1"/>
  <c r="G197" i="6"/>
  <c r="G206" i="6"/>
  <c r="G462" i="6"/>
  <c r="G414" i="6"/>
  <c r="G390" i="6"/>
  <c r="G366" i="6"/>
  <c r="G350" i="6"/>
  <c r="G342" i="6"/>
  <c r="G326" i="6"/>
  <c r="G286" i="6"/>
  <c r="G278" i="6"/>
  <c r="G262" i="6"/>
  <c r="G214" i="6"/>
  <c r="G182" i="6"/>
  <c r="H275" i="5"/>
  <c r="H267" i="5"/>
  <c r="H107" i="5"/>
  <c r="H19" i="5"/>
  <c r="H443" i="5"/>
  <c r="H347" i="5"/>
  <c r="H339" i="5"/>
  <c r="H520" i="5"/>
  <c r="H516" i="5"/>
  <c r="H504" i="5"/>
  <c r="H500" i="5"/>
  <c r="H452" i="5"/>
  <c r="H444" i="5"/>
  <c r="H440" i="5"/>
  <c r="H436" i="5"/>
  <c r="H412" i="5"/>
  <c r="H388" i="5"/>
  <c r="H360" i="5"/>
  <c r="H356" i="5"/>
  <c r="H344" i="5"/>
  <c r="H328" i="5"/>
  <c r="H324" i="5"/>
  <c r="H312" i="5"/>
  <c r="H284" i="5"/>
  <c r="H236" i="5"/>
  <c r="H216" i="5"/>
  <c r="H192" i="5"/>
  <c r="H188" i="5"/>
  <c r="H168" i="5"/>
  <c r="H128" i="5"/>
  <c r="H124" i="5"/>
  <c r="H108" i="5"/>
  <c r="H104" i="5"/>
  <c r="H100" i="5"/>
  <c r="H76" i="5"/>
  <c r="H20" i="5"/>
  <c r="H16" i="5"/>
  <c r="H12" i="5"/>
  <c r="H37" i="5"/>
  <c r="H451" i="5"/>
  <c r="H427" i="5"/>
  <c r="H371" i="5"/>
  <c r="H335" i="5"/>
  <c r="H251" i="5"/>
  <c r="H243" i="5"/>
  <c r="H219" i="5"/>
  <c r="H179" i="5"/>
  <c r="H175" i="5"/>
  <c r="H171" i="5"/>
  <c r="H139" i="5"/>
  <c r="H83" i="5"/>
  <c r="H35" i="5"/>
  <c r="H502" i="5"/>
  <c r="H406" i="5"/>
  <c r="H374" i="5"/>
  <c r="H342" i="5"/>
  <c r="H310" i="5"/>
  <c r="H278" i="5"/>
  <c r="H214" i="5"/>
  <c r="H174" i="5"/>
  <c r="H118" i="5"/>
  <c r="H110" i="5"/>
  <c r="H517" i="5"/>
  <c r="H453" i="5"/>
  <c r="H421" i="5"/>
  <c r="H413" i="5"/>
  <c r="H389" i="5"/>
  <c r="H357" i="5"/>
  <c r="H317" i="5"/>
  <c r="H293" i="5"/>
  <c r="H261" i="5"/>
  <c r="H197" i="5"/>
  <c r="H189" i="5"/>
  <c r="H165" i="5"/>
  <c r="H157" i="5"/>
  <c r="H133" i="5"/>
  <c r="H93" i="5"/>
  <c r="H69" i="5"/>
  <c r="H61" i="5"/>
  <c r="H29" i="5"/>
  <c r="H512" i="5"/>
  <c r="H508" i="5"/>
  <c r="H476" i="5"/>
  <c r="H464" i="5"/>
  <c r="H456" i="5"/>
  <c r="H424" i="5"/>
  <c r="H408" i="5"/>
  <c r="H400" i="5"/>
  <c r="H396" i="5"/>
  <c r="H384" i="5"/>
  <c r="H380" i="5"/>
  <c r="H376" i="5"/>
  <c r="H368" i="5"/>
  <c r="H340" i="5"/>
  <c r="H336" i="5"/>
  <c r="H320" i="5"/>
  <c r="H308" i="5"/>
  <c r="H300" i="5"/>
  <c r="H296" i="5"/>
  <c r="H280" i="5"/>
  <c r="H272" i="5"/>
  <c r="H268" i="5"/>
  <c r="H264" i="5"/>
  <c r="H260" i="5"/>
  <c r="H256" i="5"/>
  <c r="H252" i="5"/>
  <c r="H248" i="5"/>
  <c r="H224" i="5"/>
  <c r="H220" i="5"/>
  <c r="H204" i="5"/>
  <c r="H200" i="5"/>
  <c r="H180" i="5"/>
  <c r="H176" i="5"/>
  <c r="H172" i="5"/>
  <c r="H152" i="5"/>
  <c r="H144" i="5"/>
  <c r="H136" i="5"/>
  <c r="H116" i="5"/>
  <c r="H88" i="5"/>
  <c r="H72" i="5"/>
  <c r="H68" i="5"/>
  <c r="H40" i="5"/>
  <c r="H36" i="5"/>
  <c r="H507" i="5"/>
  <c r="H503" i="5"/>
  <c r="H491" i="5"/>
  <c r="H419" i="5"/>
  <c r="H411" i="5"/>
  <c r="H395" i="5"/>
  <c r="H387" i="5"/>
  <c r="H375" i="5"/>
  <c r="H367" i="5"/>
  <c r="H331" i="5"/>
  <c r="H299" i="5"/>
  <c r="H283" i="5"/>
  <c r="H255" i="5"/>
  <c r="H247" i="5"/>
  <c r="H239" i="5"/>
  <c r="H235" i="5"/>
  <c r="H203" i="5"/>
  <c r="H195" i="5"/>
  <c r="H187" i="5"/>
  <c r="H167" i="5"/>
  <c r="H79" i="5"/>
  <c r="H75" i="5"/>
  <c r="H71" i="5"/>
  <c r="H15" i="5"/>
  <c r="H166" i="5"/>
  <c r="H470" i="5"/>
  <c r="H438" i="5"/>
  <c r="H430" i="5"/>
  <c r="H238" i="5"/>
  <c r="H206" i="5"/>
  <c r="H150" i="5"/>
  <c r="H142" i="5"/>
  <c r="H54" i="5"/>
  <c r="H46" i="5"/>
  <c r="H22" i="5"/>
  <c r="H14" i="5"/>
  <c r="H501" i="5"/>
  <c r="H493" i="5"/>
  <c r="H461" i="5"/>
  <c r="H397" i="5"/>
  <c r="H373" i="5"/>
  <c r="H365" i="5"/>
  <c r="H341" i="5"/>
  <c r="H309" i="5"/>
  <c r="H277" i="5"/>
  <c r="H269" i="5"/>
  <c r="H245" i="5"/>
  <c r="H237" i="5"/>
  <c r="H213" i="5"/>
  <c r="H205" i="5"/>
  <c r="H149" i="5"/>
  <c r="H141" i="5"/>
  <c r="H117" i="5"/>
  <c r="H109" i="5"/>
  <c r="H85" i="5"/>
  <c r="H511" i="5"/>
  <c r="H499" i="5"/>
  <c r="H479" i="5"/>
  <c r="H475" i="5"/>
  <c r="H467" i="5"/>
  <c r="H463" i="5"/>
  <c r="H459" i="5"/>
  <c r="H455" i="5"/>
  <c r="H439" i="5"/>
  <c r="H383" i="5"/>
  <c r="H359" i="5"/>
  <c r="H351" i="5"/>
  <c r="H343" i="5"/>
  <c r="H311" i="5"/>
  <c r="H307" i="5"/>
  <c r="H295" i="5"/>
  <c r="H287" i="5"/>
  <c r="H231" i="5"/>
  <c r="H223" i="5"/>
  <c r="H207" i="5"/>
  <c r="H199" i="5"/>
  <c r="H191" i="5"/>
  <c r="H183" i="5"/>
  <c r="H131" i="5"/>
  <c r="H123" i="5"/>
  <c r="H119" i="5"/>
  <c r="H115" i="5"/>
  <c r="H103" i="5"/>
  <c r="H91" i="5"/>
  <c r="H63" i="5"/>
  <c r="H59" i="5"/>
  <c r="H51" i="5"/>
  <c r="H43" i="5"/>
  <c r="H31" i="5"/>
  <c r="H514" i="5"/>
  <c r="H506" i="5"/>
  <c r="H498" i="5"/>
  <c r="H490" i="5"/>
  <c r="H482" i="5"/>
  <c r="H466" i="5"/>
  <c r="H458" i="5"/>
  <c r="H450" i="5"/>
  <c r="H442" i="5"/>
  <c r="H434" i="5"/>
  <c r="H426" i="5"/>
  <c r="H418" i="5"/>
  <c r="H386" i="5"/>
  <c r="H378" i="5"/>
  <c r="H370" i="5"/>
  <c r="H362" i="5"/>
  <c r="H354" i="5"/>
  <c r="H322" i="5"/>
  <c r="H298" i="5"/>
  <c r="H290" i="5"/>
  <c r="H282" i="5"/>
  <c r="H274" i="5"/>
  <c r="H266" i="5"/>
  <c r="H258" i="5"/>
  <c r="H250" i="5"/>
  <c r="H242" i="5"/>
  <c r="H234" i="5"/>
  <c r="H210" i="5"/>
  <c r="H194" i="5"/>
  <c r="H186" i="5"/>
  <c r="H170" i="5"/>
  <c r="H162" i="5"/>
  <c r="H130" i="5"/>
  <c r="H122" i="5"/>
  <c r="H114" i="5"/>
  <c r="H106" i="5"/>
  <c r="H98" i="5"/>
  <c r="H66" i="5"/>
  <c r="H58" i="5"/>
  <c r="H50" i="5"/>
  <c r="H42" i="5"/>
  <c r="H34" i="5"/>
  <c r="H26" i="5"/>
  <c r="H513" i="5"/>
  <c r="H449" i="5"/>
  <c r="H441" i="5"/>
  <c r="H433" i="5"/>
  <c r="H385" i="5"/>
  <c r="H321" i="5"/>
  <c r="H305" i="5"/>
  <c r="H297" i="5"/>
  <c r="H257" i="5"/>
  <c r="H249" i="5"/>
  <c r="H193" i="5"/>
  <c r="H169" i="5"/>
  <c r="H129" i="5"/>
  <c r="H121" i="5"/>
  <c r="H105" i="5"/>
  <c r="H65" i="5"/>
  <c r="H49" i="5"/>
  <c r="H33" i="5"/>
  <c r="H17" i="5"/>
  <c r="D372" i="6"/>
  <c r="F372" i="6" s="1"/>
  <c r="G372" i="6" s="1"/>
  <c r="D444" i="6"/>
  <c r="F444" i="6" s="1"/>
  <c r="G444" i="6" s="1"/>
  <c r="D484" i="6"/>
  <c r="F484" i="6" s="1"/>
  <c r="G484" i="6" s="1"/>
  <c r="C144" i="6"/>
  <c r="C172" i="6"/>
  <c r="C188" i="6"/>
  <c r="D205" i="6"/>
  <c r="F205" i="6" s="1"/>
  <c r="C221" i="6"/>
  <c r="C228" i="6"/>
  <c r="C240" i="6"/>
  <c r="C245" i="6"/>
  <c r="C252" i="6"/>
  <c r="C260" i="6"/>
  <c r="C292" i="6"/>
  <c r="C300" i="6"/>
  <c r="D332" i="6"/>
  <c r="F332" i="6" s="1"/>
  <c r="H332" i="6" s="1"/>
  <c r="C340" i="6"/>
  <c r="C368" i="6"/>
  <c r="C373" i="6"/>
  <c r="C380" i="6"/>
  <c r="C388" i="6"/>
  <c r="C420" i="6"/>
  <c r="C427" i="6"/>
  <c r="C445" i="6"/>
  <c r="D452" i="6"/>
  <c r="F452" i="6" s="1"/>
  <c r="C480" i="6"/>
  <c r="C488" i="6"/>
  <c r="C493" i="6"/>
  <c r="D499" i="6"/>
  <c r="F499" i="6" s="1"/>
  <c r="G499" i="6" s="1"/>
  <c r="C520" i="6"/>
  <c r="D476" i="6"/>
  <c r="F476" i="6" s="1"/>
  <c r="G476" i="6" s="1"/>
  <c r="D492" i="6"/>
  <c r="F492" i="6" s="1"/>
  <c r="C139" i="6"/>
  <c r="C155" i="6"/>
  <c r="C195" i="6"/>
  <c r="C328" i="6"/>
  <c r="C333" i="6"/>
  <c r="C348" i="6"/>
  <c r="C428" i="6"/>
  <c r="C448" i="6"/>
  <c r="D459" i="6"/>
  <c r="F459" i="6" s="1"/>
  <c r="C500" i="6"/>
  <c r="C507" i="6"/>
  <c r="C396" i="6"/>
  <c r="C276" i="6"/>
  <c r="C356" i="6"/>
  <c r="C236" i="6"/>
  <c r="C32" i="6"/>
  <c r="C36" i="6"/>
  <c r="C53" i="6"/>
  <c r="C75" i="6"/>
  <c r="C80" i="6"/>
  <c r="C84" i="6"/>
  <c r="C93" i="6"/>
  <c r="C107" i="6"/>
  <c r="C160" i="6"/>
  <c r="C180" i="6"/>
  <c r="C203" i="6"/>
  <c r="D208" i="6"/>
  <c r="F208" i="6" s="1"/>
  <c r="C219" i="6"/>
  <c r="C232" i="6"/>
  <c r="C264" i="6"/>
  <c r="C269" i="6"/>
  <c r="C284" i="6"/>
  <c r="D304" i="6"/>
  <c r="F304" i="6" s="1"/>
  <c r="D316" i="6"/>
  <c r="F316" i="6" s="1"/>
  <c r="D324" i="6"/>
  <c r="F324" i="6" s="1"/>
  <c r="D364" i="6"/>
  <c r="F364" i="6" s="1"/>
  <c r="C392" i="6"/>
  <c r="C397" i="6"/>
  <c r="D404" i="6"/>
  <c r="F404" i="6" s="1"/>
  <c r="G404" i="6" s="1"/>
  <c r="C412" i="6"/>
  <c r="C430" i="6"/>
  <c r="C436" i="6"/>
  <c r="C443" i="6"/>
  <c r="C464" i="6"/>
  <c r="C468" i="6"/>
  <c r="D475" i="6"/>
  <c r="F475" i="6" s="1"/>
  <c r="G475" i="6" s="1"/>
  <c r="C512" i="6"/>
  <c r="C517" i="6"/>
  <c r="C147" i="6"/>
  <c r="D237" i="6"/>
  <c r="F237" i="6" s="1"/>
  <c r="G237" i="6" s="1"/>
  <c r="D365" i="6"/>
  <c r="F365" i="6" s="1"/>
  <c r="G365" i="6" s="1"/>
  <c r="D406" i="6"/>
  <c r="F406" i="6" s="1"/>
  <c r="G406" i="6" s="1"/>
  <c r="C159" i="6"/>
  <c r="C191" i="6"/>
  <c r="C223" i="6"/>
  <c r="D254" i="6"/>
  <c r="F254" i="6" s="1"/>
  <c r="G254" i="6" s="1"/>
  <c r="D277" i="6"/>
  <c r="F277" i="6" s="1"/>
  <c r="G277" i="6" s="1"/>
  <c r="D318" i="6"/>
  <c r="F318" i="6" s="1"/>
  <c r="G318" i="6" s="1"/>
  <c r="D341" i="6"/>
  <c r="F341" i="6" s="1"/>
  <c r="G341" i="6" s="1"/>
  <c r="D382" i="6"/>
  <c r="F382" i="6" s="1"/>
  <c r="G382" i="6" s="1"/>
  <c r="D405" i="6"/>
  <c r="F405" i="6" s="1"/>
  <c r="G405" i="6" s="1"/>
  <c r="C486" i="6"/>
  <c r="C515" i="6"/>
  <c r="D487" i="6"/>
  <c r="F487" i="6" s="1"/>
  <c r="C487" i="6"/>
  <c r="D479" i="6"/>
  <c r="F479" i="6" s="1"/>
  <c r="C479" i="6"/>
  <c r="D415" i="6"/>
  <c r="F415" i="6" s="1"/>
  <c r="C415" i="6"/>
  <c r="D407" i="6"/>
  <c r="F407" i="6" s="1"/>
  <c r="C407" i="6"/>
  <c r="D399" i="6"/>
  <c r="F399" i="6" s="1"/>
  <c r="C399" i="6"/>
  <c r="D391" i="6"/>
  <c r="F391" i="6" s="1"/>
  <c r="C391" i="6"/>
  <c r="D383" i="6"/>
  <c r="F383" i="6" s="1"/>
  <c r="C383" i="6"/>
  <c r="D375" i="6"/>
  <c r="F375" i="6" s="1"/>
  <c r="C375" i="6"/>
  <c r="D367" i="6"/>
  <c r="F367" i="6" s="1"/>
  <c r="C367" i="6"/>
  <c r="D359" i="6"/>
  <c r="F359" i="6" s="1"/>
  <c r="C359" i="6"/>
  <c r="D351" i="6"/>
  <c r="F351" i="6" s="1"/>
  <c r="C351" i="6"/>
  <c r="D343" i="6"/>
  <c r="F343" i="6" s="1"/>
  <c r="C343" i="6"/>
  <c r="D335" i="6"/>
  <c r="F335" i="6" s="1"/>
  <c r="C335" i="6"/>
  <c r="D327" i="6"/>
  <c r="F327" i="6" s="1"/>
  <c r="C327" i="6"/>
  <c r="D319" i="6"/>
  <c r="F319" i="6" s="1"/>
  <c r="C319" i="6"/>
  <c r="D311" i="6"/>
  <c r="F311" i="6" s="1"/>
  <c r="C311" i="6"/>
  <c r="D303" i="6"/>
  <c r="F303" i="6" s="1"/>
  <c r="C303" i="6"/>
  <c r="D295" i="6"/>
  <c r="F295" i="6" s="1"/>
  <c r="C295" i="6"/>
  <c r="D287" i="6"/>
  <c r="F287" i="6" s="1"/>
  <c r="C287" i="6"/>
  <c r="D279" i="6"/>
  <c r="F279" i="6" s="1"/>
  <c r="C279" i="6"/>
  <c r="D271" i="6"/>
  <c r="F271" i="6" s="1"/>
  <c r="C271" i="6"/>
  <c r="D263" i="6"/>
  <c r="F263" i="6" s="1"/>
  <c r="C263" i="6"/>
  <c r="D255" i="6"/>
  <c r="F255" i="6" s="1"/>
  <c r="C255" i="6"/>
  <c r="D247" i="6"/>
  <c r="F247" i="6" s="1"/>
  <c r="C247" i="6"/>
  <c r="D239" i="6"/>
  <c r="F239" i="6" s="1"/>
  <c r="C239" i="6"/>
  <c r="C494" i="6"/>
  <c r="D494" i="6"/>
  <c r="F494" i="6" s="1"/>
  <c r="D478" i="6"/>
  <c r="F478" i="6" s="1"/>
  <c r="C478" i="6"/>
  <c r="D446" i="6"/>
  <c r="F446" i="6" s="1"/>
  <c r="C446" i="6"/>
  <c r="D422" i="6"/>
  <c r="F422" i="6" s="1"/>
  <c r="C422" i="6"/>
  <c r="C495" i="6"/>
  <c r="D469" i="6"/>
  <c r="F469" i="6" s="1"/>
  <c r="C469" i="6"/>
  <c r="D431" i="6"/>
  <c r="F431" i="6" s="1"/>
  <c r="D470" i="6"/>
  <c r="F470" i="6" s="1"/>
  <c r="G470" i="6" s="1"/>
  <c r="D246" i="6"/>
  <c r="F246" i="6" s="1"/>
  <c r="G246" i="6" s="1"/>
  <c r="C293" i="6"/>
  <c r="D310" i="6"/>
  <c r="F310" i="6" s="1"/>
  <c r="G310" i="6" s="1"/>
  <c r="C357" i="6"/>
  <c r="D374" i="6"/>
  <c r="F374" i="6" s="1"/>
  <c r="G374" i="6" s="1"/>
  <c r="C421" i="6"/>
  <c r="D454" i="6"/>
  <c r="F454" i="6" s="1"/>
  <c r="G454" i="6" s="1"/>
  <c r="D501" i="6"/>
  <c r="F501" i="6" s="1"/>
  <c r="G501" i="6" s="1"/>
  <c r="D491" i="6"/>
  <c r="F491" i="6" s="1"/>
  <c r="C491" i="6"/>
  <c r="C483" i="6"/>
  <c r="D483" i="6"/>
  <c r="F483" i="6" s="1"/>
  <c r="D451" i="6"/>
  <c r="F451" i="6" s="1"/>
  <c r="C451" i="6"/>
  <c r="D419" i="6"/>
  <c r="F419" i="6" s="1"/>
  <c r="C419" i="6"/>
  <c r="D411" i="6"/>
  <c r="F411" i="6" s="1"/>
  <c r="C411" i="6"/>
  <c r="D403" i="6"/>
  <c r="F403" i="6" s="1"/>
  <c r="C403" i="6"/>
  <c r="D395" i="6"/>
  <c r="F395" i="6" s="1"/>
  <c r="C395" i="6"/>
  <c r="D387" i="6"/>
  <c r="F387" i="6" s="1"/>
  <c r="C387" i="6"/>
  <c r="D379" i="6"/>
  <c r="F379" i="6" s="1"/>
  <c r="C379" i="6"/>
  <c r="D371" i="6"/>
  <c r="F371" i="6" s="1"/>
  <c r="C371" i="6"/>
  <c r="D363" i="6"/>
  <c r="F363" i="6" s="1"/>
  <c r="C363" i="6"/>
  <c r="D355" i="6"/>
  <c r="F355" i="6" s="1"/>
  <c r="C355" i="6"/>
  <c r="D347" i="6"/>
  <c r="F347" i="6" s="1"/>
  <c r="C347" i="6"/>
  <c r="D339" i="6"/>
  <c r="F339" i="6" s="1"/>
  <c r="C339" i="6"/>
  <c r="D331" i="6"/>
  <c r="F331" i="6" s="1"/>
  <c r="C331" i="6"/>
  <c r="D323" i="6"/>
  <c r="F323" i="6" s="1"/>
  <c r="C323" i="6"/>
  <c r="D315" i="6"/>
  <c r="F315" i="6" s="1"/>
  <c r="C315" i="6"/>
  <c r="D307" i="6"/>
  <c r="F307" i="6" s="1"/>
  <c r="C307" i="6"/>
  <c r="D299" i="6"/>
  <c r="F299" i="6" s="1"/>
  <c r="C299" i="6"/>
  <c r="D291" i="6"/>
  <c r="F291" i="6" s="1"/>
  <c r="C291" i="6"/>
  <c r="D283" i="6"/>
  <c r="F283" i="6" s="1"/>
  <c r="C283" i="6"/>
  <c r="D275" i="6"/>
  <c r="F275" i="6" s="1"/>
  <c r="C275" i="6"/>
  <c r="D267" i="6"/>
  <c r="F267" i="6" s="1"/>
  <c r="C267" i="6"/>
  <c r="D259" i="6"/>
  <c r="F259" i="6" s="1"/>
  <c r="C259" i="6"/>
  <c r="D251" i="6"/>
  <c r="F251" i="6" s="1"/>
  <c r="C251" i="6"/>
  <c r="D243" i="6"/>
  <c r="F243" i="6" s="1"/>
  <c r="C243" i="6"/>
  <c r="C71" i="6"/>
  <c r="C79" i="6"/>
  <c r="C87" i="6"/>
  <c r="C95" i="6"/>
  <c r="C103" i="6"/>
  <c r="C111" i="6"/>
  <c r="C119" i="6"/>
  <c r="C127" i="6"/>
  <c r="C135" i="6"/>
  <c r="C149" i="6"/>
  <c r="C158" i="6"/>
  <c r="C167" i="6"/>
  <c r="C181" i="6"/>
  <c r="C190" i="6"/>
  <c r="C199" i="6"/>
  <c r="C213" i="6"/>
  <c r="C222" i="6"/>
  <c r="C231" i="6"/>
  <c r="C253" i="6"/>
  <c r="D270" i="6"/>
  <c r="F270" i="6" s="1"/>
  <c r="G270" i="6" s="1"/>
  <c r="C317" i="6"/>
  <c r="D334" i="6"/>
  <c r="F334" i="6" s="1"/>
  <c r="H334" i="6" s="1"/>
  <c r="C381" i="6"/>
  <c r="D398" i="6"/>
  <c r="F398" i="6" s="1"/>
  <c r="D437" i="6"/>
  <c r="F437" i="6" s="1"/>
  <c r="D477" i="6"/>
  <c r="F477" i="6" s="1"/>
  <c r="G477" i="6" s="1"/>
  <c r="C503" i="6"/>
  <c r="B519" i="6"/>
  <c r="D294" i="6"/>
  <c r="F294" i="6" s="1"/>
  <c r="G294" i="6" s="1"/>
  <c r="D358" i="6"/>
  <c r="F358" i="6" s="1"/>
  <c r="G358" i="6" s="1"/>
  <c r="C423" i="6"/>
  <c r="C439" i="6"/>
  <c r="D461" i="6"/>
  <c r="F461" i="6" s="1"/>
  <c r="G461" i="6" s="1"/>
  <c r="C485" i="6"/>
  <c r="D519" i="6"/>
  <c r="F519" i="6" s="1"/>
  <c r="C519" i="6"/>
  <c r="C471" i="6"/>
  <c r="C518" i="6"/>
  <c r="C463" i="6"/>
  <c r="C510" i="6"/>
  <c r="C438" i="6"/>
  <c r="C455" i="6"/>
  <c r="C502" i="6"/>
  <c r="C447" i="6"/>
  <c r="C511" i="6"/>
  <c r="B62" i="6"/>
  <c r="H62" i="6" s="1"/>
  <c r="B9" i="6"/>
  <c r="H9" i="6" s="1"/>
  <c r="B18" i="6"/>
  <c r="H18" i="6" s="1"/>
  <c r="B25" i="6"/>
  <c r="H25" i="6" s="1"/>
  <c r="B35" i="6"/>
  <c r="H35" i="6" s="1"/>
  <c r="B40" i="6"/>
  <c r="H40" i="6" s="1"/>
  <c r="B110" i="6"/>
  <c r="H110" i="6" s="1"/>
  <c r="B116" i="6"/>
  <c r="H116" i="6" s="1"/>
  <c r="B129" i="6"/>
  <c r="H129" i="6" s="1"/>
  <c r="B186" i="6"/>
  <c r="H186" i="6" s="1"/>
  <c r="B210" i="6"/>
  <c r="H210" i="6" s="1"/>
  <c r="B263" i="6"/>
  <c r="B299" i="6"/>
  <c r="B301" i="6"/>
  <c r="H301" i="6" s="1"/>
  <c r="B313" i="6"/>
  <c r="H313" i="6" s="1"/>
  <c r="B427" i="6"/>
  <c r="B38" i="6"/>
  <c r="H38" i="6" s="1"/>
  <c r="B43" i="6"/>
  <c r="H43" i="6" s="1"/>
  <c r="B48" i="6"/>
  <c r="H48" i="6" s="1"/>
  <c r="B149" i="6"/>
  <c r="B173" i="6"/>
  <c r="H173" i="6" s="1"/>
  <c r="B201" i="6"/>
  <c r="H201" i="6" s="1"/>
  <c r="B309" i="6"/>
  <c r="H309" i="6" s="1"/>
  <c r="B520" i="6"/>
  <c r="B516" i="6"/>
  <c r="H516" i="6" s="1"/>
  <c r="B512" i="6"/>
  <c r="B508" i="6"/>
  <c r="H508" i="6" s="1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H440" i="6" s="1"/>
  <c r="B436" i="6"/>
  <c r="B432" i="6"/>
  <c r="B428" i="6"/>
  <c r="B424" i="6"/>
  <c r="H424" i="6" s="1"/>
  <c r="B420" i="6"/>
  <c r="B416" i="6"/>
  <c r="H416" i="6" s="1"/>
  <c r="B412" i="6"/>
  <c r="B408" i="6"/>
  <c r="B404" i="6"/>
  <c r="B400" i="6"/>
  <c r="B396" i="6"/>
  <c r="B392" i="6"/>
  <c r="B388" i="6"/>
  <c r="B384" i="6"/>
  <c r="H384" i="6" s="1"/>
  <c r="B380" i="6"/>
  <c r="B376" i="6"/>
  <c r="B372" i="6"/>
  <c r="B368" i="6"/>
  <c r="B517" i="6"/>
  <c r="B513" i="6"/>
  <c r="H513" i="6" s="1"/>
  <c r="B509" i="6"/>
  <c r="H509" i="6" s="1"/>
  <c r="B505" i="6"/>
  <c r="B501" i="6"/>
  <c r="H501" i="6" s="1"/>
  <c r="B497" i="6"/>
  <c r="H497" i="6" s="1"/>
  <c r="B493" i="6"/>
  <c r="B489" i="6"/>
  <c r="H489" i="6" s="1"/>
  <c r="B485" i="6"/>
  <c r="B481" i="6"/>
  <c r="H481" i="6" s="1"/>
  <c r="B477" i="6"/>
  <c r="B473" i="6"/>
  <c r="H473" i="6" s="1"/>
  <c r="B469" i="6"/>
  <c r="B465" i="6"/>
  <c r="B461" i="6"/>
  <c r="B457" i="6"/>
  <c r="H457" i="6" s="1"/>
  <c r="B453" i="6"/>
  <c r="B449" i="6"/>
  <c r="H449" i="6" s="1"/>
  <c r="B445" i="6"/>
  <c r="B441" i="6"/>
  <c r="B437" i="6"/>
  <c r="B433" i="6"/>
  <c r="H433" i="6" s="1"/>
  <c r="B429" i="6"/>
  <c r="H429" i="6" s="1"/>
  <c r="B425" i="6"/>
  <c r="H425" i="6" s="1"/>
  <c r="B421" i="6"/>
  <c r="B417" i="6"/>
  <c r="H417" i="6" s="1"/>
  <c r="B413" i="6"/>
  <c r="H413" i="6" s="1"/>
  <c r="B409" i="6"/>
  <c r="H409" i="6" s="1"/>
  <c r="B405" i="6"/>
  <c r="B401" i="6"/>
  <c r="H401" i="6" s="1"/>
  <c r="B397" i="6"/>
  <c r="B393" i="6"/>
  <c r="H393" i="6" s="1"/>
  <c r="B389" i="6"/>
  <c r="H389" i="6" s="1"/>
  <c r="B385" i="6"/>
  <c r="H385" i="6" s="1"/>
  <c r="B381" i="6"/>
  <c r="B377" i="6"/>
  <c r="H377" i="6" s="1"/>
  <c r="B373" i="6"/>
  <c r="B369" i="6"/>
  <c r="H369" i="6" s="1"/>
  <c r="B365" i="6"/>
  <c r="B361" i="6"/>
  <c r="H361" i="6" s="1"/>
  <c r="B357" i="6"/>
  <c r="B353" i="6"/>
  <c r="H353" i="6" s="1"/>
  <c r="B515" i="6"/>
  <c r="B499" i="6"/>
  <c r="B483" i="6"/>
  <c r="B467" i="6"/>
  <c r="B451" i="6"/>
  <c r="B435" i="6"/>
  <c r="H435" i="6" s="1"/>
  <c r="B419" i="6"/>
  <c r="B403" i="6"/>
  <c r="B367" i="6"/>
  <c r="B346" i="6"/>
  <c r="H346" i="6" s="1"/>
  <c r="B339" i="6"/>
  <c r="B332" i="6"/>
  <c r="B321" i="6"/>
  <c r="H321" i="6" s="1"/>
  <c r="B314" i="6"/>
  <c r="H314" i="6" s="1"/>
  <c r="B307" i="6"/>
  <c r="B300" i="6"/>
  <c r="B289" i="6"/>
  <c r="H289" i="6" s="1"/>
  <c r="B282" i="6"/>
  <c r="H282" i="6" s="1"/>
  <c r="B275" i="6"/>
  <c r="B268" i="6"/>
  <c r="B257" i="6"/>
  <c r="H257" i="6" s="1"/>
  <c r="B250" i="6"/>
  <c r="H250" i="6" s="1"/>
  <c r="B243" i="6"/>
  <c r="B239" i="6"/>
  <c r="B235" i="6"/>
  <c r="B231" i="6"/>
  <c r="B227" i="6"/>
  <c r="B223" i="6"/>
  <c r="B219" i="6"/>
  <c r="B215" i="6"/>
  <c r="H215" i="6" s="1"/>
  <c r="B211" i="6"/>
  <c r="B207" i="6"/>
  <c r="H207" i="6" s="1"/>
  <c r="B203" i="6"/>
  <c r="B199" i="6"/>
  <c r="B506" i="6"/>
  <c r="H506" i="6" s="1"/>
  <c r="B490" i="6"/>
  <c r="B474" i="6"/>
  <c r="B458" i="6"/>
  <c r="H458" i="6" s="1"/>
  <c r="B442" i="6"/>
  <c r="H442" i="6" s="1"/>
  <c r="B426" i="6"/>
  <c r="H426" i="6" s="1"/>
  <c r="B410" i="6"/>
  <c r="H410" i="6" s="1"/>
  <c r="B394" i="6"/>
  <c r="H394" i="6" s="1"/>
  <c r="B387" i="6"/>
  <c r="B382" i="6"/>
  <c r="B359" i="6"/>
  <c r="B356" i="6"/>
  <c r="B350" i="6"/>
  <c r="H350" i="6" s="1"/>
  <c r="B343" i="6"/>
  <c r="B336" i="6"/>
  <c r="H336" i="6" s="1"/>
  <c r="B325" i="6"/>
  <c r="H325" i="6" s="1"/>
  <c r="B318" i="6"/>
  <c r="B311" i="6"/>
  <c r="B304" i="6"/>
  <c r="B293" i="6"/>
  <c r="B286" i="6"/>
  <c r="H286" i="6" s="1"/>
  <c r="B279" i="6"/>
  <c r="B272" i="6"/>
  <c r="H272" i="6" s="1"/>
  <c r="B261" i="6"/>
  <c r="H261" i="6" s="1"/>
  <c r="B254" i="6"/>
  <c r="B247" i="6"/>
  <c r="B511" i="6"/>
  <c r="B495" i="6"/>
  <c r="B479" i="6"/>
  <c r="B463" i="6"/>
  <c r="B447" i="6"/>
  <c r="B431" i="6"/>
  <c r="B415" i="6"/>
  <c r="B399" i="6"/>
  <c r="B375" i="6"/>
  <c r="B370" i="6"/>
  <c r="H370" i="6" s="1"/>
  <c r="B362" i="6"/>
  <c r="H362" i="6" s="1"/>
  <c r="B347" i="6"/>
  <c r="B340" i="6"/>
  <c r="B329" i="6"/>
  <c r="H329" i="6" s="1"/>
  <c r="B322" i="6"/>
  <c r="H322" i="6" s="1"/>
  <c r="B315" i="6"/>
  <c r="B308" i="6"/>
  <c r="B297" i="6"/>
  <c r="H297" i="6" s="1"/>
  <c r="B290" i="6"/>
  <c r="H290" i="6" s="1"/>
  <c r="B283" i="6"/>
  <c r="B276" i="6"/>
  <c r="B265" i="6"/>
  <c r="H265" i="6" s="1"/>
  <c r="B258" i="6"/>
  <c r="B251" i="6"/>
  <c r="B244" i="6"/>
  <c r="H244" i="6" s="1"/>
  <c r="B240" i="6"/>
  <c r="B518" i="6"/>
  <c r="B510" i="6"/>
  <c r="B494" i="6"/>
  <c r="B478" i="6"/>
  <c r="B462" i="6"/>
  <c r="H462" i="6" s="1"/>
  <c r="B446" i="6"/>
  <c r="B430" i="6"/>
  <c r="B414" i="6"/>
  <c r="H414" i="6" s="1"/>
  <c r="B398" i="6"/>
  <c r="B379" i="6"/>
  <c r="B374" i="6"/>
  <c r="B364" i="6"/>
  <c r="B358" i="6"/>
  <c r="B349" i="6"/>
  <c r="H349" i="6" s="1"/>
  <c r="B342" i="6"/>
  <c r="H342" i="6" s="1"/>
  <c r="B335" i="6"/>
  <c r="B328" i="6"/>
  <c r="B317" i="6"/>
  <c r="B514" i="6"/>
  <c r="B482" i="6"/>
  <c r="H482" i="6" s="1"/>
  <c r="B450" i="6"/>
  <c r="H450" i="6" s="1"/>
  <c r="B418" i="6"/>
  <c r="B360" i="6"/>
  <c r="H360" i="6" s="1"/>
  <c r="B352" i="6"/>
  <c r="B341" i="6"/>
  <c r="B326" i="6"/>
  <c r="H326" i="6" s="1"/>
  <c r="B319" i="6"/>
  <c r="B312" i="6"/>
  <c r="H312" i="6" s="1"/>
  <c r="B305" i="6"/>
  <c r="H305" i="6" s="1"/>
  <c r="B298" i="6"/>
  <c r="H298" i="6" s="1"/>
  <c r="B288" i="6"/>
  <c r="H288" i="6" s="1"/>
  <c r="B285" i="6"/>
  <c r="H285" i="6" s="1"/>
  <c r="B271" i="6"/>
  <c r="B246" i="6"/>
  <c r="B236" i="6"/>
  <c r="B218" i="6"/>
  <c r="H218" i="6" s="1"/>
  <c r="B202" i="6"/>
  <c r="H202" i="6" s="1"/>
  <c r="B195" i="6"/>
  <c r="B191" i="6"/>
  <c r="B187" i="6"/>
  <c r="B183" i="6"/>
  <c r="H183" i="6" s="1"/>
  <c r="B179" i="6"/>
  <c r="B175" i="6"/>
  <c r="H175" i="6" s="1"/>
  <c r="B171" i="6"/>
  <c r="H171" i="6" s="1"/>
  <c r="B167" i="6"/>
  <c r="B163" i="6"/>
  <c r="H163" i="6" s="1"/>
  <c r="B159" i="6"/>
  <c r="B155" i="6"/>
  <c r="B151" i="6"/>
  <c r="H151" i="6" s="1"/>
  <c r="B147" i="6"/>
  <c r="B143" i="6"/>
  <c r="H143" i="6" s="1"/>
  <c r="B139" i="6"/>
  <c r="B135" i="6"/>
  <c r="B131" i="6"/>
  <c r="H131" i="6" s="1"/>
  <c r="B127" i="6"/>
  <c r="B123" i="6"/>
  <c r="H123" i="6" s="1"/>
  <c r="B119" i="6"/>
  <c r="B115" i="6"/>
  <c r="H115" i="6" s="1"/>
  <c r="B111" i="6"/>
  <c r="B107" i="6"/>
  <c r="B103" i="6"/>
  <c r="B99" i="6"/>
  <c r="H99" i="6" s="1"/>
  <c r="B503" i="6"/>
  <c r="B486" i="6"/>
  <c r="B471" i="6"/>
  <c r="B454" i="6"/>
  <c r="B439" i="6"/>
  <c r="B422" i="6"/>
  <c r="B407" i="6"/>
  <c r="B390" i="6"/>
  <c r="H390" i="6" s="1"/>
  <c r="B386" i="6"/>
  <c r="B348" i="6"/>
  <c r="B337" i="6"/>
  <c r="H337" i="6" s="1"/>
  <c r="B324" i="6"/>
  <c r="B303" i="6"/>
  <c r="B278" i="6"/>
  <c r="H278" i="6" s="1"/>
  <c r="B264" i="6"/>
  <c r="B259" i="6"/>
  <c r="B249" i="6"/>
  <c r="B242" i="6"/>
  <c r="H242" i="6" s="1"/>
  <c r="B225" i="6"/>
  <c r="H225" i="6" s="1"/>
  <c r="B212" i="6"/>
  <c r="B209" i="6"/>
  <c r="H209" i="6" s="1"/>
  <c r="B507" i="6"/>
  <c r="B475" i="6"/>
  <c r="H475" i="6" s="1"/>
  <c r="B443" i="6"/>
  <c r="B411" i="6"/>
  <c r="B371" i="6"/>
  <c r="B363" i="6"/>
  <c r="B333" i="6"/>
  <c r="B331" i="6"/>
  <c r="B310" i="6"/>
  <c r="B296" i="6"/>
  <c r="H296" i="6" s="1"/>
  <c r="B291" i="6"/>
  <c r="B281" i="6"/>
  <c r="H281" i="6" s="1"/>
  <c r="B274" i="6"/>
  <c r="H274" i="6" s="1"/>
  <c r="B269" i="6"/>
  <c r="B267" i="6"/>
  <c r="B237" i="6"/>
  <c r="B234" i="6"/>
  <c r="H234" i="6" s="1"/>
  <c r="B228" i="6"/>
  <c r="B222" i="6"/>
  <c r="B206" i="6"/>
  <c r="H206" i="6" s="1"/>
  <c r="B196" i="6"/>
  <c r="H196" i="6" s="1"/>
  <c r="B192" i="6"/>
  <c r="H192" i="6" s="1"/>
  <c r="B188" i="6"/>
  <c r="B184" i="6"/>
  <c r="H184" i="6" s="1"/>
  <c r="B180" i="6"/>
  <c r="B176" i="6"/>
  <c r="H176" i="6" s="1"/>
  <c r="B172" i="6"/>
  <c r="B168" i="6"/>
  <c r="B164" i="6"/>
  <c r="H164" i="6" s="1"/>
  <c r="B160" i="6"/>
  <c r="B156" i="6"/>
  <c r="H156" i="6" s="1"/>
  <c r="B152" i="6"/>
  <c r="B148" i="6"/>
  <c r="H148" i="6" s="1"/>
  <c r="B144" i="6"/>
  <c r="B140" i="6"/>
  <c r="H140" i="6" s="1"/>
  <c r="B136" i="6"/>
  <c r="H136" i="6" s="1"/>
  <c r="B132" i="6"/>
  <c r="H132" i="6" s="1"/>
  <c r="B128" i="6"/>
  <c r="H128" i="6" s="1"/>
  <c r="B124" i="6"/>
  <c r="B498" i="6"/>
  <c r="H498" i="6" s="1"/>
  <c r="B502" i="6"/>
  <c r="B487" i="6"/>
  <c r="B470" i="6"/>
  <c r="B455" i="6"/>
  <c r="B438" i="6"/>
  <c r="B423" i="6"/>
  <c r="B406" i="6"/>
  <c r="B391" i="6"/>
  <c r="B378" i="6"/>
  <c r="H378" i="6" s="1"/>
  <c r="B354" i="6"/>
  <c r="H354" i="6" s="1"/>
  <c r="B345" i="6"/>
  <c r="H345" i="6" s="1"/>
  <c r="B280" i="6"/>
  <c r="B273" i="6"/>
  <c r="H273" i="6" s="1"/>
  <c r="B266" i="6"/>
  <c r="H266" i="6" s="1"/>
  <c r="B256" i="6"/>
  <c r="H256" i="6" s="1"/>
  <c r="B253" i="6"/>
  <c r="B233" i="6"/>
  <c r="H233" i="6" s="1"/>
  <c r="B230" i="6"/>
  <c r="H230" i="6" s="1"/>
  <c r="B224" i="6"/>
  <c r="H224" i="6" s="1"/>
  <c r="B221" i="6"/>
  <c r="B459" i="6"/>
  <c r="B316" i="6"/>
  <c r="B306" i="6"/>
  <c r="H306" i="6" s="1"/>
  <c r="B292" i="6"/>
  <c r="B226" i="6"/>
  <c r="H226" i="6" s="1"/>
  <c r="B220" i="6"/>
  <c r="B213" i="6"/>
  <c r="B204" i="6"/>
  <c r="B194" i="6"/>
  <c r="H194" i="6" s="1"/>
  <c r="B189" i="6"/>
  <c r="H189" i="6" s="1"/>
  <c r="B162" i="6"/>
  <c r="H162" i="6" s="1"/>
  <c r="B157" i="6"/>
  <c r="H157" i="6" s="1"/>
  <c r="B130" i="6"/>
  <c r="H130" i="6" s="1"/>
  <c r="B125" i="6"/>
  <c r="H125" i="6" s="1"/>
  <c r="B117" i="6"/>
  <c r="H117" i="6" s="1"/>
  <c r="B114" i="6"/>
  <c r="H114" i="6" s="1"/>
  <c r="B108" i="6"/>
  <c r="H108" i="6" s="1"/>
  <c r="B84" i="6"/>
  <c r="B76" i="6"/>
  <c r="H76" i="6" s="1"/>
  <c r="B68" i="6"/>
  <c r="H68" i="6" s="1"/>
  <c r="B60" i="6"/>
  <c r="H60" i="6" s="1"/>
  <c r="B52" i="6"/>
  <c r="H52" i="6" s="1"/>
  <c r="B44" i="6"/>
  <c r="H44" i="6" s="1"/>
  <c r="B36" i="6"/>
  <c r="B27" i="6"/>
  <c r="H27" i="6" s="1"/>
  <c r="B23" i="6"/>
  <c r="H23" i="6" s="1"/>
  <c r="B19" i="6"/>
  <c r="H19" i="6" s="1"/>
  <c r="B15" i="6"/>
  <c r="H15" i="6" s="1"/>
  <c r="B11" i="6"/>
  <c r="H11" i="6" s="1"/>
  <c r="B121" i="6"/>
  <c r="H121" i="6" s="1"/>
  <c r="B85" i="6"/>
  <c r="H85" i="6" s="1"/>
  <c r="B77" i="6"/>
  <c r="H77" i="6" s="1"/>
  <c r="B69" i="6"/>
  <c r="H69" i="6" s="1"/>
  <c r="B355" i="6"/>
  <c r="B320" i="6"/>
  <c r="B277" i="6"/>
  <c r="B248" i="6"/>
  <c r="H248" i="6" s="1"/>
  <c r="B182" i="6"/>
  <c r="H182" i="6" s="1"/>
  <c r="B177" i="6"/>
  <c r="H177" i="6" s="1"/>
  <c r="B150" i="6"/>
  <c r="H150" i="6" s="1"/>
  <c r="B145" i="6"/>
  <c r="H145" i="6" s="1"/>
  <c r="B120" i="6"/>
  <c r="H120" i="6" s="1"/>
  <c r="B97" i="6"/>
  <c r="H97" i="6" s="1"/>
  <c r="B93" i="6"/>
  <c r="B87" i="6"/>
  <c r="B79" i="6"/>
  <c r="B71" i="6"/>
  <c r="B63" i="6"/>
  <c r="H63" i="6" s="1"/>
  <c r="B55" i="6"/>
  <c r="H55" i="6" s="1"/>
  <c r="B47" i="6"/>
  <c r="H47" i="6" s="1"/>
  <c r="B39" i="6"/>
  <c r="H39" i="6" s="1"/>
  <c r="B31" i="6"/>
  <c r="H31" i="6" s="1"/>
  <c r="B126" i="6"/>
  <c r="H126" i="6" s="1"/>
  <c r="B94" i="6"/>
  <c r="H94" i="6" s="1"/>
  <c r="B466" i="6"/>
  <c r="H466" i="6" s="1"/>
  <c r="B395" i="6"/>
  <c r="B383" i="6"/>
  <c r="B366" i="6"/>
  <c r="H366" i="6" s="1"/>
  <c r="B252" i="6"/>
  <c r="B241" i="6"/>
  <c r="H241" i="6" s="1"/>
  <c r="B229" i="6"/>
  <c r="H229" i="6" s="1"/>
  <c r="B216" i="6"/>
  <c r="H216" i="6" s="1"/>
  <c r="B197" i="6"/>
  <c r="H197" i="6" s="1"/>
  <c r="B170" i="6"/>
  <c r="H170" i="6" s="1"/>
  <c r="B165" i="6"/>
  <c r="H165" i="6" s="1"/>
  <c r="B138" i="6"/>
  <c r="H138" i="6" s="1"/>
  <c r="B133" i="6"/>
  <c r="H133" i="6" s="1"/>
  <c r="B109" i="6"/>
  <c r="H109" i="6" s="1"/>
  <c r="B106" i="6"/>
  <c r="H106" i="6" s="1"/>
  <c r="B100" i="6"/>
  <c r="H100" i="6" s="1"/>
  <c r="B90" i="6"/>
  <c r="H90" i="6" s="1"/>
  <c r="B82" i="6"/>
  <c r="H82" i="6" s="1"/>
  <c r="B74" i="6"/>
  <c r="H74" i="6" s="1"/>
  <c r="B66" i="6"/>
  <c r="H66" i="6" s="1"/>
  <c r="B58" i="6"/>
  <c r="H58" i="6" s="1"/>
  <c r="B50" i="6"/>
  <c r="H50" i="6" s="1"/>
  <c r="B42" i="6"/>
  <c r="H42" i="6" s="1"/>
  <c r="B34" i="6"/>
  <c r="H34" i="6" s="1"/>
  <c r="B28" i="6"/>
  <c r="H28" i="6" s="1"/>
  <c r="B24" i="6"/>
  <c r="H24" i="6" s="1"/>
  <c r="B20" i="6"/>
  <c r="H20" i="6" s="1"/>
  <c r="B16" i="6"/>
  <c r="H16" i="6" s="1"/>
  <c r="B12" i="6"/>
  <c r="H12" i="6" s="1"/>
  <c r="B8" i="6"/>
  <c r="B158" i="6"/>
  <c r="B53" i="6"/>
  <c r="B45" i="6"/>
  <c r="H45" i="6" s="1"/>
  <c r="B37" i="6"/>
  <c r="H37" i="6" s="1"/>
  <c r="B330" i="6"/>
  <c r="H330" i="6" s="1"/>
  <c r="B295" i="6"/>
  <c r="B287" i="6"/>
  <c r="B270" i="6"/>
  <c r="B262" i="6"/>
  <c r="H262" i="6" s="1"/>
  <c r="B214" i="6"/>
  <c r="H214" i="6" s="1"/>
  <c r="B190" i="6"/>
  <c r="B185" i="6"/>
  <c r="H185" i="6" s="1"/>
  <c r="B118" i="6"/>
  <c r="H118" i="6" s="1"/>
  <c r="B344" i="6"/>
  <c r="B302" i="6"/>
  <c r="H302" i="6" s="1"/>
  <c r="B294" i="6"/>
  <c r="B208" i="6"/>
  <c r="B174" i="6"/>
  <c r="H174" i="6" s="1"/>
  <c r="B169" i="6"/>
  <c r="H169" i="6" s="1"/>
  <c r="B142" i="6"/>
  <c r="H142" i="6" s="1"/>
  <c r="B137" i="6"/>
  <c r="H137" i="6" s="1"/>
  <c r="B105" i="6"/>
  <c r="H105" i="6" s="1"/>
  <c r="B102" i="6"/>
  <c r="H102" i="6" s="1"/>
  <c r="B96" i="6"/>
  <c r="H96" i="6" s="1"/>
  <c r="B92" i="6"/>
  <c r="H92" i="6" s="1"/>
  <c r="B89" i="6"/>
  <c r="H89" i="6" s="1"/>
  <c r="B81" i="6"/>
  <c r="H81" i="6" s="1"/>
  <c r="B73" i="6"/>
  <c r="H73" i="6" s="1"/>
  <c r="B65" i="6"/>
  <c r="H65" i="6" s="1"/>
  <c r="B57" i="6"/>
  <c r="H57" i="6" s="1"/>
  <c r="B49" i="6"/>
  <c r="H49" i="6" s="1"/>
  <c r="B41" i="6"/>
  <c r="H41" i="6" s="1"/>
  <c r="B33" i="6"/>
  <c r="H33" i="6" s="1"/>
  <c r="B153" i="6"/>
  <c r="H153" i="6" s="1"/>
  <c r="B112" i="6"/>
  <c r="H112" i="6" s="1"/>
  <c r="B61" i="6"/>
  <c r="H61" i="6" s="1"/>
  <c r="B13" i="6"/>
  <c r="H13" i="6" s="1"/>
  <c r="B22" i="6"/>
  <c r="H22" i="6" s="1"/>
  <c r="B29" i="6"/>
  <c r="H29" i="6" s="1"/>
  <c r="B46" i="6"/>
  <c r="H46" i="6" s="1"/>
  <c r="B51" i="6"/>
  <c r="H51" i="6" s="1"/>
  <c r="B56" i="6"/>
  <c r="H56" i="6" s="1"/>
  <c r="B98" i="6"/>
  <c r="H98" i="6" s="1"/>
  <c r="B104" i="6"/>
  <c r="H104" i="6" s="1"/>
  <c r="B134" i="6"/>
  <c r="H134" i="6" s="1"/>
  <c r="B178" i="6"/>
  <c r="H178" i="6" s="1"/>
  <c r="B193" i="6"/>
  <c r="H193" i="6" s="1"/>
  <c r="B217" i="6"/>
  <c r="H217" i="6" s="1"/>
  <c r="B238" i="6"/>
  <c r="H238" i="6" s="1"/>
  <c r="B245" i="6"/>
  <c r="B323" i="6"/>
  <c r="B59" i="6"/>
  <c r="H59" i="6" s="1"/>
  <c r="B64" i="6"/>
  <c r="H64" i="6" s="1"/>
  <c r="B154" i="6"/>
  <c r="H154" i="6" s="1"/>
  <c r="B255" i="6"/>
  <c r="B338" i="6"/>
  <c r="H338" i="6" s="1"/>
  <c r="B402" i="6"/>
  <c r="H402" i="6" s="1"/>
  <c r="B491" i="6"/>
  <c r="B67" i="6"/>
  <c r="H67" i="6" s="1"/>
  <c r="B70" i="6"/>
  <c r="H70" i="6" s="1"/>
  <c r="B75" i="6"/>
  <c r="B80" i="6"/>
  <c r="B113" i="6"/>
  <c r="H113" i="6" s="1"/>
  <c r="B146" i="6"/>
  <c r="H146" i="6" s="1"/>
  <c r="B161" i="6"/>
  <c r="H161" i="6" s="1"/>
  <c r="B200" i="6"/>
  <c r="H200" i="6" s="1"/>
  <c r="B351" i="6"/>
  <c r="B10" i="6"/>
  <c r="H10" i="6" s="1"/>
  <c r="B72" i="6"/>
  <c r="H72" i="6" s="1"/>
  <c r="B141" i="6"/>
  <c r="H141" i="6" s="1"/>
  <c r="B198" i="6"/>
  <c r="H198" i="6" s="1"/>
  <c r="B260" i="6"/>
  <c r="B14" i="6"/>
  <c r="H14" i="6" s="1"/>
  <c r="B21" i="6"/>
  <c r="H21" i="6" s="1"/>
  <c r="B30" i="6"/>
  <c r="H30" i="6" s="1"/>
  <c r="B32" i="6"/>
  <c r="B78" i="6"/>
  <c r="H78" i="6" s="1"/>
  <c r="B83" i="6"/>
  <c r="H83" i="6" s="1"/>
  <c r="B88" i="6"/>
  <c r="H88" i="6" s="1"/>
  <c r="B122" i="6"/>
  <c r="H122" i="6" s="1"/>
  <c r="B181" i="6"/>
  <c r="B232" i="6"/>
  <c r="B284" i="6"/>
  <c r="B334" i="6"/>
  <c r="B434" i="6"/>
  <c r="H434" i="6" s="1"/>
  <c r="B54" i="6"/>
  <c r="H54" i="6" s="1"/>
  <c r="B17" i="6"/>
  <c r="H17" i="6" s="1"/>
  <c r="B26" i="6"/>
  <c r="H26" i="6" s="1"/>
  <c r="B86" i="6"/>
  <c r="H86" i="6" s="1"/>
  <c r="B91" i="6"/>
  <c r="H91" i="6" s="1"/>
  <c r="B95" i="6"/>
  <c r="B101" i="6"/>
  <c r="H101" i="6" s="1"/>
  <c r="B166" i="6"/>
  <c r="H166" i="6" s="1"/>
  <c r="B205" i="6"/>
  <c r="B327" i="6"/>
  <c r="S17" i="1"/>
  <c r="P12" i="1"/>
  <c r="P9" i="1" s="1"/>
  <c r="P18" i="1"/>
  <c r="Q12" i="1"/>
  <c r="Q9" i="1" s="1"/>
  <c r="Q17" i="1" s="1"/>
  <c r="Q18" i="1"/>
  <c r="O17" i="1"/>
  <c r="O18" i="1"/>
  <c r="O12" i="1"/>
  <c r="O9" i="1" s="1"/>
  <c r="S18" i="1"/>
  <c r="P17" i="1"/>
  <c r="R12" i="1"/>
  <c r="R9" i="1" s="1"/>
  <c r="R17" i="1" s="1"/>
  <c r="C17" i="2"/>
  <c r="S52" i="1"/>
  <c r="S51" i="1"/>
  <c r="S49" i="1"/>
  <c r="W59" i="1"/>
  <c r="T49" i="1"/>
  <c r="T50" i="1"/>
  <c r="T51" i="1"/>
  <c r="T52" i="1"/>
  <c r="V52" i="1" s="1"/>
  <c r="T53" i="1"/>
  <c r="T54" i="1"/>
  <c r="T55" i="1"/>
  <c r="V55" i="1" s="1"/>
  <c r="T56" i="1"/>
  <c r="V56" i="1" s="1"/>
  <c r="T57" i="1"/>
  <c r="T58" i="1"/>
  <c r="V58" i="1" s="1"/>
  <c r="T59" i="1"/>
  <c r="V59" i="1" s="1"/>
  <c r="T48" i="1"/>
  <c r="V50" i="1"/>
  <c r="V51" i="1"/>
  <c r="V53" i="1"/>
  <c r="V48" i="1"/>
  <c r="S42" i="1"/>
  <c r="Q59" i="1"/>
  <c r="S59" i="1" s="1"/>
  <c r="U59" i="1" s="1"/>
  <c r="S41" i="1"/>
  <c r="Q58" i="1"/>
  <c r="S58" i="1" s="1"/>
  <c r="U58" i="1" s="1"/>
  <c r="V57" i="1"/>
  <c r="S40" i="1"/>
  <c r="Q57" i="1"/>
  <c r="S57" i="1" s="1"/>
  <c r="U57" i="1" s="1"/>
  <c r="S39" i="1"/>
  <c r="Q56" i="1" s="1"/>
  <c r="S56" i="1" s="1"/>
  <c r="U56" i="1" s="1"/>
  <c r="S38" i="1"/>
  <c r="Q55" i="1" s="1"/>
  <c r="S55" i="1" s="1"/>
  <c r="U55" i="1" s="1"/>
  <c r="V54" i="1"/>
  <c r="S37" i="1"/>
  <c r="Q54" i="1" s="1"/>
  <c r="S54" i="1" s="1"/>
  <c r="U54" i="1" s="1"/>
  <c r="S36" i="1"/>
  <c r="Q53" i="1" s="1"/>
  <c r="S53" i="1" s="1"/>
  <c r="U53" i="1" s="1"/>
  <c r="S35" i="1"/>
  <c r="S34" i="1"/>
  <c r="Q51" i="1"/>
  <c r="U51" i="1" s="1"/>
  <c r="S33" i="1"/>
  <c r="Q50" i="1"/>
  <c r="S50" i="1" s="1"/>
  <c r="U50" i="1" s="1"/>
  <c r="V49" i="1"/>
  <c r="S32" i="1"/>
  <c r="Q49" i="1"/>
  <c r="U49" i="1" s="1"/>
  <c r="S31" i="1"/>
  <c r="Q48" i="1"/>
  <c r="S48" i="1" s="1"/>
  <c r="U48" i="1" s="1"/>
  <c r="G42" i="3"/>
  <c r="F42" i="3"/>
  <c r="E42" i="3"/>
  <c r="F41" i="3"/>
  <c r="E41" i="3"/>
  <c r="F40" i="3"/>
  <c r="E40" i="3"/>
  <c r="F39" i="3"/>
  <c r="E39" i="3"/>
  <c r="F38" i="3"/>
  <c r="E38" i="3"/>
  <c r="H13" i="3" s="1"/>
  <c r="H15" i="3" s="1"/>
  <c r="F37" i="3"/>
  <c r="E37" i="3"/>
  <c r="F36" i="3"/>
  <c r="E36" i="3"/>
  <c r="L13" i="3" s="1"/>
  <c r="L15" i="3" s="1"/>
  <c r="F35" i="3"/>
  <c r="E35" i="3"/>
  <c r="F34" i="3"/>
  <c r="E34" i="3"/>
  <c r="F33" i="3"/>
  <c r="E33" i="3"/>
  <c r="N13" i="3" s="1"/>
  <c r="N15" i="3" s="1"/>
  <c r="F32" i="3"/>
  <c r="E32" i="3"/>
  <c r="F31" i="3"/>
  <c r="E31" i="3"/>
  <c r="F30" i="3"/>
  <c r="E30" i="3"/>
  <c r="F29" i="3"/>
  <c r="E29" i="3"/>
  <c r="F28" i="3"/>
  <c r="E28" i="3"/>
  <c r="J25" i="3"/>
  <c r="I25" i="3"/>
  <c r="M15" i="3"/>
  <c r="G15" i="3"/>
  <c r="F15" i="3"/>
  <c r="E15" i="3"/>
  <c r="M13" i="3"/>
  <c r="K13" i="3"/>
  <c r="K15" i="3" s="1"/>
  <c r="J13" i="3"/>
  <c r="J15" i="3" s="1"/>
  <c r="I13" i="3"/>
  <c r="I15" i="3" s="1"/>
  <c r="G13" i="3"/>
  <c r="F13" i="3"/>
  <c r="E13" i="3"/>
  <c r="D13" i="3"/>
  <c r="D15" i="3" s="1"/>
  <c r="C13" i="3"/>
  <c r="C15" i="3" s="1"/>
  <c r="N5" i="3"/>
  <c r="M5" i="3"/>
  <c r="L5" i="3"/>
  <c r="K5" i="3"/>
  <c r="J5" i="3"/>
  <c r="I5" i="3"/>
  <c r="H5" i="3"/>
  <c r="G5" i="3"/>
  <c r="F5" i="3"/>
  <c r="E5" i="3"/>
  <c r="D5" i="3"/>
  <c r="C5" i="3"/>
  <c r="L4" i="3"/>
  <c r="K4" i="3"/>
  <c r="K12" i="3" s="1"/>
  <c r="K9" i="3" s="1"/>
  <c r="J4" i="3"/>
  <c r="J12" i="3" s="1"/>
  <c r="J9" i="3" s="1"/>
  <c r="I4" i="3"/>
  <c r="I12" i="3" s="1"/>
  <c r="I9" i="3" s="1"/>
  <c r="D4" i="3"/>
  <c r="C4" i="3"/>
  <c r="C12" i="3" s="1"/>
  <c r="C9" i="3" s="1"/>
  <c r="G59" i="1"/>
  <c r="G60" i="1"/>
  <c r="G61" i="1"/>
  <c r="G62" i="1"/>
  <c r="G63" i="1"/>
  <c r="N13" i="1" s="1"/>
  <c r="N15" i="1" s="1"/>
  <c r="N18" i="1" s="1"/>
  <c r="G64" i="1"/>
  <c r="G65" i="1"/>
  <c r="G66" i="1"/>
  <c r="G67" i="1"/>
  <c r="G68" i="1"/>
  <c r="H13" i="1" s="1"/>
  <c r="H15" i="1" s="1"/>
  <c r="H18" i="1" s="1"/>
  <c r="G69" i="1"/>
  <c r="G13" i="1" s="1"/>
  <c r="G15" i="1" s="1"/>
  <c r="G18" i="1" s="1"/>
  <c r="G70" i="1"/>
  <c r="G71" i="1"/>
  <c r="D13" i="1" s="1"/>
  <c r="D15" i="1" s="1"/>
  <c r="D18" i="1" s="1"/>
  <c r="G72" i="1"/>
  <c r="C13" i="1" s="1"/>
  <c r="C18" i="1" s="1"/>
  <c r="G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8" i="1"/>
  <c r="M13" i="1"/>
  <c r="M15" i="1" s="1"/>
  <c r="M18" i="1" s="1"/>
  <c r="I72" i="1"/>
  <c r="J5" i="1"/>
  <c r="J4" i="1" s="1"/>
  <c r="J13" i="1"/>
  <c r="J15" i="1" s="1"/>
  <c r="J18" i="1" s="1"/>
  <c r="F5" i="1"/>
  <c r="F4" i="1" s="1"/>
  <c r="F12" i="1" s="1"/>
  <c r="F9" i="1" s="1"/>
  <c r="G5" i="1"/>
  <c r="G4" i="1" s="1"/>
  <c r="G12" i="1" s="1"/>
  <c r="G9" i="1" s="1"/>
  <c r="H5" i="1"/>
  <c r="H4" i="1" s="1"/>
  <c r="H12" i="1" s="1"/>
  <c r="H9" i="1" s="1"/>
  <c r="I5" i="1"/>
  <c r="I4" i="1" s="1"/>
  <c r="I12" i="1" s="1"/>
  <c r="I9" i="1" s="1"/>
  <c r="K13" i="1"/>
  <c r="K15" i="1" s="1"/>
  <c r="K18" i="1" s="1"/>
  <c r="E13" i="1"/>
  <c r="E15" i="1" s="1"/>
  <c r="E18" i="1" s="1"/>
  <c r="M4" i="1"/>
  <c r="M12" i="1" s="1"/>
  <c r="M9" i="1" s="1"/>
  <c r="D5" i="1"/>
  <c r="D4" i="1" s="1"/>
  <c r="D12" i="1" s="1"/>
  <c r="D9" i="1" s="1"/>
  <c r="E5" i="1"/>
  <c r="E4" i="1" s="1"/>
  <c r="E12" i="1" s="1"/>
  <c r="E9" i="1" s="1"/>
  <c r="K5" i="1"/>
  <c r="K4" i="1" s="1"/>
  <c r="K12" i="1" s="1"/>
  <c r="K9" i="1" s="1"/>
  <c r="L5" i="1"/>
  <c r="M5" i="1"/>
  <c r="N5" i="1"/>
  <c r="N4" i="1" s="1"/>
  <c r="N12" i="1" s="1"/>
  <c r="N9" i="1" s="1"/>
  <c r="C5" i="1"/>
  <c r="C12" i="1" s="1"/>
  <c r="C9" i="1" s="1"/>
  <c r="J55" i="1"/>
  <c r="I55" i="1"/>
  <c r="H403" i="5" l="1"/>
  <c r="H229" i="5"/>
  <c r="H155" i="5"/>
  <c r="H348" i="5"/>
  <c r="H492" i="5"/>
  <c r="H379" i="5"/>
  <c r="H398" i="6"/>
  <c r="H316" i="6"/>
  <c r="H304" i="6"/>
  <c r="H459" i="6"/>
  <c r="H452" i="6"/>
  <c r="H254" i="6"/>
  <c r="H492" i="6"/>
  <c r="H205" i="6"/>
  <c r="H431" i="6"/>
  <c r="H364" i="6"/>
  <c r="H460" i="6"/>
  <c r="H470" i="6"/>
  <c r="H437" i="6"/>
  <c r="H324" i="6"/>
  <c r="H208" i="6"/>
  <c r="G431" i="6"/>
  <c r="H453" i="6"/>
  <c r="G502" i="6"/>
  <c r="H502" i="6"/>
  <c r="H503" i="6"/>
  <c r="G503" i="6"/>
  <c r="G253" i="6"/>
  <c r="H253" i="6"/>
  <c r="G158" i="6"/>
  <c r="H158" i="6"/>
  <c r="H87" i="6"/>
  <c r="G87" i="6"/>
  <c r="G478" i="6"/>
  <c r="H478" i="6"/>
  <c r="G255" i="6"/>
  <c r="H255" i="6"/>
  <c r="G287" i="6"/>
  <c r="H287" i="6"/>
  <c r="G319" i="6"/>
  <c r="H319" i="6"/>
  <c r="G351" i="6"/>
  <c r="H351" i="6"/>
  <c r="G383" i="6"/>
  <c r="H383" i="6"/>
  <c r="G415" i="6"/>
  <c r="H415" i="6"/>
  <c r="H159" i="6"/>
  <c r="G159" i="6"/>
  <c r="G468" i="6"/>
  <c r="H468" i="6"/>
  <c r="G392" i="6"/>
  <c r="H392" i="6"/>
  <c r="H232" i="6"/>
  <c r="G232" i="6"/>
  <c r="H84" i="6"/>
  <c r="G84" i="6"/>
  <c r="H276" i="6"/>
  <c r="G276" i="6"/>
  <c r="G333" i="6"/>
  <c r="H333" i="6"/>
  <c r="G388" i="6"/>
  <c r="H388" i="6"/>
  <c r="H260" i="6"/>
  <c r="G260" i="6"/>
  <c r="H172" i="6"/>
  <c r="G172" i="6"/>
  <c r="G334" i="6"/>
  <c r="G398" i="6"/>
  <c r="G205" i="6"/>
  <c r="G437" i="6"/>
  <c r="G496" i="6"/>
  <c r="G465" i="6"/>
  <c r="H465" i="6"/>
  <c r="G514" i="6"/>
  <c r="H514" i="6"/>
  <c r="H179" i="6"/>
  <c r="G179" i="6"/>
  <c r="G459" i="6"/>
  <c r="H308" i="6"/>
  <c r="G308" i="6"/>
  <c r="G364" i="6"/>
  <c r="G452" i="6"/>
  <c r="G492" i="6"/>
  <c r="G455" i="6"/>
  <c r="H455" i="6"/>
  <c r="G485" i="6"/>
  <c r="H485" i="6"/>
  <c r="G231" i="6"/>
  <c r="H231" i="6"/>
  <c r="G149" i="6"/>
  <c r="H149" i="6"/>
  <c r="H79" i="6"/>
  <c r="G79" i="6"/>
  <c r="H267" i="6"/>
  <c r="G267" i="6"/>
  <c r="H299" i="6"/>
  <c r="G299" i="6"/>
  <c r="H331" i="6"/>
  <c r="G331" i="6"/>
  <c r="G363" i="6"/>
  <c r="H363" i="6"/>
  <c r="G395" i="6"/>
  <c r="H395" i="6"/>
  <c r="G451" i="6"/>
  <c r="H451" i="6"/>
  <c r="H421" i="6"/>
  <c r="G421" i="6"/>
  <c r="H469" i="6"/>
  <c r="G469" i="6"/>
  <c r="G464" i="6"/>
  <c r="H464" i="6"/>
  <c r="G219" i="6"/>
  <c r="H219" i="6"/>
  <c r="H80" i="6"/>
  <c r="G80" i="6"/>
  <c r="H396" i="6"/>
  <c r="G396" i="6"/>
  <c r="H328" i="6"/>
  <c r="G328" i="6"/>
  <c r="G493" i="6"/>
  <c r="H493" i="6"/>
  <c r="G380" i="6"/>
  <c r="H380" i="6"/>
  <c r="H252" i="6"/>
  <c r="G252" i="6"/>
  <c r="H144" i="6"/>
  <c r="G144" i="6"/>
  <c r="H294" i="6"/>
  <c r="H374" i="6"/>
  <c r="H406" i="6"/>
  <c r="H237" i="6"/>
  <c r="H341" i="6"/>
  <c r="H461" i="6"/>
  <c r="H320" i="6"/>
  <c r="G320" i="6"/>
  <c r="G504" i="6"/>
  <c r="H504" i="6"/>
  <c r="H258" i="6"/>
  <c r="G258" i="6"/>
  <c r="G386" i="6"/>
  <c r="H386" i="6"/>
  <c r="G316" i="6"/>
  <c r="H372" i="6"/>
  <c r="G460" i="6"/>
  <c r="H408" i="6"/>
  <c r="G408" i="6"/>
  <c r="G438" i="6"/>
  <c r="H438" i="6"/>
  <c r="G222" i="6"/>
  <c r="H222" i="6"/>
  <c r="H135" i="6"/>
  <c r="G135" i="6"/>
  <c r="H71" i="6"/>
  <c r="G71" i="6"/>
  <c r="G263" i="6"/>
  <c r="H263" i="6"/>
  <c r="G295" i="6"/>
  <c r="H295" i="6"/>
  <c r="G327" i="6"/>
  <c r="H327" i="6"/>
  <c r="G359" i="6"/>
  <c r="H359" i="6"/>
  <c r="G391" i="6"/>
  <c r="H391" i="6"/>
  <c r="H479" i="6"/>
  <c r="G479" i="6"/>
  <c r="G443" i="6"/>
  <c r="H443" i="6"/>
  <c r="G75" i="6"/>
  <c r="H75" i="6"/>
  <c r="H507" i="6"/>
  <c r="G507" i="6"/>
  <c r="G195" i="6"/>
  <c r="H195" i="6"/>
  <c r="H488" i="6"/>
  <c r="G488" i="6"/>
  <c r="G373" i="6"/>
  <c r="H373" i="6"/>
  <c r="G245" i="6"/>
  <c r="H245" i="6"/>
  <c r="H310" i="6"/>
  <c r="H280" i="6"/>
  <c r="G280" i="6"/>
  <c r="H249" i="6"/>
  <c r="G249" i="6"/>
  <c r="G187" i="6"/>
  <c r="H187" i="6"/>
  <c r="H124" i="6"/>
  <c r="G124" i="6"/>
  <c r="H220" i="6"/>
  <c r="G220" i="6"/>
  <c r="G510" i="6"/>
  <c r="H510" i="6"/>
  <c r="G439" i="6"/>
  <c r="H439" i="6"/>
  <c r="G213" i="6"/>
  <c r="H213" i="6"/>
  <c r="H127" i="6"/>
  <c r="G127" i="6"/>
  <c r="G243" i="6"/>
  <c r="H243" i="6"/>
  <c r="G275" i="6"/>
  <c r="H275" i="6"/>
  <c r="G307" i="6"/>
  <c r="H307" i="6"/>
  <c r="H339" i="6"/>
  <c r="G339" i="6"/>
  <c r="G371" i="6"/>
  <c r="H371" i="6"/>
  <c r="G403" i="6"/>
  <c r="H403" i="6"/>
  <c r="H357" i="6"/>
  <c r="G357" i="6"/>
  <c r="G495" i="6"/>
  <c r="H495" i="6"/>
  <c r="G494" i="6"/>
  <c r="H494" i="6"/>
  <c r="G436" i="6"/>
  <c r="H436" i="6"/>
  <c r="G203" i="6"/>
  <c r="H203" i="6"/>
  <c r="G53" i="6"/>
  <c r="H53" i="6"/>
  <c r="G500" i="6"/>
  <c r="H500" i="6"/>
  <c r="G155" i="6"/>
  <c r="H155" i="6"/>
  <c r="H480" i="6"/>
  <c r="G480" i="6"/>
  <c r="G368" i="6"/>
  <c r="H368" i="6"/>
  <c r="H240" i="6"/>
  <c r="G240" i="6"/>
  <c r="H270" i="6"/>
  <c r="H382" i="6"/>
  <c r="H277" i="6"/>
  <c r="H365" i="6"/>
  <c r="H477" i="6"/>
  <c r="G467" i="6"/>
  <c r="H467" i="6"/>
  <c r="H235" i="6"/>
  <c r="G235" i="6"/>
  <c r="G376" i="6"/>
  <c r="H376" i="6"/>
  <c r="G505" i="6"/>
  <c r="H505" i="6"/>
  <c r="H499" i="6"/>
  <c r="G324" i="6"/>
  <c r="H404" i="6"/>
  <c r="H476" i="6"/>
  <c r="G463" i="6"/>
  <c r="H463" i="6"/>
  <c r="G423" i="6"/>
  <c r="H423" i="6"/>
  <c r="G381" i="6"/>
  <c r="H381" i="6"/>
  <c r="H199" i="6"/>
  <c r="G199" i="6"/>
  <c r="H119" i="6"/>
  <c r="G119" i="6"/>
  <c r="G483" i="6"/>
  <c r="H483" i="6"/>
  <c r="G422" i="6"/>
  <c r="H422" i="6"/>
  <c r="H239" i="6"/>
  <c r="G239" i="6"/>
  <c r="G271" i="6"/>
  <c r="H271" i="6"/>
  <c r="H303" i="6"/>
  <c r="G303" i="6"/>
  <c r="G335" i="6"/>
  <c r="H335" i="6"/>
  <c r="G367" i="6"/>
  <c r="H367" i="6"/>
  <c r="G399" i="6"/>
  <c r="H399" i="6"/>
  <c r="G487" i="6"/>
  <c r="H487" i="6"/>
  <c r="G147" i="6"/>
  <c r="H147" i="6"/>
  <c r="G430" i="6"/>
  <c r="H430" i="6"/>
  <c r="H180" i="6"/>
  <c r="G180" i="6"/>
  <c r="H36" i="6"/>
  <c r="G36" i="6"/>
  <c r="G139" i="6"/>
  <c r="H139" i="6"/>
  <c r="H340" i="6"/>
  <c r="G340" i="6"/>
  <c r="H228" i="6"/>
  <c r="G228" i="6"/>
  <c r="H318" i="6"/>
  <c r="G227" i="6"/>
  <c r="H227" i="6"/>
  <c r="H152" i="6"/>
  <c r="G152" i="6"/>
  <c r="G208" i="6"/>
  <c r="G304" i="6"/>
  <c r="H344" i="6"/>
  <c r="G344" i="6"/>
  <c r="G474" i="6"/>
  <c r="H474" i="6"/>
  <c r="G211" i="6"/>
  <c r="H211" i="6"/>
  <c r="G518" i="6"/>
  <c r="H518" i="6"/>
  <c r="G190" i="6"/>
  <c r="H190" i="6"/>
  <c r="H111" i="6"/>
  <c r="G111" i="6"/>
  <c r="G251" i="6"/>
  <c r="H251" i="6"/>
  <c r="G283" i="6"/>
  <c r="H283" i="6"/>
  <c r="G315" i="6"/>
  <c r="H315" i="6"/>
  <c r="G347" i="6"/>
  <c r="H347" i="6"/>
  <c r="G379" i="6"/>
  <c r="H379" i="6"/>
  <c r="G411" i="6"/>
  <c r="H411" i="6"/>
  <c r="G491" i="6"/>
  <c r="H491" i="6"/>
  <c r="G293" i="6"/>
  <c r="H293" i="6"/>
  <c r="G517" i="6"/>
  <c r="H517" i="6"/>
  <c r="G412" i="6"/>
  <c r="H412" i="6"/>
  <c r="H284" i="6"/>
  <c r="G284" i="6"/>
  <c r="H160" i="6"/>
  <c r="G160" i="6"/>
  <c r="H32" i="6"/>
  <c r="G32" i="6"/>
  <c r="H448" i="6"/>
  <c r="G448" i="6"/>
  <c r="G445" i="6"/>
  <c r="H445" i="6"/>
  <c r="G221" i="6"/>
  <c r="H221" i="6"/>
  <c r="H358" i="6"/>
  <c r="H454" i="6"/>
  <c r="H405" i="6"/>
  <c r="G432" i="6"/>
  <c r="H432" i="6"/>
  <c r="H441" i="6"/>
  <c r="G441" i="6"/>
  <c r="G418" i="6"/>
  <c r="H418" i="6"/>
  <c r="I8" i="6"/>
  <c r="H268" i="6"/>
  <c r="G268" i="6"/>
  <c r="G332" i="6"/>
  <c r="H444" i="6"/>
  <c r="H484" i="6"/>
  <c r="G511" i="6"/>
  <c r="H511" i="6"/>
  <c r="H471" i="6"/>
  <c r="G471" i="6"/>
  <c r="G317" i="6"/>
  <c r="H317" i="6"/>
  <c r="G181" i="6"/>
  <c r="H181" i="6"/>
  <c r="H103" i="6"/>
  <c r="G103" i="6"/>
  <c r="G446" i="6"/>
  <c r="H446" i="6"/>
  <c r="G247" i="6"/>
  <c r="H247" i="6"/>
  <c r="G279" i="6"/>
  <c r="H279" i="6"/>
  <c r="G311" i="6"/>
  <c r="H311" i="6"/>
  <c r="G343" i="6"/>
  <c r="H343" i="6"/>
  <c r="G375" i="6"/>
  <c r="H375" i="6"/>
  <c r="G407" i="6"/>
  <c r="H407" i="6"/>
  <c r="G515" i="6"/>
  <c r="H515" i="6"/>
  <c r="G223" i="6"/>
  <c r="H223" i="6"/>
  <c r="H512" i="6"/>
  <c r="G512" i="6"/>
  <c r="G269" i="6"/>
  <c r="H269" i="6"/>
  <c r="G107" i="6"/>
  <c r="H107" i="6"/>
  <c r="H236" i="6"/>
  <c r="G236" i="6"/>
  <c r="G428" i="6"/>
  <c r="H428" i="6"/>
  <c r="G427" i="6"/>
  <c r="H427" i="6"/>
  <c r="H300" i="6"/>
  <c r="G300" i="6"/>
  <c r="H246" i="6"/>
  <c r="G456" i="6"/>
  <c r="H456" i="6"/>
  <c r="G490" i="6"/>
  <c r="H490" i="6"/>
  <c r="H204" i="6"/>
  <c r="G204" i="6"/>
  <c r="G447" i="6"/>
  <c r="H447" i="6"/>
  <c r="G519" i="6"/>
  <c r="H519" i="6"/>
  <c r="H167" i="6"/>
  <c r="G167" i="6"/>
  <c r="H95" i="6"/>
  <c r="G95" i="6"/>
  <c r="G259" i="6"/>
  <c r="H259" i="6"/>
  <c r="G291" i="6"/>
  <c r="H291" i="6"/>
  <c r="G323" i="6"/>
  <c r="H323" i="6"/>
  <c r="G355" i="6"/>
  <c r="H355" i="6"/>
  <c r="G387" i="6"/>
  <c r="H387" i="6"/>
  <c r="G419" i="6"/>
  <c r="H419" i="6"/>
  <c r="G486" i="6"/>
  <c r="H486" i="6"/>
  <c r="G191" i="6"/>
  <c r="H191" i="6"/>
  <c r="G397" i="6"/>
  <c r="H397" i="6"/>
  <c r="H264" i="6"/>
  <c r="G264" i="6"/>
  <c r="G93" i="6"/>
  <c r="H93" i="6"/>
  <c r="H356" i="6"/>
  <c r="G356" i="6"/>
  <c r="H348" i="6"/>
  <c r="G348" i="6"/>
  <c r="G520" i="6"/>
  <c r="H520" i="6"/>
  <c r="H420" i="6"/>
  <c r="G420" i="6"/>
  <c r="H292" i="6"/>
  <c r="G292" i="6"/>
  <c r="H188" i="6"/>
  <c r="G188" i="6"/>
  <c r="H168" i="6"/>
  <c r="G168" i="6"/>
  <c r="G352" i="6"/>
  <c r="H352" i="6"/>
  <c r="G400" i="6"/>
  <c r="H400" i="6"/>
  <c r="H212" i="6"/>
  <c r="G212" i="6"/>
  <c r="G472" i="6"/>
  <c r="H472" i="6"/>
  <c r="I13" i="1"/>
  <c r="I15" i="1" s="1"/>
  <c r="I18" i="1" s="1"/>
  <c r="I38" i="6"/>
  <c r="I47" i="6"/>
  <c r="L18" i="1"/>
  <c r="I10" i="6"/>
  <c r="I35" i="6"/>
  <c r="I34" i="6"/>
  <c r="I26" i="6"/>
  <c r="I44" i="6"/>
  <c r="W54" i="1"/>
  <c r="W49" i="1"/>
  <c r="W55" i="1"/>
  <c r="W56" i="1"/>
  <c r="W48" i="1"/>
  <c r="W57" i="1"/>
  <c r="W51" i="1"/>
  <c r="W50" i="1"/>
  <c r="W58" i="1"/>
  <c r="Q52" i="1"/>
  <c r="U52" i="1" s="1"/>
  <c r="W53" i="1"/>
  <c r="C17" i="1"/>
  <c r="D17" i="3"/>
  <c r="F17" i="3"/>
  <c r="N17" i="3"/>
  <c r="G17" i="3"/>
  <c r="H17" i="3"/>
  <c r="L17" i="3"/>
  <c r="H4" i="3"/>
  <c r="H12" i="3" s="1"/>
  <c r="H9" i="3" s="1"/>
  <c r="D12" i="3"/>
  <c r="D9" i="3" s="1"/>
  <c r="L12" i="3"/>
  <c r="L9" i="3" s="1"/>
  <c r="I17" i="3"/>
  <c r="J17" i="3"/>
  <c r="C17" i="3"/>
  <c r="K17" i="3"/>
  <c r="E4" i="3"/>
  <c r="E12" i="3" s="1"/>
  <c r="E9" i="3" s="1"/>
  <c r="M4" i="3"/>
  <c r="M12" i="3" s="1"/>
  <c r="M9" i="3" s="1"/>
  <c r="F4" i="3"/>
  <c r="F12" i="3" s="1"/>
  <c r="F9" i="3" s="1"/>
  <c r="N4" i="3"/>
  <c r="N12" i="3" s="1"/>
  <c r="N9" i="3" s="1"/>
  <c r="G4" i="3"/>
  <c r="G12" i="3" s="1"/>
  <c r="G9" i="3" s="1"/>
  <c r="F13" i="1"/>
  <c r="F15" i="1" s="1"/>
  <c r="J12" i="1"/>
  <c r="J9" i="1" s="1"/>
  <c r="J17" i="1" s="1"/>
  <c r="I17" i="1"/>
  <c r="H17" i="1"/>
  <c r="G17" i="1"/>
  <c r="M17" i="1"/>
  <c r="K17" i="1"/>
  <c r="E17" i="1"/>
  <c r="D17" i="1"/>
  <c r="L4" i="1"/>
  <c r="N17" i="1"/>
  <c r="I39" i="6" l="1"/>
  <c r="I48" i="6"/>
  <c r="I29" i="6"/>
  <c r="I18" i="6"/>
  <c r="I21" i="6"/>
  <c r="I25" i="6"/>
  <c r="I42" i="6"/>
  <c r="I22" i="6"/>
  <c r="I32" i="6"/>
  <c r="I14" i="6"/>
  <c r="I49" i="6"/>
  <c r="I11" i="6"/>
  <c r="I28" i="6"/>
  <c r="I27" i="6"/>
  <c r="I41" i="6"/>
  <c r="I31" i="6"/>
  <c r="I46" i="6"/>
  <c r="I50" i="6"/>
  <c r="I17" i="6"/>
  <c r="I43" i="6"/>
  <c r="I23" i="6"/>
  <c r="I36" i="6"/>
  <c r="I37" i="6"/>
  <c r="I20" i="6"/>
  <c r="I16" i="6"/>
  <c r="I40" i="6"/>
  <c r="I12" i="6"/>
  <c r="I33" i="6"/>
  <c r="I13" i="6"/>
  <c r="F17" i="1"/>
  <c r="F18" i="1"/>
  <c r="I19" i="6"/>
  <c r="I15" i="6"/>
  <c r="I9" i="6"/>
  <c r="I51" i="6"/>
  <c r="I45" i="6"/>
  <c r="I30" i="6"/>
  <c r="I24" i="6"/>
  <c r="W52" i="1"/>
  <c r="M17" i="3"/>
  <c r="E17" i="3"/>
  <c r="L12" i="1"/>
  <c r="L9" i="1" s="1"/>
  <c r="L17" i="1" s="1"/>
</calcChain>
</file>

<file path=xl/sharedStrings.xml><?xml version="1.0" encoding="utf-8"?>
<sst xmlns="http://schemas.openxmlformats.org/spreadsheetml/2006/main" count="311" uniqueCount="181">
  <si>
    <t>D</t>
  </si>
  <si>
    <t>E</t>
  </si>
  <si>
    <t>re</t>
  </si>
  <si>
    <t>rd</t>
  </si>
  <si>
    <t>t</t>
  </si>
  <si>
    <t>WACC</t>
  </si>
  <si>
    <t>risk sovereign</t>
  </si>
  <si>
    <t>beta levered</t>
  </si>
  <si>
    <t>beta</t>
  </si>
  <si>
    <t xml:space="preserve">Debt </t>
  </si>
  <si>
    <t>Equity</t>
  </si>
  <si>
    <t>D/(D+E)</t>
  </si>
  <si>
    <t>rf</t>
  </si>
  <si>
    <t>rm</t>
  </si>
  <si>
    <t>доходность рынка. Мы взяли доходность индекса мосбиржи</t>
  </si>
  <si>
    <t>spread default</t>
  </si>
  <si>
    <t>офз 1год</t>
  </si>
  <si>
    <t>кредитный рейтинг</t>
  </si>
  <si>
    <t>AAA</t>
  </si>
  <si>
    <t>Russia</t>
  </si>
  <si>
    <t>Ca</t>
  </si>
  <si>
    <t>Country</t>
  </si>
  <si>
    <t>Moody's rating</t>
  </si>
  <si>
    <t>Default Spread</t>
  </si>
  <si>
    <t>Country Risk Premium</t>
  </si>
  <si>
    <t>Equity Risk Premium</t>
  </si>
  <si>
    <t>Corporate Tax Rate</t>
  </si>
  <si>
    <t>https://pages.stern.nyu.edu/~adamodar/New_Home_Page/datafile/ctryprem.html</t>
  </si>
  <si>
    <t>&gt;</t>
  </si>
  <si>
    <t>≤ to</t>
  </si>
  <si>
    <t>Rating is</t>
  </si>
  <si>
    <t>Spread is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</si>
  <si>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</si>
  <si>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</si>
  <si>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</si>
  <si>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</si>
  <si>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</si>
  <si>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</si>
  <si>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</si>
  <si>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</si>
  <si>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</si>
  <si>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</si>
  <si>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</si>
  <si>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</si>
  <si>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</si>
  <si>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</si>
  <si>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</si>
  <si>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01,01,2025</t>
  </si>
  <si>
    <t>01,05,2023</t>
  </si>
  <si>
    <t>01,01,1975</t>
  </si>
  <si>
    <t>01,02,2025</t>
  </si>
  <si>
    <t>02,05,2023</t>
  </si>
  <si>
    <t>01,04,2025</t>
  </si>
  <si>
    <t>05,05,2023</t>
  </si>
  <si>
    <t>06,05,2023</t>
  </si>
  <si>
    <t>01,08,1950</t>
  </si>
  <si>
    <t>AA</t>
  </si>
  <si>
    <t>A</t>
  </si>
  <si>
    <t>BBB</t>
  </si>
  <si>
    <t>BB</t>
  </si>
  <si>
    <t>B</t>
  </si>
  <si>
    <t>BB+</t>
  </si>
  <si>
    <t>equity risk premium</t>
  </si>
  <si>
    <t>A-</t>
  </si>
  <si>
    <t>США-&gt;РОССИЯ пересчет по инфляции см презентация дамбладора</t>
  </si>
  <si>
    <t>Dep. Variable:</t>
  </si>
  <si>
    <t>phor</t>
  </si>
  <si>
    <t>R-squared (uncentered):</t>
  </si>
  <si>
    <t>0.085</t>
  </si>
  <si>
    <t>Model:</t>
  </si>
  <si>
    <t>OLS</t>
  </si>
  <si>
    <t>Adj. R-squared (uncentered):</t>
  </si>
  <si>
    <t>0.084</t>
  </si>
  <si>
    <t>Method:</t>
  </si>
  <si>
    <t>Least Squares</t>
  </si>
  <si>
    <t>F-statistic: </t>
  </si>
  <si>
    <t>92.08</t>
  </si>
  <si>
    <t>Date:</t>
  </si>
  <si>
    <t>Sat, 25 Nov 2023</t>
  </si>
  <si>
    <t>Prob (F-statistic):</t>
  </si>
  <si>
    <t>6.55e-21</t>
  </si>
  <si>
    <t>Time:</t>
  </si>
  <si>
    <t>Log-Likelihood: </t>
  </si>
  <si>
    <t>2544.6</t>
  </si>
  <si>
    <t>No. Observations:</t>
  </si>
  <si>
    <t>AIC: </t>
  </si>
  <si>
    <t>-5087.</t>
  </si>
  <si>
    <t>Df Residuals:</t>
  </si>
  <si>
    <t>BIC: </t>
  </si>
  <si>
    <t>-5082.</t>
  </si>
  <si>
    <t>Df Model:</t>
  </si>
  <si>
    <t>Covariance Type:</t>
  </si>
  <si>
    <t>nonrobust</t>
  </si>
  <si>
    <t>coef</t>
  </si>
  <si>
    <t>std err</t>
  </si>
  <si>
    <t>P&gt;|t|</t>
  </si>
  <si>
    <t>[0.025</t>
  </si>
  <si>
    <t>0.975]</t>
  </si>
  <si>
    <t>moex</t>
  </si>
  <si>
    <t>0.2494</t>
  </si>
  <si>
    <t>0.026</t>
  </si>
  <si>
    <t>9.596</t>
  </si>
  <si>
    <t>0.000</t>
  </si>
  <si>
    <t>0.198</t>
  </si>
  <si>
    <t>0.300</t>
  </si>
  <si>
    <t>Omnibus:</t>
  </si>
  <si>
    <t>535.754</t>
  </si>
  <si>
    <t>Durbin-Watson: </t>
  </si>
  <si>
    <t>1.868</t>
  </si>
  <si>
    <t>Prob(Omnibus):</t>
  </si>
  <si>
    <t>Jarque-Bera (JB): </t>
  </si>
  <si>
    <t>27622.703</t>
  </si>
  <si>
    <t>Skew:</t>
  </si>
  <si>
    <t>1.725</t>
  </si>
  <si>
    <t>Prob(JB): </t>
  </si>
  <si>
    <t>0.00</t>
  </si>
  <si>
    <t>Kurtosis:</t>
  </si>
  <si>
    <t>28.646</t>
  </si>
  <si>
    <t>Cond. No. </t>
  </si>
  <si>
    <t>1.00</t>
  </si>
  <si>
    <t>EBAT</t>
  </si>
  <si>
    <t>YEARRR</t>
  </si>
  <si>
    <t>mean</t>
  </si>
  <si>
    <t>std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</si>
  <si>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</si>
  <si>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</si>
  <si>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</si>
  <si>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</si>
  <si>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</si>
  <si>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</si>
  <si>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</si>
  <si>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</si>
  <si>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</si>
  <si>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</si>
  <si>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</si>
  <si>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</si>
  <si>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</si>
  <si>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</si>
  <si>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</si>
  <si>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</si>
  <si>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</si>
  <si>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</si>
  <si>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</si>
  <si>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</si>
  <si>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</si>
  <si>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</si>
  <si>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</si>
  <si>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</si>
  <si>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std.dev</t>
  </si>
  <si>
    <t>Переменная X 1</t>
  </si>
  <si>
    <t>N(239,5, 35,7)</t>
  </si>
  <si>
    <t>P(EBITDA&lt;payment)</t>
  </si>
  <si>
    <t>payment</t>
  </si>
  <si>
    <t>CCC</t>
  </si>
  <si>
    <t>CC</t>
  </si>
  <si>
    <t>C</t>
  </si>
  <si>
    <t>EBIT</t>
  </si>
  <si>
    <t>АКЦИЯ ЦЕНА</t>
  </si>
  <si>
    <t>АКЦИЙ ШТ</t>
  </si>
  <si>
    <t>ПРИВ АКЦИЙ</t>
  </si>
  <si>
    <t>ИХ НЕТ УРА</t>
  </si>
  <si>
    <t>EPS</t>
  </si>
  <si>
    <t>Сколько это акций</t>
  </si>
  <si>
    <t>Долговое плечо</t>
  </si>
  <si>
    <t>Сколько средств привлекаем в млрд</t>
  </si>
  <si>
    <t>Долг</t>
  </si>
  <si>
    <t>Rd</t>
  </si>
  <si>
    <t>DELTA</t>
  </si>
  <si>
    <t>СКОЛЬЕКО ДЕНЕГ НУЖНО</t>
  </si>
  <si>
    <t>min leverage</t>
  </si>
  <si>
    <t>max leverage</t>
  </si>
  <si>
    <t>leverage</t>
  </si>
  <si>
    <t>spread</t>
  </si>
  <si>
    <t>EPS в рублях</t>
  </si>
  <si>
    <t>delta</t>
  </si>
  <si>
    <t>Shares emmission</t>
  </si>
  <si>
    <t>Debt</t>
  </si>
  <si>
    <t>break-even point; indifference point</t>
  </si>
  <si>
    <t>EBIT 136</t>
  </si>
  <si>
    <t>Shares emission</t>
  </si>
  <si>
    <t>49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</si>
</sst>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8" formatCode="0.0%"/>
    <numFmt numFmtId="171" formatCode="0.000"/>
    <numFmt numFmtId="177" formatCode="0.0000E+00"/>
  </numFmts>
  <fonts count="18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3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i/>
      <sz val="28"/>
      <color rgb="FFFF0000"/>
      <name val="Savoye LET Plain:1.0"/>
      <charset val="204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i/>
      <sz val="12"/>
      <color theme="1"/>
      <name val="Calibri"/>
      <family val="2"/>
      <charset val="204"/>
      <scheme val="minor"/>
    </font>
    <font>
      <sz val="12"/>
      <color rgb="FF00B05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2" applyFont="1" applyBorder="1"/>
    <xf numFmtId="9" fontId="0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0" fillId="0" borderId="0" xfId="0" applyNumberFormat="1"/>
    <xf numFmtId="10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" fontId="9" fillId="0" borderId="0" xfId="0" applyNumberFormat="1" applyFont="1"/>
    <xf numFmtId="16" fontId="9" fillId="0" borderId="0" xfId="0" applyNumberFormat="1" applyFont="1"/>
    <xf numFmtId="10" fontId="10" fillId="0" borderId="0" xfId="0" applyNumberFormat="1" applyFont="1"/>
    <xf numFmtId="10" fontId="0" fillId="0" borderId="0" xfId="0" applyNumberFormat="1"/>
    <xf numFmtId="9" fontId="0" fillId="2" borderId="0" xfId="2" applyFont="1" applyFill="1"/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/>
    </xf>
    <xf numFmtId="10" fontId="6" fillId="3" borderId="0" xfId="0" applyNumberFormat="1" applyFont="1" applyFill="1"/>
    <xf numFmtId="0" fontId="0" fillId="0" borderId="0" xfId="0" applyFill="1" applyBorder="1"/>
    <xf numFmtId="9" fontId="0" fillId="4" borderId="0" xfId="0" applyNumberFormat="1" applyFill="1"/>
    <xf numFmtId="168" fontId="0" fillId="0" borderId="0" xfId="2" applyNumberFormat="1" applyFont="1"/>
    <xf numFmtId="10" fontId="0" fillId="0" borderId="0" xfId="2" applyNumberFormat="1" applyFont="1"/>
    <xf numFmtId="10" fontId="0" fillId="4" borderId="0" xfId="2" applyNumberFormat="1" applyFont="1" applyFill="1"/>
    <xf numFmtId="10" fontId="0" fillId="2" borderId="0" xfId="2" applyNumberFormat="1" applyFont="1" applyFill="1"/>
    <xf numFmtId="17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11" fillId="0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21" fontId="13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Continuous"/>
    </xf>
    <xf numFmtId="0" fontId="15" fillId="0" borderId="0" xfId="0" applyFont="1"/>
    <xf numFmtId="2" fontId="15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5" borderId="0" xfId="0" applyNumberFormat="1" applyFont="1" applyFill="1"/>
    <xf numFmtId="9" fontId="16" fillId="6" borderId="0" xfId="0" applyNumberFormat="1" applyFont="1" applyFill="1"/>
    <xf numFmtId="0" fontId="0" fillId="0" borderId="0" xfId="0" applyAlignment="1"/>
    <xf numFmtId="44" fontId="0" fillId="0" borderId="0" xfId="1" applyFont="1" applyAlignment="1"/>
    <xf numFmtId="2" fontId="0" fillId="0" borderId="0" xfId="1" applyNumberFormat="1" applyFont="1"/>
    <xf numFmtId="11" fontId="0" fillId="0" borderId="0" xfId="1" applyNumberFormat="1" applyFont="1"/>
    <xf numFmtId="2" fontId="0" fillId="0" borderId="0" xfId="2" applyNumberFormat="1" applyFont="1"/>
    <xf numFmtId="177" fontId="0" fillId="0" borderId="0" xfId="0" applyNumberFormat="1"/>
    <xf numFmtId="11" fontId="0" fillId="0" borderId="0" xfId="0" applyNumberFormat="1"/>
    <xf numFmtId="0" fontId="17" fillId="0" borderId="0" xfId="0" applyFont="1"/>
    <xf numFmtId="9" fontId="0" fillId="0" borderId="0" xfId="2" applyNumberFormat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'ХУЙНЯ ХЗ'!$D$23</c:f>
              <c:strCache>
                <c:ptCount val="1"/>
                <c:pt idx="0">
                  <c:v>P(EBITDA&lt;payment)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'ХУЙНЯ ХЗ'!$A$24:$A$124</c:f>
              <c:numCache>
                <c:formatCode>0%</c:formatCode>
                <c:ptCount val="101"/>
                <c:pt idx="0">
                  <c:v>1.0000000000000001E-9</c:v>
                </c:pt>
                <c:pt idx="1">
                  <c:v>0.01</c:v>
                </c:pt>
                <c:pt idx="2">
                  <c:v>0.02</c:v>
                </c:pt>
                <c:pt idx="3">
                  <c:v>2.9999998E-2</c:v>
                </c:pt>
                <c:pt idx="4">
                  <c:v>3.9999997000000002E-2</c:v>
                </c:pt>
                <c:pt idx="5">
                  <c:v>4.9999995999999998E-2</c:v>
                </c:pt>
                <c:pt idx="6">
                  <c:v>5.9999995E-2</c:v>
                </c:pt>
                <c:pt idx="7">
                  <c:v>6.9999993999999996E-2</c:v>
                </c:pt>
                <c:pt idx="8">
                  <c:v>7.9999993000000005E-2</c:v>
                </c:pt>
                <c:pt idx="9">
                  <c:v>8.9999992000000001E-2</c:v>
                </c:pt>
                <c:pt idx="10">
                  <c:v>9.9999990999999996E-2</c:v>
                </c:pt>
                <c:pt idx="11">
                  <c:v>0.10999999000000001</c:v>
                </c:pt>
                <c:pt idx="12">
                  <c:v>0.119999989</c:v>
                </c:pt>
                <c:pt idx="13">
                  <c:v>0.12999998800000001</c:v>
                </c:pt>
                <c:pt idx="14">
                  <c:v>0.13999998699999999</c:v>
                </c:pt>
                <c:pt idx="15">
                  <c:v>0.149999986</c:v>
                </c:pt>
                <c:pt idx="16">
                  <c:v>0.15999998500000001</c:v>
                </c:pt>
                <c:pt idx="17">
                  <c:v>0.16999998399999999</c:v>
                </c:pt>
                <c:pt idx="18">
                  <c:v>0.179999983</c:v>
                </c:pt>
                <c:pt idx="19">
                  <c:v>0.18999998200000001</c:v>
                </c:pt>
                <c:pt idx="20">
                  <c:v>0.19999998099999999</c:v>
                </c:pt>
                <c:pt idx="21">
                  <c:v>0.20999998</c:v>
                </c:pt>
                <c:pt idx="22">
                  <c:v>0.21999997900000001</c:v>
                </c:pt>
                <c:pt idx="23">
                  <c:v>0.22999997799999999</c:v>
                </c:pt>
                <c:pt idx="24">
                  <c:v>0.239999977</c:v>
                </c:pt>
                <c:pt idx="25">
                  <c:v>0.24999997600000001</c:v>
                </c:pt>
                <c:pt idx="26">
                  <c:v>0.25999997499999999</c:v>
                </c:pt>
                <c:pt idx="27">
                  <c:v>0.26999997399999998</c:v>
                </c:pt>
                <c:pt idx="28">
                  <c:v>0.27999997300000001</c:v>
                </c:pt>
                <c:pt idx="29">
                  <c:v>0.28999997199999999</c:v>
                </c:pt>
                <c:pt idx="30">
                  <c:v>0.29999997099999998</c:v>
                </c:pt>
                <c:pt idx="31">
                  <c:v>0.30999997000000001</c:v>
                </c:pt>
                <c:pt idx="32">
                  <c:v>0.319999969</c:v>
                </c:pt>
                <c:pt idx="33">
                  <c:v>0.32999996799999998</c:v>
                </c:pt>
                <c:pt idx="34">
                  <c:v>0.33999996700000001</c:v>
                </c:pt>
                <c:pt idx="35">
                  <c:v>0.349999966</c:v>
                </c:pt>
                <c:pt idx="36">
                  <c:v>0.35999996499999998</c:v>
                </c:pt>
                <c:pt idx="37">
                  <c:v>0.36999996400000001</c:v>
                </c:pt>
                <c:pt idx="38">
                  <c:v>0.379999963</c:v>
                </c:pt>
                <c:pt idx="39">
                  <c:v>0.38999996199999998</c:v>
                </c:pt>
                <c:pt idx="40">
                  <c:v>0.39999996100000001</c:v>
                </c:pt>
                <c:pt idx="41">
                  <c:v>0.40999996</c:v>
                </c:pt>
                <c:pt idx="42">
                  <c:v>0.41999995899999998</c:v>
                </c:pt>
                <c:pt idx="43">
                  <c:v>0.42999995800000002</c:v>
                </c:pt>
                <c:pt idx="44">
                  <c:v>0.439999957</c:v>
                </c:pt>
                <c:pt idx="45">
                  <c:v>0.44999995599999998</c:v>
                </c:pt>
                <c:pt idx="46">
                  <c:v>0.45999995500000002</c:v>
                </c:pt>
                <c:pt idx="47">
                  <c:v>0.469999954</c:v>
                </c:pt>
                <c:pt idx="48">
                  <c:v>0.47999995299999998</c:v>
                </c:pt>
                <c:pt idx="49">
                  <c:v>0.48999995200000002</c:v>
                </c:pt>
                <c:pt idx="50">
                  <c:v>0.499999951</c:v>
                </c:pt>
                <c:pt idx="51">
                  <c:v>0.50999994999999998</c:v>
                </c:pt>
                <c:pt idx="52">
                  <c:v>0.51999994900000002</c:v>
                </c:pt>
                <c:pt idx="53">
                  <c:v>0.52999994800000005</c:v>
                </c:pt>
                <c:pt idx="54">
                  <c:v>0.53999994699999998</c:v>
                </c:pt>
                <c:pt idx="55">
                  <c:v>0.54999994600000002</c:v>
                </c:pt>
                <c:pt idx="56">
                  <c:v>0.55999994500000005</c:v>
                </c:pt>
                <c:pt idx="57">
                  <c:v>0.56999994399999998</c:v>
                </c:pt>
                <c:pt idx="58">
                  <c:v>0.57999994300000002</c:v>
                </c:pt>
                <c:pt idx="59">
                  <c:v>0.58999994200000005</c:v>
                </c:pt>
                <c:pt idx="60">
                  <c:v>0.59999994099999998</c:v>
                </c:pt>
                <c:pt idx="61">
                  <c:v>0.60999994000000002</c:v>
                </c:pt>
                <c:pt idx="62">
                  <c:v>0.61999993900000006</c:v>
                </c:pt>
                <c:pt idx="63">
                  <c:v>0.62999993799999998</c:v>
                </c:pt>
                <c:pt idx="64">
                  <c:v>0.63999993700000002</c:v>
                </c:pt>
                <c:pt idx="65">
                  <c:v>0.64999993599999994</c:v>
                </c:pt>
                <c:pt idx="66">
                  <c:v>0.65999993499999998</c:v>
                </c:pt>
                <c:pt idx="67">
                  <c:v>0.66999993400000002</c:v>
                </c:pt>
                <c:pt idx="68">
                  <c:v>0.67999993299999995</c:v>
                </c:pt>
                <c:pt idx="69">
                  <c:v>0.68999993199999998</c:v>
                </c:pt>
                <c:pt idx="70">
                  <c:v>0.69999993100000002</c:v>
                </c:pt>
                <c:pt idx="71">
                  <c:v>0.70999992999999995</c:v>
                </c:pt>
                <c:pt idx="72">
                  <c:v>0.71999992899999998</c:v>
                </c:pt>
                <c:pt idx="73">
                  <c:v>0.72999992800000002</c:v>
                </c:pt>
                <c:pt idx="74">
                  <c:v>0.73999992699999995</c:v>
                </c:pt>
                <c:pt idx="75">
                  <c:v>0.74999992599999998</c:v>
                </c:pt>
                <c:pt idx="76">
                  <c:v>0.75999992500000002</c:v>
                </c:pt>
                <c:pt idx="77">
                  <c:v>0.76999992399999995</c:v>
                </c:pt>
                <c:pt idx="78">
                  <c:v>0.77999992299999998</c:v>
                </c:pt>
                <c:pt idx="79">
                  <c:v>0.78999992200000002</c:v>
                </c:pt>
                <c:pt idx="80">
                  <c:v>0.79999992099999995</c:v>
                </c:pt>
                <c:pt idx="81">
                  <c:v>0.80999991999999998</c:v>
                </c:pt>
                <c:pt idx="82">
                  <c:v>0.81999991900000002</c:v>
                </c:pt>
                <c:pt idx="83">
                  <c:v>0.82999991799999995</c:v>
                </c:pt>
                <c:pt idx="84">
                  <c:v>0.83999991699999998</c:v>
                </c:pt>
                <c:pt idx="85">
                  <c:v>0.84999991600000002</c:v>
                </c:pt>
                <c:pt idx="86">
                  <c:v>0.85999991499999995</c:v>
                </c:pt>
                <c:pt idx="87">
                  <c:v>0.86999991399999999</c:v>
                </c:pt>
                <c:pt idx="88">
                  <c:v>0.87999991300000002</c:v>
                </c:pt>
                <c:pt idx="89">
                  <c:v>0.88999991199999995</c:v>
                </c:pt>
                <c:pt idx="90">
                  <c:v>0.89999991099999999</c:v>
                </c:pt>
                <c:pt idx="91">
                  <c:v>0.90999991000000002</c:v>
                </c:pt>
                <c:pt idx="92">
                  <c:v>0.91999990899999995</c:v>
                </c:pt>
                <c:pt idx="93">
                  <c:v>0.92999990799999999</c:v>
                </c:pt>
                <c:pt idx="94">
                  <c:v>0.93999990700000002</c:v>
                </c:pt>
                <c:pt idx="95">
                  <c:v>0.94999990599999995</c:v>
                </c:pt>
                <c:pt idx="96">
                  <c:v>0.95999990499999999</c:v>
                </c:pt>
                <c:pt idx="97">
                  <c:v>0.96999990400000002</c:v>
                </c:pt>
                <c:pt idx="98">
                  <c:v>0.97999990299999995</c:v>
                </c:pt>
                <c:pt idx="99">
                  <c:v>0.98999990199999999</c:v>
                </c:pt>
                <c:pt idx="100">
                  <c:v>0.99999990100000002</c:v>
                </c:pt>
              </c:numCache>
            </c:numRef>
          </c:xVal>
          <c:yVal>
            <c:numRef>
              <c:f>'ХУЙНЯ ХЗ'!$D$24:$D$124</c:f>
              <c:numCache>
                <c:formatCode>0%</c:formatCode>
                <c:ptCount val="101"/>
                <c:pt idx="0">
                  <c:v>1.6005554322161956E-11</c:v>
                </c:pt>
                <c:pt idx="1">
                  <c:v>1.6777805402777093E-11</c:v>
                </c:pt>
                <c:pt idx="2">
                  <c:v>1.7603378571903868E-11</c:v>
                </c:pt>
                <c:pt idx="3">
                  <c:v>1.848693612289646E-11</c:v>
                </c:pt>
                <c:pt idx="4">
                  <c:v>1.9433630878873565E-11</c:v>
                </c:pt>
                <c:pt idx="5">
                  <c:v>2.0449165337942682E-11</c:v>
                </c:pt>
                <c:pt idx="6">
                  <c:v>2.1539860480294061E-11</c:v>
                </c:pt>
                <c:pt idx="7">
                  <c:v>2.2712733759834516E-11</c:v>
                </c:pt>
                <c:pt idx="8">
                  <c:v>2.3975588422890069E-11</c:v>
                </c:pt>
                <c:pt idx="9">
                  <c:v>2.5337115886887542E-11</c:v>
                </c:pt>
                <c:pt idx="10">
                  <c:v>2.6807013323906341E-11</c:v>
                </c:pt>
                <c:pt idx="11">
                  <c:v>2.8606830718962887E-11</c:v>
                </c:pt>
                <c:pt idx="12">
                  <c:v>3.0362907063029971E-11</c:v>
                </c:pt>
                <c:pt idx="13">
                  <c:v>3.2268358623774552E-11</c:v>
                </c:pt>
                <c:pt idx="14">
                  <c:v>3.4339077461956809E-11</c:v>
                </c:pt>
                <c:pt idx="15">
                  <c:v>3.6592973561088542E-11</c:v>
                </c:pt>
                <c:pt idx="16">
                  <c:v>4.0113582996993584E-11</c:v>
                </c:pt>
                <c:pt idx="17">
                  <c:v>4.295520171227238E-11</c:v>
                </c:pt>
                <c:pt idx="18">
                  <c:v>4.6070003238558169E-11</c:v>
                </c:pt>
                <c:pt idx="19">
                  <c:v>4.9490547795631628E-11</c:v>
                </c:pt>
                <c:pt idx="20">
                  <c:v>5.3254003477492504E-11</c:v>
                </c:pt>
                <c:pt idx="21">
                  <c:v>5.8479839415280229E-11</c:v>
                </c:pt>
                <c:pt idx="22">
                  <c:v>6.3218471944837909E-11</c:v>
                </c:pt>
                <c:pt idx="23">
                  <c:v>6.8469773470247191E-11</c:v>
                </c:pt>
                <c:pt idx="24">
                  <c:v>7.4302024384958312E-11</c:v>
                </c:pt>
                <c:pt idx="25">
                  <c:v>8.079425873526667E-11</c:v>
                </c:pt>
                <c:pt idx="26">
                  <c:v>9.0321855114918312E-11</c:v>
                </c:pt>
                <c:pt idx="27">
                  <c:v>9.8762256257827803E-11</c:v>
                </c:pt>
                <c:pt idx="28">
                  <c:v>1.0823899789837641E-10</c:v>
                </c:pt>
                <c:pt idx="29">
                  <c:v>1.1890759631052147E-10</c:v>
                </c:pt>
                <c:pt idx="30">
                  <c:v>1.3095104821577392E-10</c:v>
                </c:pt>
                <c:pt idx="31">
                  <c:v>1.5375323219064584E-10</c:v>
                </c:pt>
                <c:pt idx="32">
                  <c:v>1.7068662802942496E-10</c:v>
                </c:pt>
                <c:pt idx="33">
                  <c:v>1.9002570396551054E-10</c:v>
                </c:pt>
                <c:pt idx="34">
                  <c:v>2.1218451328692295E-10</c:v>
                </c:pt>
                <c:pt idx="35">
                  <c:v>2.3766058818898046E-10</c:v>
                </c:pt>
                <c:pt idx="36">
                  <c:v>2.9040260901736397E-10</c:v>
                </c:pt>
                <c:pt idx="37">
                  <c:v>3.2854465491619186E-10</c:v>
                </c:pt>
                <c:pt idx="38">
                  <c:v>3.7303405565713184E-10</c:v>
                </c:pt>
                <c:pt idx="39">
                  <c:v>4.2513911641096145E-10</c:v>
                </c:pt>
                <c:pt idx="40">
                  <c:v>4.8642341007777613E-10</c:v>
                </c:pt>
                <c:pt idx="41">
                  <c:v>6.6350437020659307E-10</c:v>
                </c:pt>
                <c:pt idx="42">
                  <c:v>7.7057121558366473E-10</c:v>
                </c:pt>
                <c:pt idx="43">
                  <c:v>8.9908795601128344E-10</c:v>
                </c:pt>
                <c:pt idx="44">
                  <c:v>1.0541590268758662E-9</c:v>
                </c:pt>
                <c:pt idx="45">
                  <c:v>1.2422945994316943E-9</c:v>
                </c:pt>
                <c:pt idx="46">
                  <c:v>2.2162479809582314E-9</c:v>
                </c:pt>
                <c:pt idx="47">
                  <c:v>2.679683056746577E-9</c:v>
                </c:pt>
                <c:pt idx="48">
                  <c:v>3.260419389689984E-9</c:v>
                </c:pt>
                <c:pt idx="49">
                  <c:v>3.9932093677038583E-9</c:v>
                </c:pt>
                <c:pt idx="50">
                  <c:v>4.9246051482384098E-9</c:v>
                </c:pt>
                <c:pt idx="51">
                  <c:v>7.7845781280816546E-9</c:v>
                </c:pt>
                <c:pt idx="52">
                  <c:v>9.8245438028825661E-9</c:v>
                </c:pt>
                <c:pt idx="53">
                  <c:v>1.2501641157175012E-8</c:v>
                </c:pt>
                <c:pt idx="54">
                  <c:v>1.6046648498627281E-8</c:v>
                </c:pt>
                <c:pt idx="55">
                  <c:v>2.0785564641271563E-8</c:v>
                </c:pt>
                <c:pt idx="56">
                  <c:v>6.2338614078930635E-8</c:v>
                </c:pt>
                <c:pt idx="57">
                  <c:v>8.456352116730543E-8</c:v>
                </c:pt>
                <c:pt idx="58">
                  <c:v>1.1600968694647388E-7</c:v>
                </c:pt>
                <c:pt idx="59">
                  <c:v>1.6104329078756516E-7</c:v>
                </c:pt>
                <c:pt idx="60">
                  <c:v>2.2635735323940143E-7</c:v>
                </c:pt>
                <c:pt idx="61">
                  <c:v>2.0072072692873136E-6</c:v>
                </c:pt>
                <c:pt idx="62">
                  <c:v>3.0453571410564195E-6</c:v>
                </c:pt>
                <c:pt idx="63">
                  <c:v>4.688307002464907E-6</c:v>
                </c:pt>
                <c:pt idx="64">
                  <c:v>7.3276141975686451E-6</c:v>
                </c:pt>
                <c:pt idx="65">
                  <c:v>1.1633453502576824E-5</c:v>
                </c:pt>
                <c:pt idx="66">
                  <c:v>1.8770381628854269E-5</c:v>
                </c:pt>
                <c:pt idx="67">
                  <c:v>3.0793233525963711E-5</c:v>
                </c:pt>
                <c:pt idx="68">
                  <c:v>5.138366019479518E-5</c:v>
                </c:pt>
                <c:pt idx="69">
                  <c:v>8.7238717788940895E-5</c:v>
                </c:pt>
                <c:pt idx="70">
                  <c:v>1.5072128526316691E-4</c:v>
                </c:pt>
                <c:pt idx="71">
                  <c:v>1.9273924792418979E-3</c:v>
                </c:pt>
                <c:pt idx="72">
                  <c:v>3.453285191387209E-3</c:v>
                </c:pt>
                <c:pt idx="73" formatCode="0.0%">
                  <c:v>6.2296306429238295E-3</c:v>
                </c:pt>
                <c:pt idx="74" formatCode="0.0%">
                  <c:v>1.1279078387277148E-2</c:v>
                </c:pt>
                <c:pt idx="75">
                  <c:v>2.0409336496879635E-2</c:v>
                </c:pt>
                <c:pt idx="76">
                  <c:v>3.6704775316491335E-2</c:v>
                </c:pt>
                <c:pt idx="77">
                  <c:v>6.5139445544968394E-2</c:v>
                </c:pt>
                <c:pt idx="78">
                  <c:v>0.11303905686156879</c:v>
                </c:pt>
                <c:pt idx="79">
                  <c:v>0.18963660280504938</c:v>
                </c:pt>
                <c:pt idx="80">
                  <c:v>0.30333928404914323</c:v>
                </c:pt>
                <c:pt idx="81">
                  <c:v>0.61686318386245986</c:v>
                </c:pt>
                <c:pt idx="82">
                  <c:v>0.78019542655269558</c:v>
                </c:pt>
                <c:pt idx="83">
                  <c:v>0.90395260060573512</c:v>
                </c:pt>
                <c:pt idx="84">
                  <c:v>0.97144089117780974</c:v>
                </c:pt>
                <c:pt idx="85">
                  <c:v>0.99506192955913653</c:v>
                </c:pt>
                <c:pt idx="86">
                  <c:v>0.99960272381071924</c:v>
                </c:pt>
                <c:pt idx="87">
                  <c:v>0.9999892346976349</c:v>
                </c:pt>
                <c:pt idx="88">
                  <c:v>0.99999993919499963</c:v>
                </c:pt>
                <c:pt idx="89">
                  <c:v>0.99999999996561073</c:v>
                </c:pt>
                <c:pt idx="90">
                  <c:v>0.99999999999999933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D-0246-A495-9BBA9C98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34688"/>
        <c:axId val="856160016"/>
      </c:scatterChart>
      <c:valAx>
        <c:axId val="856234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leverage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56160016"/>
        <c:crosses val="autoZero"/>
        <c:crossBetween val="midCat"/>
      </c:valAx>
      <c:valAx>
        <c:axId val="85616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"/>
                  <a:t>P(EBITDA&lt;payment)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562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'WACC черновик'!$B$17</c:f>
              <c:strCache>
                <c:ptCount val="1"/>
                <c:pt idx="0">
                  <c:v>WACC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'WACC черновик'!$C$3:$N$3</c:f>
              <c:numCache>
                <c:formatCode>0%</c:formatCode>
                <c:ptCount val="12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0.34</c:v>
                </c:pt>
                <c:pt idx="10">
                  <c:v>0.4</c:v>
                </c:pt>
                <c:pt idx="11">
                  <c:v>0.5</c:v>
                </c:pt>
              </c:numCache>
            </c:numRef>
          </c:xVal>
          <c:yVal>
            <c:numRef>
              <c:f>'WACC черновик'!$C$17:$N$17</c:f>
              <c:numCache>
                <c:formatCode>0.00%</c:formatCode>
                <c:ptCount val="12"/>
                <c:pt idx="0">
                  <c:v>0.1332605004678957</c:v>
                </c:pt>
                <c:pt idx="1">
                  <c:v>0.13127531116800001</c:v>
                </c:pt>
                <c:pt idx="2">
                  <c:v>0.130202100736</c:v>
                </c:pt>
                <c:pt idx="3">
                  <c:v>0.12989625864959997</c:v>
                </c:pt>
                <c:pt idx="4">
                  <c:v>0.1295904165632</c:v>
                </c:pt>
                <c:pt idx="5">
                  <c:v>0.1297005744768</c:v>
                </c:pt>
                <c:pt idx="6">
                  <c:v>0.12942673239039998</c:v>
                </c:pt>
                <c:pt idx="7">
                  <c:v>0.1292898113472</c:v>
                </c:pt>
                <c:pt idx="8">
                  <c:v>0.13006489030399998</c:v>
                </c:pt>
                <c:pt idx="9">
                  <c:v>0.13078120613120001</c:v>
                </c:pt>
                <c:pt idx="10">
                  <c:v>0.13261567987200001</c:v>
                </c:pt>
                <c:pt idx="11">
                  <c:v>0.14097446944000003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A-E741-9643-C6F31096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86272"/>
        <c:axId val="1567974527"/>
      </c:scatterChart>
      <c:valAx>
        <c:axId val="5366862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Leverage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67974527"/>
        <c:crosses val="autoZero"/>
        <c:crossBetween val="midCat"/>
      </c:valAx>
      <c:valAx>
        <c:axId val="1567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366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EBIT, bill. RUB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xVal>
            <c:numRef>
              <c:f>'ХУЙНЯ ХЗ'!$A$4:$A$7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xVal>
          <c:yVal>
            <c:numRef>
              <c:f>'ХУЙНЯ ХЗ'!$C$4:$C$7</c:f>
              <c:numCache>
                <c:formatCode>0.00</c:formatCode>
                <c:ptCount val="4"/>
                <c:pt idx="0">
                  <c:v>154.11500000000001</c:v>
                </c:pt>
                <c:pt idx="1">
                  <c:v>116.35082300000001</c:v>
                </c:pt>
                <c:pt idx="2">
                  <c:v>48.507232999999999</c:v>
                </c:pt>
                <c:pt idx="3">
                  <c:v>32.199548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C-2D43-8053-C39B9301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12960"/>
        <c:axId val="2004268720"/>
      </c:scatterChart>
      <c:valAx>
        <c:axId val="960212960"/>
        <c:scaling>
          <c:orientation val="minMax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4268720"/>
        <c:crosses val="autoZero"/>
        <c:crossBetween val="midCat"/>
        <c:majorUnit val="1"/>
      </c:valAx>
      <c:valAx>
        <c:axId val="2004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602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EBIT, bill. RUB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'ХУЙНЯ ХЗ'!$A$4:$A$15</c:f>
              <c:numCache>
                <c:formatCode>General</c:formatCode>
                <c:ptCount val="1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</c:numCache>
            </c:numRef>
          </c:xVal>
          <c:yVal>
            <c:numRef>
              <c:f>'ХУЙНЯ ХЗ'!$C$4:$C$15</c:f>
              <c:numCache>
                <c:formatCode>0.00</c:formatCode>
                <c:ptCount val="12"/>
                <c:pt idx="0">
                  <c:v>154.11500000000001</c:v>
                </c:pt>
                <c:pt idx="1">
                  <c:v>116.35082300000001</c:v>
                </c:pt>
                <c:pt idx="2">
                  <c:v>48.507232999999999</c:v>
                </c:pt>
                <c:pt idx="3">
                  <c:v>32.199548</c:v>
                </c:pt>
                <c:pt idx="4">
                  <c:v>0.32795099999999999</c:v>
                </c:pt>
                <c:pt idx="5">
                  <c:v>10.863810000000001</c:v>
                </c:pt>
                <c:pt idx="6">
                  <c:v>36.645516000000001</c:v>
                </c:pt>
                <c:pt idx="7">
                  <c:v>13.356294</c:v>
                </c:pt>
                <c:pt idx="8">
                  <c:v>26.240091</c:v>
                </c:pt>
                <c:pt idx="9">
                  <c:v>2.4084249999999998</c:v>
                </c:pt>
                <c:pt idx="10">
                  <c:v>7.4359469999999996</c:v>
                </c:pt>
                <c:pt idx="11">
                  <c:v>22.68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9-9E49-88DA-9F1D8D86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12960"/>
        <c:axId val="2004268720"/>
      </c:scatterChart>
      <c:valAx>
        <c:axId val="960212960"/>
        <c:scaling>
          <c:orientation val="minMax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4268720"/>
        <c:crosses val="autoZero"/>
        <c:crossBetween val="midCat"/>
        <c:majorUnit val="1"/>
      </c:valAx>
      <c:valAx>
        <c:axId val="20042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25972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602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EBITDA(2023) probability density function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'ХУЙНЯ ХЗ'!$G$45:$G$125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'ХУЙНЯ ХЗ'!$H$45:$H$125</c:f>
              <c:numCache>
                <c:formatCode>General</c:formatCode>
                <c:ptCount val="81"/>
                <c:pt idx="0">
                  <c:v>3.6719142467745605E-12</c:v>
                </c:pt>
                <c:pt idx="1">
                  <c:v>1.1123291226768459E-11</c:v>
                </c:pt>
                <c:pt idx="2">
                  <c:v>3.274526732569766E-11</c:v>
                </c:pt>
                <c:pt idx="3">
                  <c:v>9.3678133110839547E-11</c:v>
                </c:pt>
                <c:pt idx="4">
                  <c:v>2.6043681092470628E-10</c:v>
                </c:pt>
                <c:pt idx="5">
                  <c:v>7.0362451911522256E-10</c:v>
                </c:pt>
                <c:pt idx="6">
                  <c:v>1.8473705482040728E-9</c:v>
                </c:pt>
                <c:pt idx="7">
                  <c:v>4.713478396569491E-9</c:v>
                </c:pt>
                <c:pt idx="8">
                  <c:v>1.1687011754212927E-8</c:v>
                </c:pt>
                <c:pt idx="9">
                  <c:v>2.8160469768129472E-8</c:v>
                </c:pt>
                <c:pt idx="10">
                  <c:v>6.594027658974333E-8</c:v>
                </c:pt>
                <c:pt idx="11">
                  <c:v>1.5005003055733781E-7</c:v>
                </c:pt>
                <c:pt idx="12">
                  <c:v>3.3181488670626274E-7</c:v>
                </c:pt>
                <c:pt idx="13">
                  <c:v>7.13066607969676E-7</c:v>
                </c:pt>
                <c:pt idx="14">
                  <c:v>1.4891511697265051E-6</c:v>
                </c:pt>
                <c:pt idx="15">
                  <c:v>3.0221911472807705E-6</c:v>
                </c:pt>
                <c:pt idx="16">
                  <c:v>5.9604565413212658E-6</c:v>
                </c:pt>
                <c:pt idx="17">
                  <c:v>1.1423825934987474E-5</c:v>
                </c:pt>
                <c:pt idx="18">
                  <c:v>2.1277376726575489E-5</c:v>
                </c:pt>
                <c:pt idx="19">
                  <c:v>3.8512263428548791E-5</c:v>
                </c:pt>
                <c:pt idx="20">
                  <c:v>6.7741445358171254E-5</c:v>
                </c:pt>
                <c:pt idx="21">
                  <c:v>1.1579353924506403E-4</c:v>
                </c:pt>
                <c:pt idx="22">
                  <c:v>1.9234843305202681E-4</c:v>
                </c:pt>
                <c:pt idx="23">
                  <c:v>3.1050416614458547E-4</c:v>
                </c:pt>
                <c:pt idx="24">
                  <c:v>4.8710284388547073E-4</c:v>
                </c:pt>
                <c:pt idx="25">
                  <c:v>7.4258872906692963E-4</c:v>
                </c:pt>
                <c:pt idx="26">
                  <c:v>1.1001464355121311E-3</c:v>
                </c:pt>
                <c:pt idx="27">
                  <c:v>1.5838975728241975E-3</c:v>
                </c:pt>
                <c:pt idx="28">
                  <c:v>2.2160428062800515E-3</c:v>
                </c:pt>
                <c:pt idx="29">
                  <c:v>3.0130313588144315E-3</c:v>
                </c:pt>
                <c:pt idx="30">
                  <c:v>3.9811048235829927E-3</c:v>
                </c:pt>
                <c:pt idx="31">
                  <c:v>5.1118491402568729E-3</c:v>
                </c:pt>
                <c:pt idx="32">
                  <c:v>6.3786224761794748E-3</c:v>
                </c:pt>
                <c:pt idx="33">
                  <c:v>7.7348202180027E-3</c:v>
                </c:pt>
                <c:pt idx="34">
                  <c:v>9.1148180410948517E-3</c:v>
                </c:pt>
                <c:pt idx="35">
                  <c:v>1.0438070778023657E-2</c:v>
                </c:pt>
                <c:pt idx="36">
                  <c:v>1.1616276103473556E-2</c:v>
                </c:pt>
                <c:pt idx="37">
                  <c:v>1.2562846964009547E-2</c:v>
                </c:pt>
                <c:pt idx="38">
                  <c:v>1.3203335753651778E-2</c:v>
                </c:pt>
                <c:pt idx="39">
                  <c:v>1.3485085979106142E-2</c:v>
                </c:pt>
                <c:pt idx="40">
                  <c:v>1.3384379031996614E-2</c:v>
                </c:pt>
                <c:pt idx="41">
                  <c:v>1.2909730870454956E-2</c:v>
                </c:pt>
                <c:pt idx="42">
                  <c:v>1.2100703088619458E-2</c:v>
                </c:pt>
                <c:pt idx="43">
                  <c:v>1.102245858762335E-2</c:v>
                </c:pt>
                <c:pt idx="44">
                  <c:v>9.7571010165289178E-3</c:v>
                </c:pt>
                <c:pt idx="45">
                  <c:v>8.3933934456895398E-3</c:v>
                </c:pt>
                <c:pt idx="46">
                  <c:v>7.0166338799503535E-3</c:v>
                </c:pt>
                <c:pt idx="47">
                  <c:v>5.7002579036151864E-3</c:v>
                </c:pt>
                <c:pt idx="48">
                  <c:v>4.5002293662737411E-3</c:v>
                </c:pt>
                <c:pt idx="49">
                  <c:v>3.4526237037114066E-3</c:v>
                </c:pt>
                <c:pt idx="50">
                  <c:v>2.5741763794606956E-3</c:v>
                </c:pt>
                <c:pt idx="51">
                  <c:v>1.8650986537970204E-3</c:v>
                </c:pt>
                <c:pt idx="52">
                  <c:v>1.3132269021987985E-3</c:v>
                </c:pt>
                <c:pt idx="53">
                  <c:v>8.9857056450740058E-4</c:v>
                </c:pt>
                <c:pt idx="54">
                  <c:v>5.9750158173985535E-4</c:v>
                </c:pt>
                <c:pt idx="55">
                  <c:v>3.8610051899898334E-4</c:v>
                </c:pt>
                <c:pt idx="56">
                  <c:v>2.4245780331270719E-4</c:v>
                </c:pt>
                <c:pt idx="57">
                  <c:v>1.4796070821271727E-4</c:v>
                </c:pt>
                <c:pt idx="58">
                  <c:v>8.7746760391102131E-5</c:v>
                </c:pt>
                <c:pt idx="59">
                  <c:v>5.056968352977725E-5</c:v>
                </c:pt>
                <c:pt idx="60">
                  <c:v>2.832199454978018E-5</c:v>
                </c:pt>
                <c:pt idx="61">
                  <c:v>1.5414586833695026E-5</c:v>
                </c:pt>
                <c:pt idx="62">
                  <c:v>8.1529428277263112E-6</c:v>
                </c:pt>
                <c:pt idx="63">
                  <c:v>4.190553212126835E-6</c:v>
                </c:pt>
                <c:pt idx="64">
                  <c:v>2.0931616888097648E-6</c:v>
                </c:pt>
                <c:pt idx="65">
                  <c:v>1.0160349548587176E-6</c:v>
                </c:pt>
                <c:pt idx="66">
                  <c:v>4.7927963519231178E-7</c:v>
                </c:pt>
                <c:pt idx="67">
                  <c:v>2.1970693083093943E-7</c:v>
                </c:pt>
                <c:pt idx="68">
                  <c:v>9.7875274523732577E-8</c:v>
                </c:pt>
                <c:pt idx="69">
                  <c:v>4.2371777558601972E-8</c:v>
                </c:pt>
                <c:pt idx="70">
                  <c:v>1.7826038032186106E-8</c:v>
                </c:pt>
                <c:pt idx="71">
                  <c:v>7.287984300902031E-9</c:v>
                </c:pt>
                <c:pt idx="72">
                  <c:v>2.8955727624575144E-9</c:v>
                </c:pt>
                <c:pt idx="73">
                  <c:v>1.1179850385003365E-9</c:v>
                </c:pt>
                <c:pt idx="74">
                  <c:v>4.1948067203616553E-10</c:v>
                </c:pt>
                <c:pt idx="75">
                  <c:v>1.5295454032907184E-10</c:v>
                </c:pt>
                <c:pt idx="76">
                  <c:v>5.4198497343689043E-11</c:v>
                </c:pt>
                <c:pt idx="77">
                  <c:v>1.8663219898590369E-11</c:v>
                </c:pt>
                <c:pt idx="78">
                  <c:v>6.2454013821136467E-12</c:v>
                </c:pt>
                <c:pt idx="79">
                  <c:v>2.0309937713368333E-12</c:v>
                </c:pt>
                <c:pt idx="80">
                  <c:v>6.4184665556302956E-13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C-364D-A473-5DCDA9D7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17584"/>
        <c:axId val="816824672"/>
      </c:scatterChart>
      <c:valAx>
        <c:axId val="129211758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6824672"/>
        <c:crosses val="autoZero"/>
        <c:crossBetween val="midCat"/>
      </c:valAx>
      <c:valAx>
        <c:axId val="8168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921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EPS</a:t>
            </a:r>
            <a:endParaRPr lang="ru-RU"/>
          </a:p>
        </c:rich>
      </c:tx>
      <c:layout>
        <c:manualLayout>
          <c:xMode val="edge"/>
          <c:yMode val="edge"/>
          <c:x val="0.46721807628163736"/>
          <c:y val="3.1157417042539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EBIT_EPS!$F$7</c:f>
              <c:strCache>
                <c:ptCount val="1"/>
                <c:pt idx="0">
                  <c:v>Debt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EBIT_EPS!$A$8:$A$520</c:f>
              <c:numCache>
                <c:formatCode>0.00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EBIT_EPS!$F$8:$F$520</c:f>
              <c:numCache>
                <c:formatCode>0.0000E+00</c:formatCode>
                <c:ptCount val="513"/>
                <c:pt idx="0">
                  <c:v>1139.5227027027026</c:v>
                </c:pt>
                <c:pt idx="1">
                  <c:v>1138.680077220077</c:v>
                </c:pt>
                <c:pt idx="2">
                  <c:v>1137.8374517374518</c:v>
                </c:pt>
                <c:pt idx="3">
                  <c:v>1134.6856370656369</c:v>
                </c:pt>
                <c:pt idx="4">
                  <c:v>1133.8170656370655</c:v>
                </c:pt>
                <c:pt idx="5">
                  <c:v>1132.9484942084941</c:v>
                </c:pt>
                <c:pt idx="6">
                  <c:v>1132.0799227799228</c:v>
                </c:pt>
                <c:pt idx="7">
                  <c:v>1131.2113513513511</c:v>
                </c:pt>
                <c:pt idx="8">
                  <c:v>1130.34277992278</c:v>
                </c:pt>
                <c:pt idx="9">
                  <c:v>1129.4742084942086</c:v>
                </c:pt>
                <c:pt idx="10">
                  <c:v>1128.605637065637</c:v>
                </c:pt>
                <c:pt idx="11">
                  <c:v>1127.7370656370654</c:v>
                </c:pt>
                <c:pt idx="12">
                  <c:v>1126.8684942084942</c:v>
                </c:pt>
                <c:pt idx="13">
                  <c:v>1125.9999227799228</c:v>
                </c:pt>
                <c:pt idx="14">
                  <c:v>1125.1313513513512</c:v>
                </c:pt>
                <c:pt idx="15">
                  <c:v>1124.2627799227798</c:v>
                </c:pt>
                <c:pt idx="16">
                  <c:v>1123.3942084942084</c:v>
                </c:pt>
                <c:pt idx="17">
                  <c:v>1122.5256370656371</c:v>
                </c:pt>
                <c:pt idx="18">
                  <c:v>1121.6570656370654</c:v>
                </c:pt>
                <c:pt idx="19">
                  <c:v>1120.7884942084941</c:v>
                </c:pt>
                <c:pt idx="20">
                  <c:v>1119.9199227799224</c:v>
                </c:pt>
                <c:pt idx="21">
                  <c:v>1119.0513513513513</c:v>
                </c:pt>
                <c:pt idx="22">
                  <c:v>1118.1827799227797</c:v>
                </c:pt>
                <c:pt idx="23">
                  <c:v>1117.3142084942083</c:v>
                </c:pt>
                <c:pt idx="24">
                  <c:v>1111.6209266409264</c:v>
                </c:pt>
                <c:pt idx="25">
                  <c:v>1110.7084942084941</c:v>
                </c:pt>
                <c:pt idx="26">
                  <c:v>1109.7960617760618</c:v>
                </c:pt>
                <c:pt idx="27">
                  <c:v>1108.8836293436293</c:v>
                </c:pt>
                <c:pt idx="28">
                  <c:v>1107.9711969111968</c:v>
                </c:pt>
                <c:pt idx="29">
                  <c:v>1107.0587644787643</c:v>
                </c:pt>
                <c:pt idx="30">
                  <c:v>1106.1463320463322</c:v>
                </c:pt>
                <c:pt idx="31">
                  <c:v>1105.2338996138994</c:v>
                </c:pt>
                <c:pt idx="32">
                  <c:v>1104.3214671814671</c:v>
                </c:pt>
                <c:pt idx="33">
                  <c:v>1103.4090347490346</c:v>
                </c:pt>
                <c:pt idx="34">
                  <c:v>1102.4966023166025</c:v>
                </c:pt>
                <c:pt idx="35">
                  <c:v>1101.5841698841698</c:v>
                </c:pt>
                <c:pt idx="36">
                  <c:v>1100.6717374517375</c:v>
                </c:pt>
                <c:pt idx="37">
                  <c:v>1099.7593050193047</c:v>
                </c:pt>
                <c:pt idx="38">
                  <c:v>1098.8468725868727</c:v>
                </c:pt>
                <c:pt idx="39">
                  <c:v>1097.9344401544402</c:v>
                </c:pt>
                <c:pt idx="40">
                  <c:v>1097.0220077220076</c:v>
                </c:pt>
                <c:pt idx="41">
                  <c:v>1096.1095752895751</c:v>
                </c:pt>
                <c:pt idx="42">
                  <c:v>1095.1971428571428</c:v>
                </c:pt>
                <c:pt idx="43">
                  <c:v>1094.2847104247105</c:v>
                </c:pt>
                <c:pt idx="44">
                  <c:v>1093.372277992278</c:v>
                </c:pt>
                <c:pt idx="45">
                  <c:v>1092.4598455598455</c:v>
                </c:pt>
                <c:pt idx="46">
                  <c:v>1091.5474131274132</c:v>
                </c:pt>
                <c:pt idx="47">
                  <c:v>1090.6349806949806</c:v>
                </c:pt>
                <c:pt idx="48">
                  <c:v>1089.7225482625481</c:v>
                </c:pt>
                <c:pt idx="49">
                  <c:v>1076.9676447876448</c:v>
                </c:pt>
                <c:pt idx="50">
                  <c:v>1075.9674903474904</c:v>
                </c:pt>
                <c:pt idx="51">
                  <c:v>1074.9673359073358</c:v>
                </c:pt>
                <c:pt idx="52">
                  <c:v>1073.9671814671813</c:v>
                </c:pt>
                <c:pt idx="53">
                  <c:v>1072.9670270270269</c:v>
                </c:pt>
                <c:pt idx="54">
                  <c:v>1071.9668725868726</c:v>
                </c:pt>
                <c:pt idx="55">
                  <c:v>1070.9667181467182</c:v>
                </c:pt>
                <c:pt idx="56">
                  <c:v>1069.9665637065636</c:v>
                </c:pt>
                <c:pt idx="57">
                  <c:v>1068.9664092664091</c:v>
                </c:pt>
                <c:pt idx="58">
                  <c:v>1067.9662548262547</c:v>
                </c:pt>
                <c:pt idx="59">
                  <c:v>1066.9661003861002</c:v>
                </c:pt>
                <c:pt idx="60">
                  <c:v>1065.965945945946</c:v>
                </c:pt>
                <c:pt idx="61">
                  <c:v>1064.9657915057917</c:v>
                </c:pt>
                <c:pt idx="62">
                  <c:v>1063.9656370656371</c:v>
                </c:pt>
                <c:pt idx="63">
                  <c:v>1062.9654826254828</c:v>
                </c:pt>
                <c:pt idx="64">
                  <c:v>1061.965328185328</c:v>
                </c:pt>
                <c:pt idx="65">
                  <c:v>1060.9651737451734</c:v>
                </c:pt>
                <c:pt idx="66">
                  <c:v>1059.9650193050193</c:v>
                </c:pt>
                <c:pt idx="67">
                  <c:v>1058.9648648648647</c:v>
                </c:pt>
                <c:pt idx="68">
                  <c:v>1057.9647104247103</c:v>
                </c:pt>
                <c:pt idx="69">
                  <c:v>1056.964555984556</c:v>
                </c:pt>
                <c:pt idx="70">
                  <c:v>1055.9644015444014</c:v>
                </c:pt>
                <c:pt idx="71">
                  <c:v>1054.9642471042471</c:v>
                </c:pt>
                <c:pt idx="72">
                  <c:v>1053.9640926640927</c:v>
                </c:pt>
                <c:pt idx="73">
                  <c:v>1052.9639382239382</c:v>
                </c:pt>
                <c:pt idx="74">
                  <c:v>1051.9637837837838</c:v>
                </c:pt>
                <c:pt idx="75">
                  <c:v>1050.9636293436292</c:v>
                </c:pt>
                <c:pt idx="76">
                  <c:v>1049.9634749034749</c:v>
                </c:pt>
                <c:pt idx="77">
                  <c:v>1048.9633204633203</c:v>
                </c:pt>
                <c:pt idx="78">
                  <c:v>1047.963166023166</c:v>
                </c:pt>
                <c:pt idx="79">
                  <c:v>1039.7259459459458</c:v>
                </c:pt>
                <c:pt idx="80">
                  <c:v>1038.6819305019305</c:v>
                </c:pt>
                <c:pt idx="81">
                  <c:v>1037.6379150579148</c:v>
                </c:pt>
                <c:pt idx="82">
                  <c:v>1036.5938996138996</c:v>
                </c:pt>
                <c:pt idx="83">
                  <c:v>1035.5498841698841</c:v>
                </c:pt>
                <c:pt idx="84">
                  <c:v>1034.5058687258688</c:v>
                </c:pt>
                <c:pt idx="85">
                  <c:v>1033.4618532818531</c:v>
                </c:pt>
                <c:pt idx="86">
                  <c:v>1032.4178378378376</c:v>
                </c:pt>
                <c:pt idx="87">
                  <c:v>1031.3738223938224</c:v>
                </c:pt>
                <c:pt idx="88">
                  <c:v>1030.3298069498069</c:v>
                </c:pt>
                <c:pt idx="89">
                  <c:v>1029.2857915057914</c:v>
                </c:pt>
                <c:pt idx="90">
                  <c:v>1028.2417760617761</c:v>
                </c:pt>
                <c:pt idx="91">
                  <c:v>1027.1977606177604</c:v>
                </c:pt>
                <c:pt idx="92">
                  <c:v>1026.1537451737452</c:v>
                </c:pt>
                <c:pt idx="93">
                  <c:v>1025.1097297297295</c:v>
                </c:pt>
                <c:pt idx="94">
                  <c:v>1024.0657142857142</c:v>
                </c:pt>
                <c:pt idx="95">
                  <c:v>1023.0216988416987</c:v>
                </c:pt>
                <c:pt idx="96">
                  <c:v>1021.9776833976832</c:v>
                </c:pt>
                <c:pt idx="97">
                  <c:v>1020.933667953668</c:v>
                </c:pt>
                <c:pt idx="98">
                  <c:v>1019.8896525096525</c:v>
                </c:pt>
                <c:pt idx="99">
                  <c:v>1018.845637065637</c:v>
                </c:pt>
                <c:pt idx="100">
                  <c:v>1017.8016216216215</c:v>
                </c:pt>
                <c:pt idx="101">
                  <c:v>1016.7576061776061</c:v>
                </c:pt>
                <c:pt idx="102">
                  <c:v>1015.7135907335906</c:v>
                </c:pt>
                <c:pt idx="103">
                  <c:v>1014.6695752895752</c:v>
                </c:pt>
                <c:pt idx="104">
                  <c:v>1013.6255598455597</c:v>
                </c:pt>
                <c:pt idx="105">
                  <c:v>1012.5815444015444</c:v>
                </c:pt>
                <c:pt idx="106">
                  <c:v>1011.5375289575287</c:v>
                </c:pt>
                <c:pt idx="107">
                  <c:v>1010.4935135135132</c:v>
                </c:pt>
                <c:pt idx="108">
                  <c:v>1009.449498069498</c:v>
                </c:pt>
                <c:pt idx="109">
                  <c:v>1008.4054826254825</c:v>
                </c:pt>
                <c:pt idx="110">
                  <c:v>1007.361467181467</c:v>
                </c:pt>
                <c:pt idx="111">
                  <c:v>1006.3174517374517</c:v>
                </c:pt>
                <c:pt idx="112">
                  <c:v>1005.2734362934362</c:v>
                </c:pt>
                <c:pt idx="113">
                  <c:v>1004.2294208494208</c:v>
                </c:pt>
                <c:pt idx="114">
                  <c:v>1003.185405405405</c:v>
                </c:pt>
                <c:pt idx="115">
                  <c:v>1002.14138996139</c:v>
                </c:pt>
                <c:pt idx="116">
                  <c:v>974.76718146718144</c:v>
                </c:pt>
                <c:pt idx="117">
                  <c:v>973.59281853281834</c:v>
                </c:pt>
                <c:pt idx="118">
                  <c:v>972.41845559845558</c:v>
                </c:pt>
                <c:pt idx="119">
                  <c:v>971.24409266409248</c:v>
                </c:pt>
                <c:pt idx="120">
                  <c:v>970.06972972972972</c:v>
                </c:pt>
                <c:pt idx="121">
                  <c:v>968.89536679536673</c:v>
                </c:pt>
                <c:pt idx="122">
                  <c:v>967.72100386100385</c:v>
                </c:pt>
                <c:pt idx="123">
                  <c:v>966.54664092664086</c:v>
                </c:pt>
                <c:pt idx="124">
                  <c:v>965.37227799227799</c:v>
                </c:pt>
                <c:pt idx="125">
                  <c:v>964.197915057915</c:v>
                </c:pt>
                <c:pt idx="126">
                  <c:v>963.02355212355201</c:v>
                </c:pt>
                <c:pt idx="127">
                  <c:v>961.84918918918913</c:v>
                </c:pt>
                <c:pt idx="128">
                  <c:v>960.67482625482614</c:v>
                </c:pt>
                <c:pt idx="129">
                  <c:v>959.50046332046327</c:v>
                </c:pt>
                <c:pt idx="130">
                  <c:v>958.32610038610028</c:v>
                </c:pt>
                <c:pt idx="131">
                  <c:v>957.1517374517374</c:v>
                </c:pt>
                <c:pt idx="132">
                  <c:v>955.97737451737441</c:v>
                </c:pt>
                <c:pt idx="133">
                  <c:v>954.80301158301143</c:v>
                </c:pt>
                <c:pt idx="134">
                  <c:v>953.62864864864855</c:v>
                </c:pt>
                <c:pt idx="135">
                  <c:v>952.45428571428567</c:v>
                </c:pt>
                <c:pt idx="136">
                  <c:v>951.27992277992269</c:v>
                </c:pt>
                <c:pt idx="137">
                  <c:v>950.1055598455597</c:v>
                </c:pt>
                <c:pt idx="138">
                  <c:v>948.93119691119671</c:v>
                </c:pt>
                <c:pt idx="139">
                  <c:v>947.75683397683383</c:v>
                </c:pt>
                <c:pt idx="140">
                  <c:v>946.58247104247096</c:v>
                </c:pt>
                <c:pt idx="141">
                  <c:v>945.40810810810819</c:v>
                </c:pt>
                <c:pt idx="142">
                  <c:v>944.23374517374498</c:v>
                </c:pt>
                <c:pt idx="143">
                  <c:v>943.05938223938222</c:v>
                </c:pt>
                <c:pt idx="144">
                  <c:v>941.88501930501911</c:v>
                </c:pt>
                <c:pt idx="145">
                  <c:v>940.71065637065635</c:v>
                </c:pt>
                <c:pt idx="146">
                  <c:v>939.53629343629325</c:v>
                </c:pt>
                <c:pt idx="147">
                  <c:v>938.36193050193049</c:v>
                </c:pt>
                <c:pt idx="148">
                  <c:v>937.18756756756761</c:v>
                </c:pt>
                <c:pt idx="149">
                  <c:v>936.01320463320462</c:v>
                </c:pt>
                <c:pt idx="150">
                  <c:v>934.83884169884163</c:v>
                </c:pt>
                <c:pt idx="151">
                  <c:v>933.66447876447876</c:v>
                </c:pt>
                <c:pt idx="152">
                  <c:v>932.49011583011577</c:v>
                </c:pt>
                <c:pt idx="153">
                  <c:v>931.31575289575289</c:v>
                </c:pt>
                <c:pt idx="154">
                  <c:v>930.1413899613899</c:v>
                </c:pt>
                <c:pt idx="155">
                  <c:v>928.96702702702692</c:v>
                </c:pt>
                <c:pt idx="156">
                  <c:v>927.79266409266404</c:v>
                </c:pt>
                <c:pt idx="157">
                  <c:v>926.61830115830105</c:v>
                </c:pt>
                <c:pt idx="158">
                  <c:v>925.44393822393818</c:v>
                </c:pt>
                <c:pt idx="159">
                  <c:v>924.26957528957519</c:v>
                </c:pt>
                <c:pt idx="160">
                  <c:v>923.09521235521231</c:v>
                </c:pt>
                <c:pt idx="161">
                  <c:v>921.92084942084932</c:v>
                </c:pt>
                <c:pt idx="162">
                  <c:v>856.40054054054042</c:v>
                </c:pt>
                <c:pt idx="163">
                  <c:v>854.96671814671811</c:v>
                </c:pt>
                <c:pt idx="164">
                  <c:v>853.53289575289568</c:v>
                </c:pt>
                <c:pt idx="165">
                  <c:v>852.09907335907326</c:v>
                </c:pt>
                <c:pt idx="166">
                  <c:v>850.66525096525106</c:v>
                </c:pt>
                <c:pt idx="167">
                  <c:v>849.23142857142852</c:v>
                </c:pt>
                <c:pt idx="168">
                  <c:v>847.7976061776061</c:v>
                </c:pt>
                <c:pt idx="169">
                  <c:v>846.36378378378367</c:v>
                </c:pt>
                <c:pt idx="170">
                  <c:v>844.92996138996136</c:v>
                </c:pt>
                <c:pt idx="171">
                  <c:v>843.49613899613894</c:v>
                </c:pt>
                <c:pt idx="172">
                  <c:v>842.06231660231651</c:v>
                </c:pt>
                <c:pt idx="173">
                  <c:v>840.62849420849409</c:v>
                </c:pt>
                <c:pt idx="174">
                  <c:v>839.19467181467166</c:v>
                </c:pt>
                <c:pt idx="175">
                  <c:v>837.76084942084935</c:v>
                </c:pt>
                <c:pt idx="176">
                  <c:v>836.32702702702693</c:v>
                </c:pt>
                <c:pt idx="177">
                  <c:v>834.8932046332045</c:v>
                </c:pt>
                <c:pt idx="178">
                  <c:v>833.45938223938208</c:v>
                </c:pt>
                <c:pt idx="179">
                  <c:v>832.02555984555966</c:v>
                </c:pt>
                <c:pt idx="180">
                  <c:v>830.59173745173746</c:v>
                </c:pt>
                <c:pt idx="181">
                  <c:v>829.15791505791503</c:v>
                </c:pt>
                <c:pt idx="182">
                  <c:v>827.72409266409261</c:v>
                </c:pt>
                <c:pt idx="183">
                  <c:v>826.29027027027018</c:v>
                </c:pt>
                <c:pt idx="184">
                  <c:v>824.85644787644776</c:v>
                </c:pt>
                <c:pt idx="185">
                  <c:v>823.42262548262534</c:v>
                </c:pt>
                <c:pt idx="186">
                  <c:v>821.98880308880291</c:v>
                </c:pt>
                <c:pt idx="187">
                  <c:v>820.5549806949806</c:v>
                </c:pt>
                <c:pt idx="188">
                  <c:v>819.12115830115829</c:v>
                </c:pt>
                <c:pt idx="189">
                  <c:v>817.68733590733586</c:v>
                </c:pt>
                <c:pt idx="190">
                  <c:v>816.25351351351355</c:v>
                </c:pt>
                <c:pt idx="191">
                  <c:v>814.81969111969113</c:v>
                </c:pt>
                <c:pt idx="192">
                  <c:v>813.3858687258687</c:v>
                </c:pt>
                <c:pt idx="193">
                  <c:v>811.95204633204628</c:v>
                </c:pt>
                <c:pt idx="194">
                  <c:v>810.51822393822397</c:v>
                </c:pt>
                <c:pt idx="195">
                  <c:v>809.08440154440154</c:v>
                </c:pt>
                <c:pt idx="196">
                  <c:v>807.65057915057901</c:v>
                </c:pt>
                <c:pt idx="197">
                  <c:v>806.21675675675658</c:v>
                </c:pt>
                <c:pt idx="198">
                  <c:v>804.78293436293416</c:v>
                </c:pt>
                <c:pt idx="199">
                  <c:v>803.34911196911185</c:v>
                </c:pt>
                <c:pt idx="200">
                  <c:v>801.91528957528942</c:v>
                </c:pt>
                <c:pt idx="201">
                  <c:v>800.481467181467</c:v>
                </c:pt>
                <c:pt idx="202">
                  <c:v>799.04764478764457</c:v>
                </c:pt>
                <c:pt idx="203">
                  <c:v>797.61382239382226</c:v>
                </c:pt>
                <c:pt idx="204">
                  <c:v>796.17999999999984</c:v>
                </c:pt>
                <c:pt idx="205">
                  <c:v>794.74617760617741</c:v>
                </c:pt>
                <c:pt idx="206">
                  <c:v>793.31235521235521</c:v>
                </c:pt>
                <c:pt idx="207">
                  <c:v>791.87853281853279</c:v>
                </c:pt>
                <c:pt idx="208">
                  <c:v>790.44471042471048</c:v>
                </c:pt>
                <c:pt idx="209">
                  <c:v>789.01088803088794</c:v>
                </c:pt>
                <c:pt idx="210">
                  <c:v>787.57706563706552</c:v>
                </c:pt>
                <c:pt idx="211">
                  <c:v>786.14324324324309</c:v>
                </c:pt>
                <c:pt idx="212">
                  <c:v>784.70942084942078</c:v>
                </c:pt>
                <c:pt idx="213">
                  <c:v>783.27559845559836</c:v>
                </c:pt>
                <c:pt idx="214">
                  <c:v>781.84177606177605</c:v>
                </c:pt>
                <c:pt idx="215">
                  <c:v>780.40795366795362</c:v>
                </c:pt>
                <c:pt idx="216">
                  <c:v>778.9741312741312</c:v>
                </c:pt>
                <c:pt idx="217">
                  <c:v>777.54030888030866</c:v>
                </c:pt>
                <c:pt idx="218">
                  <c:v>776.10648648648635</c:v>
                </c:pt>
                <c:pt idx="219">
                  <c:v>774.67266409266404</c:v>
                </c:pt>
                <c:pt idx="220">
                  <c:v>773.23884169884161</c:v>
                </c:pt>
                <c:pt idx="221">
                  <c:v>771.8050193050193</c:v>
                </c:pt>
                <c:pt idx="222">
                  <c:v>770.37119691119688</c:v>
                </c:pt>
                <c:pt idx="223">
                  <c:v>768.93737451737445</c:v>
                </c:pt>
                <c:pt idx="224">
                  <c:v>767.50355212355203</c:v>
                </c:pt>
                <c:pt idx="225">
                  <c:v>766.06972972972972</c:v>
                </c:pt>
                <c:pt idx="226">
                  <c:v>764.63590733590729</c:v>
                </c:pt>
                <c:pt idx="227">
                  <c:v>763.20208494208487</c:v>
                </c:pt>
                <c:pt idx="228">
                  <c:v>761.76826254826244</c:v>
                </c:pt>
                <c:pt idx="229">
                  <c:v>760.33444015444002</c:v>
                </c:pt>
                <c:pt idx="230">
                  <c:v>758.90061776061771</c:v>
                </c:pt>
                <c:pt idx="231">
                  <c:v>757.46679536679528</c:v>
                </c:pt>
                <c:pt idx="232">
                  <c:v>756.03297297297286</c:v>
                </c:pt>
                <c:pt idx="233">
                  <c:v>754.59915057915043</c:v>
                </c:pt>
                <c:pt idx="234">
                  <c:v>753.16532818532801</c:v>
                </c:pt>
                <c:pt idx="235">
                  <c:v>751.7315057915057</c:v>
                </c:pt>
                <c:pt idx="236">
                  <c:v>750.29768339768339</c:v>
                </c:pt>
                <c:pt idx="237">
                  <c:v>748.86386100386096</c:v>
                </c:pt>
                <c:pt idx="238">
                  <c:v>747.43003861003854</c:v>
                </c:pt>
                <c:pt idx="239">
                  <c:v>745.99621621621611</c:v>
                </c:pt>
                <c:pt idx="240">
                  <c:v>744.56239382239369</c:v>
                </c:pt>
                <c:pt idx="241">
                  <c:v>743.12857142857138</c:v>
                </c:pt>
                <c:pt idx="242">
                  <c:v>741.69474903474895</c:v>
                </c:pt>
                <c:pt idx="243">
                  <c:v>740.26092664092664</c:v>
                </c:pt>
                <c:pt idx="244">
                  <c:v>738.82710424710422</c:v>
                </c:pt>
                <c:pt idx="245">
                  <c:v>737.39328185328168</c:v>
                </c:pt>
                <c:pt idx="246">
                  <c:v>735.95945945945937</c:v>
                </c:pt>
                <c:pt idx="247">
                  <c:v>734.52563706563694</c:v>
                </c:pt>
                <c:pt idx="248">
                  <c:v>733.09181467181452</c:v>
                </c:pt>
                <c:pt idx="249">
                  <c:v>731.65799227799221</c:v>
                </c:pt>
                <c:pt idx="250">
                  <c:v>730.22416988416978</c:v>
                </c:pt>
                <c:pt idx="251">
                  <c:v>728.79034749034747</c:v>
                </c:pt>
                <c:pt idx="252">
                  <c:v>727.35652509652505</c:v>
                </c:pt>
                <c:pt idx="253">
                  <c:v>725.92270270270262</c:v>
                </c:pt>
                <c:pt idx="254">
                  <c:v>724.4888803088802</c:v>
                </c:pt>
                <c:pt idx="255">
                  <c:v>723.05505791505789</c:v>
                </c:pt>
                <c:pt idx="256">
                  <c:v>721.62123552123546</c:v>
                </c:pt>
                <c:pt idx="257">
                  <c:v>720.18741312741315</c:v>
                </c:pt>
                <c:pt idx="258">
                  <c:v>718.75359073359073</c:v>
                </c:pt>
                <c:pt idx="259">
                  <c:v>717.31976833976819</c:v>
                </c:pt>
                <c:pt idx="260">
                  <c:v>715.88594594594576</c:v>
                </c:pt>
                <c:pt idx="261">
                  <c:v>714.45212355212345</c:v>
                </c:pt>
                <c:pt idx="262">
                  <c:v>713.01830115830114</c:v>
                </c:pt>
                <c:pt idx="263">
                  <c:v>711.58447876447872</c:v>
                </c:pt>
                <c:pt idx="264">
                  <c:v>710.15065637065629</c:v>
                </c:pt>
                <c:pt idx="265">
                  <c:v>708.71683397683387</c:v>
                </c:pt>
                <c:pt idx="266">
                  <c:v>707.28301158301133</c:v>
                </c:pt>
                <c:pt idx="267">
                  <c:v>705.84918918918913</c:v>
                </c:pt>
                <c:pt idx="268">
                  <c:v>704.41536679536682</c:v>
                </c:pt>
                <c:pt idx="269">
                  <c:v>702.9815444015444</c:v>
                </c:pt>
                <c:pt idx="270">
                  <c:v>701.54772200772197</c:v>
                </c:pt>
                <c:pt idx="271">
                  <c:v>700.11389961389955</c:v>
                </c:pt>
                <c:pt idx="272">
                  <c:v>698.68007722007712</c:v>
                </c:pt>
                <c:pt idx="273">
                  <c:v>697.2462548262547</c:v>
                </c:pt>
                <c:pt idx="274">
                  <c:v>695.81243243243239</c:v>
                </c:pt>
                <c:pt idx="275">
                  <c:v>694.37861003860996</c:v>
                </c:pt>
                <c:pt idx="276">
                  <c:v>692.94478764478754</c:v>
                </c:pt>
                <c:pt idx="277">
                  <c:v>691.51096525096511</c:v>
                </c:pt>
                <c:pt idx="278">
                  <c:v>690.0771428571428</c:v>
                </c:pt>
                <c:pt idx="279">
                  <c:v>688.64332046332038</c:v>
                </c:pt>
                <c:pt idx="280">
                  <c:v>687.20949806949795</c:v>
                </c:pt>
                <c:pt idx="281">
                  <c:v>685.77567567567553</c:v>
                </c:pt>
                <c:pt idx="282">
                  <c:v>684.3418532818531</c:v>
                </c:pt>
                <c:pt idx="283">
                  <c:v>682.90803088803079</c:v>
                </c:pt>
                <c:pt idx="284">
                  <c:v>681.47420849420848</c:v>
                </c:pt>
                <c:pt idx="285">
                  <c:v>680.04038610038606</c:v>
                </c:pt>
                <c:pt idx="286">
                  <c:v>678.60656370656363</c:v>
                </c:pt>
                <c:pt idx="287">
                  <c:v>677.17274131274121</c:v>
                </c:pt>
                <c:pt idx="288">
                  <c:v>675.73891891891878</c:v>
                </c:pt>
                <c:pt idx="289">
                  <c:v>674.30509652509647</c:v>
                </c:pt>
                <c:pt idx="290">
                  <c:v>672.87127413127405</c:v>
                </c:pt>
                <c:pt idx="291">
                  <c:v>671.43745173745162</c:v>
                </c:pt>
                <c:pt idx="292">
                  <c:v>670.00362934362931</c:v>
                </c:pt>
                <c:pt idx="293">
                  <c:v>668.56980694980689</c:v>
                </c:pt>
                <c:pt idx="294">
                  <c:v>667.13598455598446</c:v>
                </c:pt>
                <c:pt idx="295">
                  <c:v>665.70216216216204</c:v>
                </c:pt>
                <c:pt idx="296">
                  <c:v>664.26833976833962</c:v>
                </c:pt>
                <c:pt idx="297">
                  <c:v>662.83451737451719</c:v>
                </c:pt>
                <c:pt idx="298">
                  <c:v>661.40069498069499</c:v>
                </c:pt>
                <c:pt idx="299">
                  <c:v>559.83714285714279</c:v>
                </c:pt>
                <c:pt idx="300">
                  <c:v>558.14324324324309</c:v>
                </c:pt>
                <c:pt idx="301">
                  <c:v>556.44934362934362</c:v>
                </c:pt>
                <c:pt idx="302">
                  <c:v>554.75544401544391</c:v>
                </c:pt>
                <c:pt idx="303">
                  <c:v>553.06154440154432</c:v>
                </c:pt>
                <c:pt idx="304">
                  <c:v>551.36764478764462</c:v>
                </c:pt>
                <c:pt idx="305">
                  <c:v>549.67374517374503</c:v>
                </c:pt>
                <c:pt idx="306">
                  <c:v>547.97984555984556</c:v>
                </c:pt>
                <c:pt idx="307">
                  <c:v>546.28594594594585</c:v>
                </c:pt>
                <c:pt idx="308">
                  <c:v>544.59204633204627</c:v>
                </c:pt>
                <c:pt idx="309">
                  <c:v>542.89814671814668</c:v>
                </c:pt>
                <c:pt idx="310">
                  <c:v>541.20424710424697</c:v>
                </c:pt>
                <c:pt idx="311">
                  <c:v>539.51034749034739</c:v>
                </c:pt>
                <c:pt idx="312">
                  <c:v>537.8164478764478</c:v>
                </c:pt>
                <c:pt idx="313">
                  <c:v>536.12254826254809</c:v>
                </c:pt>
                <c:pt idx="314">
                  <c:v>534.4286486486485</c:v>
                </c:pt>
                <c:pt idx="315">
                  <c:v>532.7347490347488</c:v>
                </c:pt>
                <c:pt idx="316">
                  <c:v>531.04084942084933</c:v>
                </c:pt>
                <c:pt idx="317">
                  <c:v>529.34694980694974</c:v>
                </c:pt>
                <c:pt idx="318">
                  <c:v>527.65305019305015</c:v>
                </c:pt>
                <c:pt idx="319">
                  <c:v>525.95915057915045</c:v>
                </c:pt>
                <c:pt idx="320">
                  <c:v>524.26525096525097</c:v>
                </c:pt>
                <c:pt idx="321">
                  <c:v>522.57135135135115</c:v>
                </c:pt>
                <c:pt idx="322">
                  <c:v>520.87745173745168</c:v>
                </c:pt>
                <c:pt idx="323">
                  <c:v>519.18355212355198</c:v>
                </c:pt>
                <c:pt idx="324">
                  <c:v>517.48965250965239</c:v>
                </c:pt>
                <c:pt idx="325">
                  <c:v>515.7957528957528</c:v>
                </c:pt>
                <c:pt idx="326">
                  <c:v>514.1018532818531</c:v>
                </c:pt>
                <c:pt idx="327">
                  <c:v>512.40795366795362</c:v>
                </c:pt>
                <c:pt idx="328">
                  <c:v>510.71405405405403</c:v>
                </c:pt>
                <c:pt idx="329">
                  <c:v>509.02015444015427</c:v>
                </c:pt>
                <c:pt idx="330">
                  <c:v>507.32625482625474</c:v>
                </c:pt>
                <c:pt idx="331">
                  <c:v>505.63235521235521</c:v>
                </c:pt>
                <c:pt idx="332">
                  <c:v>503.93845559845545</c:v>
                </c:pt>
                <c:pt idx="333">
                  <c:v>502.24455598455592</c:v>
                </c:pt>
                <c:pt idx="334">
                  <c:v>500.55065637065627</c:v>
                </c:pt>
                <c:pt idx="335">
                  <c:v>498.85675675675662</c:v>
                </c:pt>
                <c:pt idx="336">
                  <c:v>497.16285714285698</c:v>
                </c:pt>
                <c:pt idx="337">
                  <c:v>495.46895752895739</c:v>
                </c:pt>
                <c:pt idx="338">
                  <c:v>493.7750579150578</c:v>
                </c:pt>
                <c:pt idx="339">
                  <c:v>492.08115830115821</c:v>
                </c:pt>
                <c:pt idx="340">
                  <c:v>490.38725868725857</c:v>
                </c:pt>
                <c:pt idx="341">
                  <c:v>488.69335907335903</c:v>
                </c:pt>
                <c:pt idx="342">
                  <c:v>486.99945945945939</c:v>
                </c:pt>
                <c:pt idx="343">
                  <c:v>485.30555984555974</c:v>
                </c:pt>
                <c:pt idx="344">
                  <c:v>483.6116602316601</c:v>
                </c:pt>
                <c:pt idx="345">
                  <c:v>481.91776061776056</c:v>
                </c:pt>
                <c:pt idx="346">
                  <c:v>480.22386100386092</c:v>
                </c:pt>
                <c:pt idx="347">
                  <c:v>478.52996138996127</c:v>
                </c:pt>
                <c:pt idx="348">
                  <c:v>476.83606177606174</c:v>
                </c:pt>
                <c:pt idx="349">
                  <c:v>475.14216216216204</c:v>
                </c:pt>
                <c:pt idx="350">
                  <c:v>473.44826254826245</c:v>
                </c:pt>
                <c:pt idx="351">
                  <c:v>471.75436293436286</c:v>
                </c:pt>
                <c:pt idx="352">
                  <c:v>470.06046332046327</c:v>
                </c:pt>
                <c:pt idx="353">
                  <c:v>468.36656370656357</c:v>
                </c:pt>
                <c:pt idx="354">
                  <c:v>466.67266409266404</c:v>
                </c:pt>
                <c:pt idx="355">
                  <c:v>464.97876447876433</c:v>
                </c:pt>
                <c:pt idx="356">
                  <c:v>463.28486486486474</c:v>
                </c:pt>
                <c:pt idx="357">
                  <c:v>461.5909652509651</c:v>
                </c:pt>
                <c:pt idx="358">
                  <c:v>459.89706563706557</c:v>
                </c:pt>
                <c:pt idx="359">
                  <c:v>458.20316602316586</c:v>
                </c:pt>
                <c:pt idx="360">
                  <c:v>456.50926640926627</c:v>
                </c:pt>
                <c:pt idx="361">
                  <c:v>454.81536679536663</c:v>
                </c:pt>
                <c:pt idx="362">
                  <c:v>453.1214671814671</c:v>
                </c:pt>
                <c:pt idx="363">
                  <c:v>451.42756756756751</c:v>
                </c:pt>
                <c:pt idx="364">
                  <c:v>449.73366795366786</c:v>
                </c:pt>
                <c:pt idx="365">
                  <c:v>448.03976833976827</c:v>
                </c:pt>
                <c:pt idx="366">
                  <c:v>446.34586872586863</c:v>
                </c:pt>
                <c:pt idx="367">
                  <c:v>444.65196911196904</c:v>
                </c:pt>
                <c:pt idx="368">
                  <c:v>442.95806949806939</c:v>
                </c:pt>
                <c:pt idx="369">
                  <c:v>441.26416988416986</c:v>
                </c:pt>
                <c:pt idx="370">
                  <c:v>439.57027027027016</c:v>
                </c:pt>
                <c:pt idx="371">
                  <c:v>437.87637065637057</c:v>
                </c:pt>
                <c:pt idx="372">
                  <c:v>436.18247104247092</c:v>
                </c:pt>
                <c:pt idx="373">
                  <c:v>434.48857142857139</c:v>
                </c:pt>
                <c:pt idx="374">
                  <c:v>432.79467181467169</c:v>
                </c:pt>
                <c:pt idx="375">
                  <c:v>431.1007722007721</c:v>
                </c:pt>
                <c:pt idx="376">
                  <c:v>429.4068725868724</c:v>
                </c:pt>
                <c:pt idx="377">
                  <c:v>427.71297297297286</c:v>
                </c:pt>
                <c:pt idx="378">
                  <c:v>426.01907335907322</c:v>
                </c:pt>
                <c:pt idx="379">
                  <c:v>424.32517374517363</c:v>
                </c:pt>
                <c:pt idx="380">
                  <c:v>422.6312741312741</c:v>
                </c:pt>
                <c:pt idx="381">
                  <c:v>420.93737451737439</c:v>
                </c:pt>
                <c:pt idx="382">
                  <c:v>419.24347490347475</c:v>
                </c:pt>
                <c:pt idx="383">
                  <c:v>417.54957528957522</c:v>
                </c:pt>
                <c:pt idx="384">
                  <c:v>415.85567567567563</c:v>
                </c:pt>
                <c:pt idx="385">
                  <c:v>414.16177606177592</c:v>
                </c:pt>
                <c:pt idx="386">
                  <c:v>412.46787644787628</c:v>
                </c:pt>
                <c:pt idx="387">
                  <c:v>410.77397683397675</c:v>
                </c:pt>
                <c:pt idx="388">
                  <c:v>409.0800772200771</c:v>
                </c:pt>
                <c:pt idx="389">
                  <c:v>407.38617760617751</c:v>
                </c:pt>
                <c:pt idx="390">
                  <c:v>405.69227799227781</c:v>
                </c:pt>
                <c:pt idx="391">
                  <c:v>403.99837837837839</c:v>
                </c:pt>
                <c:pt idx="392">
                  <c:v>402.30447876447869</c:v>
                </c:pt>
                <c:pt idx="393">
                  <c:v>400.61057915057904</c:v>
                </c:pt>
                <c:pt idx="394">
                  <c:v>398.91667953667951</c:v>
                </c:pt>
                <c:pt idx="395">
                  <c:v>397.22277992277992</c:v>
                </c:pt>
                <c:pt idx="396">
                  <c:v>395.52888030888022</c:v>
                </c:pt>
                <c:pt idx="397">
                  <c:v>393.83498069498052</c:v>
                </c:pt>
                <c:pt idx="398">
                  <c:v>392.14108108108104</c:v>
                </c:pt>
                <c:pt idx="399">
                  <c:v>390.44718146718139</c:v>
                </c:pt>
                <c:pt idx="400">
                  <c:v>388.75328185328175</c:v>
                </c:pt>
                <c:pt idx="401">
                  <c:v>387.05938223938205</c:v>
                </c:pt>
                <c:pt idx="402">
                  <c:v>385.36548262548263</c:v>
                </c:pt>
                <c:pt idx="403">
                  <c:v>383.67158301158292</c:v>
                </c:pt>
                <c:pt idx="404">
                  <c:v>381.97768339768328</c:v>
                </c:pt>
                <c:pt idx="405">
                  <c:v>380.28378378378358</c:v>
                </c:pt>
                <c:pt idx="406">
                  <c:v>378.58988416988416</c:v>
                </c:pt>
                <c:pt idx="407">
                  <c:v>376.89598455598446</c:v>
                </c:pt>
                <c:pt idx="408">
                  <c:v>375.20208494208475</c:v>
                </c:pt>
                <c:pt idx="409">
                  <c:v>373.50818532818511</c:v>
                </c:pt>
                <c:pt idx="410">
                  <c:v>371.81428571428563</c:v>
                </c:pt>
                <c:pt idx="411">
                  <c:v>370.12038610038599</c:v>
                </c:pt>
                <c:pt idx="412">
                  <c:v>368.42648648648634</c:v>
                </c:pt>
                <c:pt idx="413">
                  <c:v>366.73258687258686</c:v>
                </c:pt>
                <c:pt idx="414">
                  <c:v>365.03868725868722</c:v>
                </c:pt>
                <c:pt idx="415">
                  <c:v>363.34478764478757</c:v>
                </c:pt>
                <c:pt idx="416">
                  <c:v>361.65088803088787</c:v>
                </c:pt>
                <c:pt idx="417">
                  <c:v>359.95698841698845</c:v>
                </c:pt>
                <c:pt idx="418">
                  <c:v>358.26308880308875</c:v>
                </c:pt>
                <c:pt idx="419">
                  <c:v>356.56918918918905</c:v>
                </c:pt>
                <c:pt idx="420">
                  <c:v>354.8752895752894</c:v>
                </c:pt>
                <c:pt idx="421">
                  <c:v>353.18138996138993</c:v>
                </c:pt>
                <c:pt idx="422">
                  <c:v>351.48749034749028</c:v>
                </c:pt>
                <c:pt idx="423">
                  <c:v>349.79359073359058</c:v>
                </c:pt>
                <c:pt idx="424">
                  <c:v>348.09969111969093</c:v>
                </c:pt>
                <c:pt idx="425">
                  <c:v>346.40579150579146</c:v>
                </c:pt>
                <c:pt idx="426">
                  <c:v>344.71189189189181</c:v>
                </c:pt>
                <c:pt idx="427">
                  <c:v>343.01799227799211</c:v>
                </c:pt>
                <c:pt idx="428">
                  <c:v>341.32409266409269</c:v>
                </c:pt>
                <c:pt idx="429">
                  <c:v>339.63019305019299</c:v>
                </c:pt>
                <c:pt idx="430">
                  <c:v>337.93629343629328</c:v>
                </c:pt>
                <c:pt idx="431">
                  <c:v>336.24239382239364</c:v>
                </c:pt>
                <c:pt idx="432">
                  <c:v>334.54849420849416</c:v>
                </c:pt>
                <c:pt idx="433">
                  <c:v>332.85459459459452</c:v>
                </c:pt>
                <c:pt idx="434">
                  <c:v>331.16069498069481</c:v>
                </c:pt>
                <c:pt idx="435">
                  <c:v>329.46679536679517</c:v>
                </c:pt>
                <c:pt idx="436">
                  <c:v>327.77289575289569</c:v>
                </c:pt>
                <c:pt idx="437">
                  <c:v>326.07899613899605</c:v>
                </c:pt>
                <c:pt idx="438">
                  <c:v>324.3850965250964</c:v>
                </c:pt>
                <c:pt idx="439">
                  <c:v>322.6911969111967</c:v>
                </c:pt>
                <c:pt idx="440">
                  <c:v>320.99729729729728</c:v>
                </c:pt>
                <c:pt idx="441">
                  <c:v>319.30339768339758</c:v>
                </c:pt>
                <c:pt idx="442">
                  <c:v>317.60949806949793</c:v>
                </c:pt>
                <c:pt idx="443">
                  <c:v>315.91559845559846</c:v>
                </c:pt>
                <c:pt idx="444">
                  <c:v>314.22169884169881</c:v>
                </c:pt>
                <c:pt idx="445">
                  <c:v>312.52779922779911</c:v>
                </c:pt>
                <c:pt idx="446">
                  <c:v>310.83389961389946</c:v>
                </c:pt>
                <c:pt idx="447">
                  <c:v>309.14</c:v>
                </c:pt>
                <c:pt idx="448">
                  <c:v>307.44610038610034</c:v>
                </c:pt>
                <c:pt idx="449">
                  <c:v>305.75220077220064</c:v>
                </c:pt>
                <c:pt idx="450">
                  <c:v>304.05830115830094</c:v>
                </c:pt>
                <c:pt idx="451">
                  <c:v>302.36440154440152</c:v>
                </c:pt>
                <c:pt idx="452">
                  <c:v>300.67050193050181</c:v>
                </c:pt>
                <c:pt idx="453">
                  <c:v>298.97660231660217</c:v>
                </c:pt>
                <c:pt idx="454">
                  <c:v>297.28270270270252</c:v>
                </c:pt>
                <c:pt idx="455">
                  <c:v>295.58880308880305</c:v>
                </c:pt>
                <c:pt idx="456">
                  <c:v>293.89490347490334</c:v>
                </c:pt>
                <c:pt idx="457">
                  <c:v>292.20100386100364</c:v>
                </c:pt>
                <c:pt idx="458">
                  <c:v>290.50710424710405</c:v>
                </c:pt>
                <c:pt idx="459">
                  <c:v>288.81320463320452</c:v>
                </c:pt>
                <c:pt idx="460">
                  <c:v>287.11930501930487</c:v>
                </c:pt>
                <c:pt idx="461">
                  <c:v>285.42540540540523</c:v>
                </c:pt>
                <c:pt idx="462">
                  <c:v>283.73150579150575</c:v>
                </c:pt>
                <c:pt idx="463">
                  <c:v>282.03760617760611</c:v>
                </c:pt>
                <c:pt idx="464">
                  <c:v>280.34370656370646</c:v>
                </c:pt>
                <c:pt idx="465">
                  <c:v>278.64980694980682</c:v>
                </c:pt>
                <c:pt idx="466">
                  <c:v>276.95590733590734</c:v>
                </c:pt>
                <c:pt idx="467">
                  <c:v>275.26200772200764</c:v>
                </c:pt>
                <c:pt idx="468">
                  <c:v>273.56810810810794</c:v>
                </c:pt>
                <c:pt idx="469">
                  <c:v>271.87420849420835</c:v>
                </c:pt>
                <c:pt idx="470">
                  <c:v>270.18030888030881</c:v>
                </c:pt>
                <c:pt idx="471">
                  <c:v>268.48640926640917</c:v>
                </c:pt>
                <c:pt idx="472">
                  <c:v>266.79250965250947</c:v>
                </c:pt>
                <c:pt idx="473">
                  <c:v>265.09861003860988</c:v>
                </c:pt>
                <c:pt idx="474">
                  <c:v>263.40471042471034</c:v>
                </c:pt>
                <c:pt idx="475">
                  <c:v>261.7108108108107</c:v>
                </c:pt>
                <c:pt idx="476">
                  <c:v>260.01691119691105</c:v>
                </c:pt>
                <c:pt idx="477">
                  <c:v>258.32301158301158</c:v>
                </c:pt>
                <c:pt idx="478">
                  <c:v>256.62911196911188</c:v>
                </c:pt>
                <c:pt idx="479">
                  <c:v>254.9352123552122</c:v>
                </c:pt>
                <c:pt idx="480">
                  <c:v>253.24131274131261</c:v>
                </c:pt>
                <c:pt idx="481">
                  <c:v>251.54741312741305</c:v>
                </c:pt>
                <c:pt idx="482">
                  <c:v>249.85351351351343</c:v>
                </c:pt>
                <c:pt idx="483">
                  <c:v>248.15961389961373</c:v>
                </c:pt>
                <c:pt idx="484">
                  <c:v>246.46571428571409</c:v>
                </c:pt>
                <c:pt idx="485">
                  <c:v>244.77181467181461</c:v>
                </c:pt>
                <c:pt idx="486">
                  <c:v>243.07791505791496</c:v>
                </c:pt>
                <c:pt idx="487">
                  <c:v>241.38401544401532</c:v>
                </c:pt>
                <c:pt idx="488">
                  <c:v>239.69011583011562</c:v>
                </c:pt>
                <c:pt idx="489">
                  <c:v>237.99621621621614</c:v>
                </c:pt>
                <c:pt idx="490">
                  <c:v>236.30231660231649</c:v>
                </c:pt>
                <c:pt idx="491">
                  <c:v>234.60841698841682</c:v>
                </c:pt>
                <c:pt idx="492">
                  <c:v>232.91451737451735</c:v>
                </c:pt>
                <c:pt idx="493">
                  <c:v>231.22061776061767</c:v>
                </c:pt>
                <c:pt idx="494">
                  <c:v>229.52671814671803</c:v>
                </c:pt>
                <c:pt idx="495">
                  <c:v>227.83281853281835</c:v>
                </c:pt>
                <c:pt idx="496">
                  <c:v>226.13891891891888</c:v>
                </c:pt>
                <c:pt idx="497">
                  <c:v>224.44501930501923</c:v>
                </c:pt>
                <c:pt idx="498">
                  <c:v>222.75111969111956</c:v>
                </c:pt>
                <c:pt idx="499">
                  <c:v>221.05722007721991</c:v>
                </c:pt>
                <c:pt idx="500">
                  <c:v>219.36332046332041</c:v>
                </c:pt>
                <c:pt idx="501">
                  <c:v>217.66942084942076</c:v>
                </c:pt>
                <c:pt idx="502">
                  <c:v>215.97552123552109</c:v>
                </c:pt>
                <c:pt idx="503">
                  <c:v>214.28162162162144</c:v>
                </c:pt>
                <c:pt idx="504">
                  <c:v>212.58772200772194</c:v>
                </c:pt>
                <c:pt idx="505">
                  <c:v>210.89382239382229</c:v>
                </c:pt>
                <c:pt idx="506">
                  <c:v>209.19992277992262</c:v>
                </c:pt>
                <c:pt idx="507">
                  <c:v>207.50602316602311</c:v>
                </c:pt>
                <c:pt idx="508">
                  <c:v>205.8121235521235</c:v>
                </c:pt>
                <c:pt idx="509">
                  <c:v>204.11822393822382</c:v>
                </c:pt>
                <c:pt idx="510">
                  <c:v>202.42432432432417</c:v>
                </c:pt>
                <c:pt idx="511">
                  <c:v>200.73042471042467</c:v>
                </c:pt>
                <c:pt idx="512">
                  <c:v>199.03652509652503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C-E844-B4BA-3CE4BB12EB21}"/>
            </c:ext>
          </c:extLst>
        </c:ser>
        <c:ser>
          <c:idx val="1"/>
          <c:order val="1"/>
          <c:tx>
            <c:strRef>
              <c:f>EBIT_EPS!$G$7</c:f>
              <c:strCache>
                <c:ptCount val="1"/>
                <c:pt idx="0">
                  <c:v>Shares emmission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EBIT_EPS!$A$8:$A$520</c:f>
              <c:numCache>
                <c:formatCode>0.00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EBIT_EPS!$G$8:$G$520</c:f>
              <c:numCache>
                <c:formatCode>0.0000E+00</c:formatCode>
                <c:ptCount val="513"/>
                <c:pt idx="0">
                  <c:v>1139.5227027027026</c:v>
                </c:pt>
                <c:pt idx="1">
                  <c:v>1138.2257589075614</c:v>
                </c:pt>
                <c:pt idx="2">
                  <c:v>1136.9317639803028</c:v>
                </c:pt>
                <c:pt idx="3">
                  <c:v>1135.6407078750631</c:v>
                </c:pt>
                <c:pt idx="4">
                  <c:v>1134.3525805915576</c:v>
                </c:pt>
                <c:pt idx="5">
                  <c:v>1133.0673721748224</c:v>
                </c:pt>
                <c:pt idx="6">
                  <c:v>1131.7850727149576</c:v>
                </c:pt>
                <c:pt idx="7">
                  <c:v>1130.5056723468738</c:v>
                </c:pt>
                <c:pt idx="8">
                  <c:v>1129.2291612500374</c:v>
                </c:pt>
                <c:pt idx="9">
                  <c:v>1127.9555296482208</c:v>
                </c:pt>
                <c:pt idx="10">
                  <c:v>1126.684767809252</c:v>
                </c:pt>
                <c:pt idx="11">
                  <c:v>1125.4168660447669</c:v>
                </c:pt>
                <c:pt idx="12">
                  <c:v>1124.1518147099637</c:v>
                </c:pt>
                <c:pt idx="13">
                  <c:v>1122.8896042033568</c:v>
                </c:pt>
                <c:pt idx="14">
                  <c:v>1121.6302249665355</c:v>
                </c:pt>
                <c:pt idx="15">
                  <c:v>1120.3736674839222</c:v>
                </c:pt>
                <c:pt idx="16">
                  <c:v>1119.1199222825321</c:v>
                </c:pt>
                <c:pt idx="17">
                  <c:v>1117.8689799317365</c:v>
                </c:pt>
                <c:pt idx="18">
                  <c:v>1116.6208310430243</c:v>
                </c:pt>
                <c:pt idx="19">
                  <c:v>1115.3754662697693</c:v>
                </c:pt>
                <c:pt idx="20">
                  <c:v>1114.1328763069957</c:v>
                </c:pt>
                <c:pt idx="21">
                  <c:v>1112.8930518911466</c:v>
                </c:pt>
                <c:pt idx="22">
                  <c:v>1111.6559837998536</c:v>
                </c:pt>
                <c:pt idx="23">
                  <c:v>1110.4216628517083</c:v>
                </c:pt>
                <c:pt idx="24">
                  <c:v>1109.1900799060359</c:v>
                </c:pt>
                <c:pt idx="25">
                  <c:v>1107.9612258626678</c:v>
                </c:pt>
                <c:pt idx="26">
                  <c:v>1106.735091661719</c:v>
                </c:pt>
                <c:pt idx="27">
                  <c:v>1105.5116682833648</c:v>
                </c:pt>
                <c:pt idx="28">
                  <c:v>1104.2909467476202</c:v>
                </c:pt>
                <c:pt idx="29">
                  <c:v>1103.0729181141191</c:v>
                </c:pt>
                <c:pt idx="30">
                  <c:v>1101.8575734818976</c:v>
                </c:pt>
                <c:pt idx="31">
                  <c:v>1100.6449039891747</c:v>
                </c:pt>
                <c:pt idx="32">
                  <c:v>1099.4349008131401</c:v>
                </c:pt>
                <c:pt idx="33">
                  <c:v>1098.2275551697385</c:v>
                </c:pt>
                <c:pt idx="34">
                  <c:v>1097.0228583134558</c:v>
                </c:pt>
                <c:pt idx="35">
                  <c:v>1095.8208015371104</c:v>
                </c:pt>
                <c:pt idx="36">
                  <c:v>1094.6213761716419</c:v>
                </c:pt>
                <c:pt idx="37">
                  <c:v>1093.424573585904</c:v>
                </c:pt>
                <c:pt idx="38">
                  <c:v>1092.2303851864551</c:v>
                </c:pt>
                <c:pt idx="39">
                  <c:v>1091.0388024173553</c:v>
                </c:pt>
                <c:pt idx="40">
                  <c:v>1089.8498167599603</c:v>
                </c:pt>
                <c:pt idx="41">
                  <c:v>1088.6634197327189</c:v>
                </c:pt>
                <c:pt idx="42">
                  <c:v>1087.4796028909718</c:v>
                </c:pt>
                <c:pt idx="43">
                  <c:v>1086.2983578267506</c:v>
                </c:pt>
                <c:pt idx="44">
                  <c:v>1085.119676168579</c:v>
                </c:pt>
                <c:pt idx="45">
                  <c:v>1083.9435495812745</c:v>
                </c:pt>
                <c:pt idx="46">
                  <c:v>1082.7699697657536</c:v>
                </c:pt>
                <c:pt idx="47">
                  <c:v>1081.5989284588343</c:v>
                </c:pt>
                <c:pt idx="48">
                  <c:v>1080.4304174330434</c:v>
                </c:pt>
                <c:pt idx="49">
                  <c:v>1079.2644284964247</c:v>
                </c:pt>
                <c:pt idx="50">
                  <c:v>1078.1009534923458</c:v>
                </c:pt>
                <c:pt idx="51">
                  <c:v>1076.939984299308</c:v>
                </c:pt>
                <c:pt idx="52">
                  <c:v>1075.7815128307595</c:v>
                </c:pt>
                <c:pt idx="53">
                  <c:v>1074.6255310349052</c:v>
                </c:pt>
                <c:pt idx="54">
                  <c:v>1073.4720308945207</c:v>
                </c:pt>
                <c:pt idx="55">
                  <c:v>1072.3210044267689</c:v>
                </c:pt>
                <c:pt idx="56">
                  <c:v>1071.1724436830127</c:v>
                </c:pt>
                <c:pt idx="57">
                  <c:v>1070.0263407486345</c:v>
                </c:pt>
                <c:pt idx="58">
                  <c:v>1068.8826877428532</c:v>
                </c:pt>
                <c:pt idx="59">
                  <c:v>1067.741476818544</c:v>
                </c:pt>
                <c:pt idx="60">
                  <c:v>1066.6027001620589</c:v>
                </c:pt>
                <c:pt idx="61">
                  <c:v>1065.4663499930482</c:v>
                </c:pt>
                <c:pt idx="62">
                  <c:v>1064.3324185642837</c:v>
                </c:pt>
                <c:pt idx="63">
                  <c:v>1063.2008981614815</c:v>
                </c:pt>
                <c:pt idx="64">
                  <c:v>1062.0717811031288</c:v>
                </c:pt>
                <c:pt idx="65">
                  <c:v>1060.9450597403093</c:v>
                </c:pt>
                <c:pt idx="66">
                  <c:v>1059.8207264565294</c:v>
                </c:pt>
                <c:pt idx="67">
                  <c:v>1058.6987736675483</c:v>
                </c:pt>
                <c:pt idx="68">
                  <c:v>1057.5791938212064</c:v>
                </c:pt>
                <c:pt idx="69">
                  <c:v>1056.4619793972563</c:v>
                </c:pt>
                <c:pt idx="70">
                  <c:v>1055.3471229071945</c:v>
                </c:pt>
                <c:pt idx="71">
                  <c:v>1054.2346168940931</c:v>
                </c:pt>
                <c:pt idx="72">
                  <c:v>1053.124453932435</c:v>
                </c:pt>
                <c:pt idx="73">
                  <c:v>1052.0166266279482</c:v>
                </c:pt>
                <c:pt idx="74">
                  <c:v>1050.9111276174401</c:v>
                </c:pt>
                <c:pt idx="75">
                  <c:v>1049.8079495686377</c:v>
                </c:pt>
                <c:pt idx="76">
                  <c:v>1048.7070851800215</c:v>
                </c:pt>
                <c:pt idx="77">
                  <c:v>1047.6085271806678</c:v>
                </c:pt>
                <c:pt idx="78">
                  <c:v>1046.5122683300867</c:v>
                </c:pt>
                <c:pt idx="79">
                  <c:v>1045.4183014180635</c:v>
                </c:pt>
                <c:pt idx="80">
                  <c:v>1044.3266192645006</c:v>
                </c:pt>
                <c:pt idx="81">
                  <c:v>1043.2372147192607</c:v>
                </c:pt>
                <c:pt idx="82">
                  <c:v>1042.1500806620111</c:v>
                </c:pt>
                <c:pt idx="83">
                  <c:v>1041.0652100020664</c:v>
                </c:pt>
                <c:pt idx="84">
                  <c:v>1039.9825956782372</c:v>
                </c:pt>
                <c:pt idx="85">
                  <c:v>1038.9022306586753</c:v>
                </c:pt>
                <c:pt idx="86">
                  <c:v>1037.8241079407214</c:v>
                </c:pt>
                <c:pt idx="87">
                  <c:v>1036.7482205507547</c:v>
                </c:pt>
                <c:pt idx="88">
                  <c:v>1035.6745615440416</c:v>
                </c:pt>
                <c:pt idx="89">
                  <c:v>1034.603124004587</c:v>
                </c:pt>
                <c:pt idx="90">
                  <c:v>1033.5339010449848</c:v>
                </c:pt>
                <c:pt idx="91">
                  <c:v>1032.4668858062719</c:v>
                </c:pt>
                <c:pt idx="92">
                  <c:v>1031.4020714577803</c:v>
                </c:pt>
                <c:pt idx="93">
                  <c:v>1030.3394511969909</c:v>
                </c:pt>
                <c:pt idx="94">
                  <c:v>1029.2790182493902</c:v>
                </c:pt>
                <c:pt idx="95">
                  <c:v>1028.2207658683258</c:v>
                </c:pt>
                <c:pt idx="96">
                  <c:v>1027.1646873348627</c:v>
                </c:pt>
                <c:pt idx="97">
                  <c:v>1026.110775957641</c:v>
                </c:pt>
                <c:pt idx="98">
                  <c:v>1025.0590250727357</c:v>
                </c:pt>
                <c:pt idx="99">
                  <c:v>1024.0094280435153</c:v>
                </c:pt>
                <c:pt idx="100">
                  <c:v>1022.9619782605025</c:v>
                </c:pt>
                <c:pt idx="101">
                  <c:v>1021.9166691412358</c:v>
                </c:pt>
                <c:pt idx="102">
                  <c:v>1020.8734941301308</c:v>
                </c:pt>
                <c:pt idx="103">
                  <c:v>1019.8324466983437</c:v>
                </c:pt>
                <c:pt idx="104">
                  <c:v>1018.7935203436355</c:v>
                </c:pt>
                <c:pt idx="105">
                  <c:v>1017.7567085902353</c:v>
                </c:pt>
                <c:pt idx="106">
                  <c:v>1016.7220049887076</c:v>
                </c:pt>
                <c:pt idx="107">
                  <c:v>1015.6894031158164</c:v>
                </c:pt>
                <c:pt idx="108">
                  <c:v>1014.6588965743948</c:v>
                </c:pt>
                <c:pt idx="109">
                  <c:v>1013.6304789932107</c:v>
                </c:pt>
                <c:pt idx="110">
                  <c:v>1012.6041440268359</c:v>
                </c:pt>
                <c:pt idx="111">
                  <c:v>1011.5798853555177</c:v>
                </c:pt>
                <c:pt idx="112">
                  <c:v>1010.5576966850457</c:v>
                </c:pt>
                <c:pt idx="113">
                  <c:v>1009.5375717466255</c:v>
                </c:pt>
                <c:pt idx="114">
                  <c:v>1008.5195042967501</c:v>
                </c:pt>
                <c:pt idx="115">
                  <c:v>1007.5034881170718</c:v>
                </c:pt>
                <c:pt idx="116">
                  <c:v>1006.4895170142753</c:v>
                </c:pt>
                <c:pt idx="117">
                  <c:v>1005.4775848199539</c:v>
                </c:pt>
                <c:pt idx="118">
                  <c:v>1004.4676853904823</c:v>
                </c:pt>
                <c:pt idx="119">
                  <c:v>1003.4598126068925</c:v>
                </c:pt>
                <c:pt idx="120">
                  <c:v>1002.4539603747511</c:v>
                </c:pt>
                <c:pt idx="121">
                  <c:v>1001.4501226240371</c:v>
                </c:pt>
                <c:pt idx="122">
                  <c:v>1000.4482933090175</c:v>
                </c:pt>
                <c:pt idx="123">
                  <c:v>999.44846640812716</c:v>
                </c:pt>
                <c:pt idx="124">
                  <c:v>998.45063592384929</c:v>
                </c:pt>
                <c:pt idx="125">
                  <c:v>997.45479588259377</c:v>
                </c:pt>
                <c:pt idx="126">
                  <c:v>996.46094033457837</c:v>
                </c:pt>
                <c:pt idx="127">
                  <c:v>995.46906335371068</c:v>
                </c:pt>
                <c:pt idx="128">
                  <c:v>994.47915903747094</c:v>
                </c:pt>
                <c:pt idx="129">
                  <c:v>993.49122150679261</c:v>
                </c:pt>
                <c:pt idx="130">
                  <c:v>992.50524490594921</c:v>
                </c:pt>
                <c:pt idx="131">
                  <c:v>991.52122340243591</c:v>
                </c:pt>
                <c:pt idx="132">
                  <c:v>990.53915118685563</c:v>
                </c:pt>
                <c:pt idx="133">
                  <c:v>989.55902247280494</c:v>
                </c:pt>
                <c:pt idx="134">
                  <c:v>988.5808314967602</c:v>
                </c:pt>
                <c:pt idx="135">
                  <c:v>987.60457251796436</c:v>
                </c:pt>
                <c:pt idx="136">
                  <c:v>986.63023981831464</c:v>
                </c:pt>
                <c:pt idx="137">
                  <c:v>985.65782770225144</c:v>
                </c:pt>
                <c:pt idx="138">
                  <c:v>984.68733049664661</c:v>
                </c:pt>
                <c:pt idx="139">
                  <c:v>983.71874255069361</c:v>
                </c:pt>
                <c:pt idx="140">
                  <c:v>982.75205823579779</c:v>
                </c:pt>
                <c:pt idx="141">
                  <c:v>981.78727194546741</c:v>
                </c:pt>
                <c:pt idx="142">
                  <c:v>980.82437809520468</c:v>
                </c:pt>
                <c:pt idx="143">
                  <c:v>979.86337112239937</c:v>
                </c:pt>
                <c:pt idx="144">
                  <c:v>978.90424548621968</c:v>
                </c:pt>
                <c:pt idx="145">
                  <c:v>977.94699566750739</c:v>
                </c:pt>
                <c:pt idx="146">
                  <c:v>976.99161616867161</c:v>
                </c:pt>
                <c:pt idx="147">
                  <c:v>976.03810151358323</c:v>
                </c:pt>
                <c:pt idx="148">
                  <c:v>975.08644624747035</c:v>
                </c:pt>
                <c:pt idx="149">
                  <c:v>974.13664493681449</c:v>
                </c:pt>
                <c:pt idx="150">
                  <c:v>973.18869216924702</c:v>
                </c:pt>
                <c:pt idx="151">
                  <c:v>972.24258255344648</c:v>
                </c:pt>
                <c:pt idx="152">
                  <c:v>971.29831071903607</c:v>
                </c:pt>
                <c:pt idx="153">
                  <c:v>970.35587131648219</c:v>
                </c:pt>
                <c:pt idx="154">
                  <c:v>969.41525901699401</c:v>
                </c:pt>
                <c:pt idx="155">
                  <c:v>968.476468512422</c:v>
                </c:pt>
                <c:pt idx="156">
                  <c:v>967.53949451515837</c:v>
                </c:pt>
                <c:pt idx="157">
                  <c:v>966.60433175803894</c:v>
                </c:pt>
                <c:pt idx="158">
                  <c:v>965.67097499424244</c:v>
                </c:pt>
                <c:pt idx="159">
                  <c:v>964.73941899719398</c:v>
                </c:pt>
                <c:pt idx="160">
                  <c:v>963.80965856046714</c:v>
                </c:pt>
                <c:pt idx="161">
                  <c:v>962.88168849768647</c:v>
                </c:pt>
                <c:pt idx="162">
                  <c:v>961.95550364243115</c:v>
                </c:pt>
                <c:pt idx="163">
                  <c:v>961.03109884814012</c:v>
                </c:pt>
                <c:pt idx="164">
                  <c:v>960.10846898801515</c:v>
                </c:pt>
                <c:pt idx="165">
                  <c:v>959.18760895492755</c:v>
                </c:pt>
                <c:pt idx="166">
                  <c:v>958.26851366132246</c:v>
                </c:pt>
                <c:pt idx="167">
                  <c:v>957.35117803912703</c:v>
                </c:pt>
                <c:pt idx="168">
                  <c:v>956.43559703965525</c:v>
                </c:pt>
                <c:pt idx="169">
                  <c:v>955.52176563351679</c:v>
                </c:pt>
                <c:pt idx="170">
                  <c:v>954.60967881052443</c:v>
                </c:pt>
                <c:pt idx="171">
                  <c:v>953.69933157960224</c:v>
                </c:pt>
                <c:pt idx="172">
                  <c:v>952.7907189686947</c:v>
                </c:pt>
                <c:pt idx="173">
                  <c:v>951.88383602467673</c:v>
                </c:pt>
                <c:pt idx="174">
                  <c:v>950.97867781326261</c:v>
                </c:pt>
                <c:pt idx="175">
                  <c:v>950.07523941891725</c:v>
                </c:pt>
                <c:pt idx="176">
                  <c:v>949.17351594476759</c:v>
                </c:pt>
                <c:pt idx="177">
                  <c:v>948.27350251251278</c:v>
                </c:pt>
                <c:pt idx="178">
                  <c:v>947.37519426233735</c:v>
                </c:pt>
                <c:pt idx="179">
                  <c:v>946.47858635282341</c:v>
                </c:pt>
                <c:pt idx="180">
                  <c:v>945.58367396086396</c:v>
                </c:pt>
                <c:pt idx="181">
                  <c:v>944.69045228157563</c:v>
                </c:pt>
                <c:pt idx="182">
                  <c:v>943.798916528213</c:v>
                </c:pt>
                <c:pt idx="183">
                  <c:v>942.90906193208411</c:v>
                </c:pt>
                <c:pt idx="184">
                  <c:v>942.02088374246375</c:v>
                </c:pt>
                <c:pt idx="185">
                  <c:v>941.13437722650986</c:v>
                </c:pt>
                <c:pt idx="186">
                  <c:v>940.24953766918009</c:v>
                </c:pt>
                <c:pt idx="187">
                  <c:v>939.36636037314656</c:v>
                </c:pt>
                <c:pt idx="188">
                  <c:v>938.48484065871401</c:v>
                </c:pt>
                <c:pt idx="189">
                  <c:v>937.60497386373697</c:v>
                </c:pt>
                <c:pt idx="190">
                  <c:v>936.72675534353687</c:v>
                </c:pt>
                <c:pt idx="191">
                  <c:v>935.85018047082144</c:v>
                </c:pt>
                <c:pt idx="192">
                  <c:v>934.97524463560228</c:v>
                </c:pt>
                <c:pt idx="193">
                  <c:v>934.10194324511508</c:v>
                </c:pt>
                <c:pt idx="194">
                  <c:v>933.23027172373827</c:v>
                </c:pt>
                <c:pt idx="195">
                  <c:v>932.36022551291376</c:v>
                </c:pt>
                <c:pt idx="196">
                  <c:v>931.49180007106781</c:v>
                </c:pt>
                <c:pt idx="197">
                  <c:v>930.62499087353069</c:v>
                </c:pt>
                <c:pt idx="198">
                  <c:v>929.75979341245954</c:v>
                </c:pt>
                <c:pt idx="199">
                  <c:v>928.89620319675942</c:v>
                </c:pt>
                <c:pt idx="200">
                  <c:v>928.03421575200571</c:v>
                </c:pt>
                <c:pt idx="201">
                  <c:v>927.17382662036664</c:v>
                </c:pt>
                <c:pt idx="202">
                  <c:v>926.31503136052766</c:v>
                </c:pt>
                <c:pt idx="203">
                  <c:v>925.45782554761297</c:v>
                </c:pt>
                <c:pt idx="204">
                  <c:v>924.60220477311145</c:v>
                </c:pt>
                <c:pt idx="205">
                  <c:v>923.74816464479954</c:v>
                </c:pt>
                <c:pt idx="206">
                  <c:v>922.89570078666759</c:v>
                </c:pt>
                <c:pt idx="207">
                  <c:v>922.04480883884378</c:v>
                </c:pt>
                <c:pt idx="208">
                  <c:v>921.19548445752025</c:v>
                </c:pt>
                <c:pt idx="209">
                  <c:v>920.34772331488</c:v>
                </c:pt>
                <c:pt idx="210">
                  <c:v>919.50152109902206</c:v>
                </c:pt>
                <c:pt idx="211">
                  <c:v>918.65687351388874</c:v>
                </c:pt>
                <c:pt idx="212">
                  <c:v>917.81377627919403</c:v>
                </c:pt>
                <c:pt idx="213">
                  <c:v>916.9722251303499</c:v>
                </c:pt>
                <c:pt idx="214">
                  <c:v>916.13221581839468</c:v>
                </c:pt>
                <c:pt idx="215">
                  <c:v>915.29374410992261</c:v>
                </c:pt>
                <c:pt idx="216">
                  <c:v>914.45680578701126</c:v>
                </c:pt>
                <c:pt idx="217">
                  <c:v>913.62139664715153</c:v>
                </c:pt>
                <c:pt idx="218">
                  <c:v>912.78751250317725</c:v>
                </c:pt>
                <c:pt idx="219">
                  <c:v>911.95514918319566</c:v>
                </c:pt>
                <c:pt idx="220">
                  <c:v>911.12430253051707</c:v>
                </c:pt>
                <c:pt idx="221">
                  <c:v>910.29496840358559</c:v>
                </c:pt>
                <c:pt idx="222">
                  <c:v>909.46714267591165</c:v>
                </c:pt>
                <c:pt idx="223">
                  <c:v>908.64082123600167</c:v>
                </c:pt>
                <c:pt idx="224">
                  <c:v>907.81599998729143</c:v>
                </c:pt>
                <c:pt idx="225">
                  <c:v>906.99267484807785</c:v>
                </c:pt>
                <c:pt idx="226">
                  <c:v>906.1708417514518</c:v>
                </c:pt>
                <c:pt idx="227">
                  <c:v>905.35049664523081</c:v>
                </c:pt>
                <c:pt idx="228">
                  <c:v>904.53163549189287</c:v>
                </c:pt>
                <c:pt idx="229">
                  <c:v>903.71425426850988</c:v>
                </c:pt>
                <c:pt idx="230">
                  <c:v>902.89834896668219</c:v>
                </c:pt>
                <c:pt idx="231">
                  <c:v>902.08391559247218</c:v>
                </c:pt>
                <c:pt idx="232">
                  <c:v>901.27095016634041</c:v>
                </c:pt>
                <c:pt idx="233">
                  <c:v>900.45944872307984</c:v>
                </c:pt>
                <c:pt idx="234">
                  <c:v>899.64940731175125</c:v>
                </c:pt>
                <c:pt idx="235">
                  <c:v>898.8408219956201</c:v>
                </c:pt>
                <c:pt idx="236">
                  <c:v>898.03368885209204</c:v>
                </c:pt>
                <c:pt idx="237">
                  <c:v>897.22800397264905</c:v>
                </c:pt>
                <c:pt idx="238">
                  <c:v>896.42376346278718</c:v>
                </c:pt>
                <c:pt idx="239">
                  <c:v>895.62096344195413</c:v>
                </c:pt>
                <c:pt idx="240">
                  <c:v>894.81960004348502</c:v>
                </c:pt>
                <c:pt idx="241">
                  <c:v>894.0196694145427</c:v>
                </c:pt>
                <c:pt idx="242">
                  <c:v>893.22116771605386</c:v>
                </c:pt>
                <c:pt idx="243">
                  <c:v>892.42409112264932</c:v>
                </c:pt>
                <c:pt idx="244">
                  <c:v>891.62843582260132</c:v>
                </c:pt>
                <c:pt idx="245">
                  <c:v>890.83419801776461</c:v>
                </c:pt>
                <c:pt idx="246">
                  <c:v>890.04137392351424</c:v>
                </c:pt>
                <c:pt idx="247">
                  <c:v>889.24995976868649</c:v>
                </c:pt>
                <c:pt idx="248">
                  <c:v>888.45995179551903</c:v>
                </c:pt>
                <c:pt idx="249">
                  <c:v>887.67134625959113</c:v>
                </c:pt>
                <c:pt idx="250">
                  <c:v>886.88413942976433</c:v>
                </c:pt>
                <c:pt idx="251">
                  <c:v>886.09832758812388</c:v>
                </c:pt>
                <c:pt idx="252">
                  <c:v>885.31390702992098</c:v>
                </c:pt>
                <c:pt idx="253">
                  <c:v>884.53087406351267</c:v>
                </c:pt>
                <c:pt idx="254">
                  <c:v>883.74922501030585</c:v>
                </c:pt>
                <c:pt idx="255">
                  <c:v>882.96895620469854</c:v>
                </c:pt>
                <c:pt idx="256">
                  <c:v>882.19006399402269</c:v>
                </c:pt>
                <c:pt idx="257">
                  <c:v>881.41254473848744</c:v>
                </c:pt>
                <c:pt idx="258">
                  <c:v>880.63639481112318</c:v>
                </c:pt>
                <c:pt idx="259">
                  <c:v>879.86161059772314</c:v>
                </c:pt>
                <c:pt idx="260">
                  <c:v>879.08818849678892</c:v>
                </c:pt>
                <c:pt idx="261">
                  <c:v>878.31612491947487</c:v>
                </c:pt>
                <c:pt idx="262">
                  <c:v>877.5454162895312</c:v>
                </c:pt>
                <c:pt idx="263">
                  <c:v>876.77605904324969</c:v>
                </c:pt>
                <c:pt idx="264">
                  <c:v>876.00804962940867</c:v>
                </c:pt>
                <c:pt idx="265">
                  <c:v>875.24138450921839</c:v>
                </c:pt>
                <c:pt idx="266">
                  <c:v>874.47606015626661</c:v>
                </c:pt>
                <c:pt idx="267">
                  <c:v>873.71207305646431</c:v>
                </c:pt>
                <c:pt idx="268">
                  <c:v>872.94941970799243</c:v>
                </c:pt>
                <c:pt idx="269">
                  <c:v>872.18809662124761</c:v>
                </c:pt>
                <c:pt idx="270">
                  <c:v>871.4281003187898</c:v>
                </c:pt>
                <c:pt idx="271">
                  <c:v>870.66942733528833</c:v>
                </c:pt>
                <c:pt idx="272">
                  <c:v>869.9120742174706</c:v>
                </c:pt>
                <c:pt idx="273">
                  <c:v>869.15603752406832</c:v>
                </c:pt>
                <c:pt idx="274">
                  <c:v>868.40131382576635</c:v>
                </c:pt>
                <c:pt idx="275">
                  <c:v>867.64789970515039</c:v>
                </c:pt>
                <c:pt idx="276">
                  <c:v>866.89579175665506</c:v>
                </c:pt>
                <c:pt idx="277">
                  <c:v>866.14498658651337</c:v>
                </c:pt>
                <c:pt idx="278">
                  <c:v>865.3954808127055</c:v>
                </c:pt>
                <c:pt idx="279">
                  <c:v>864.6472710649075</c:v>
                </c:pt>
                <c:pt idx="280">
                  <c:v>863.90035398444127</c:v>
                </c:pt>
                <c:pt idx="281">
                  <c:v>863.15472622422419</c:v>
                </c:pt>
                <c:pt idx="282">
                  <c:v>862.41038444871879</c:v>
                </c:pt>
                <c:pt idx="283">
                  <c:v>861.6673253338837</c:v>
                </c:pt>
                <c:pt idx="284">
                  <c:v>860.92554556712309</c:v>
                </c:pt>
                <c:pt idx="285">
                  <c:v>860.18504184723918</c:v>
                </c:pt>
                <c:pt idx="286">
                  <c:v>859.4458108843811</c:v>
                </c:pt>
                <c:pt idx="287">
                  <c:v>858.70784939999805</c:v>
                </c:pt>
                <c:pt idx="288">
                  <c:v>857.97115412678977</c:v>
                </c:pt>
                <c:pt idx="289">
                  <c:v>857.23572180865858</c:v>
                </c:pt>
                <c:pt idx="290">
                  <c:v>856.5015492006612</c:v>
                </c:pt>
                <c:pt idx="291">
                  <c:v>855.768633068962</c:v>
                </c:pt>
                <c:pt idx="292">
                  <c:v>855.0369701907839</c:v>
                </c:pt>
                <c:pt idx="293">
                  <c:v>854.30655735436244</c:v>
                </c:pt>
                <c:pt idx="294">
                  <c:v>853.57739135889869</c:v>
                </c:pt>
                <c:pt idx="295">
                  <c:v>852.84946901451144</c:v>
                </c:pt>
                <c:pt idx="296">
                  <c:v>852.1227871421919</c:v>
                </c:pt>
                <c:pt idx="297">
                  <c:v>851.39734257375665</c:v>
                </c:pt>
                <c:pt idx="298">
                  <c:v>850.67313215180218</c:v>
                </c:pt>
                <c:pt idx="299">
                  <c:v>849.9501527296585</c:v>
                </c:pt>
                <c:pt idx="300">
                  <c:v>849.22840117134399</c:v>
                </c:pt>
                <c:pt idx="301">
                  <c:v>848.50787435151994</c:v>
                </c:pt>
                <c:pt idx="302">
                  <c:v>847.7885691554452</c:v>
                </c:pt>
                <c:pt idx="303">
                  <c:v>847.07048247893158</c:v>
                </c:pt>
                <c:pt idx="304">
                  <c:v>846.35361122829931</c:v>
                </c:pt>
                <c:pt idx="305">
                  <c:v>845.63795232033237</c:v>
                </c:pt>
                <c:pt idx="306">
                  <c:v>844.92350268223402</c:v>
                </c:pt>
                <c:pt idx="307">
                  <c:v>844.21025925158369</c:v>
                </c:pt>
                <c:pt idx="308">
                  <c:v>843.49821897629215</c:v>
                </c:pt>
                <c:pt idx="309">
                  <c:v>842.78737881455879</c:v>
                </c:pt>
                <c:pt idx="310">
                  <c:v>842.0777357348278</c:v>
                </c:pt>
                <c:pt idx="311">
                  <c:v>841.36928671574583</c:v>
                </c:pt>
                <c:pt idx="312">
                  <c:v>840.66202874611781</c:v>
                </c:pt>
                <c:pt idx="313">
                  <c:v>839.95595882486566</c:v>
                </c:pt>
                <c:pt idx="314">
                  <c:v>839.25107396098508</c:v>
                </c:pt>
                <c:pt idx="315">
                  <c:v>838.54737117350305</c:v>
                </c:pt>
                <c:pt idx="316">
                  <c:v>837.84484749143667</c:v>
                </c:pt>
                <c:pt idx="317">
                  <c:v>837.14349995375096</c:v>
                </c:pt>
                <c:pt idx="318">
                  <c:v>836.44332560931696</c:v>
                </c:pt>
                <c:pt idx="319">
                  <c:v>835.74432151687051</c:v>
                </c:pt>
                <c:pt idx="320">
                  <c:v>835.04648474497151</c:v>
                </c:pt>
                <c:pt idx="321">
                  <c:v>834.34981237196223</c:v>
                </c:pt>
                <c:pt idx="322">
                  <c:v>833.65430148592702</c:v>
                </c:pt>
                <c:pt idx="323">
                  <c:v>832.95994918465135</c:v>
                </c:pt>
                <c:pt idx="324">
                  <c:v>832.26675257558225</c:v>
                </c:pt>
                <c:pt idx="325">
                  <c:v>831.57470877578669</c:v>
                </c:pt>
                <c:pt idx="326">
                  <c:v>830.88381491191365</c:v>
                </c:pt>
                <c:pt idx="327">
                  <c:v>830.19406812015211</c:v>
                </c:pt>
                <c:pt idx="328">
                  <c:v>829.50546554619336</c:v>
                </c:pt>
                <c:pt idx="329">
                  <c:v>828.81800434519016</c:v>
                </c:pt>
                <c:pt idx="330">
                  <c:v>828.13168168171887</c:v>
                </c:pt>
                <c:pt idx="331">
                  <c:v>827.44649472973958</c:v>
                </c:pt>
                <c:pt idx="332">
                  <c:v>826.76244067255743</c:v>
                </c:pt>
                <c:pt idx="333">
                  <c:v>826.0795167027843</c:v>
                </c:pt>
                <c:pt idx="334">
                  <c:v>825.39772002230063</c:v>
                </c:pt>
                <c:pt idx="335">
                  <c:v>824.71704784221618</c:v>
                </c:pt>
                <c:pt idx="336">
                  <c:v>824.03749738283295</c:v>
                </c:pt>
                <c:pt idx="337">
                  <c:v>823.35906587360739</c:v>
                </c:pt>
                <c:pt idx="338">
                  <c:v>822.6817505531119</c:v>
                </c:pt>
                <c:pt idx="339">
                  <c:v>822.00554866899836</c:v>
                </c:pt>
                <c:pt idx="340">
                  <c:v>821.33045747796007</c:v>
                </c:pt>
                <c:pt idx="341">
                  <c:v>820.65647424569488</c:v>
                </c:pt>
                <c:pt idx="342">
                  <c:v>819.98359624686827</c:v>
                </c:pt>
                <c:pt idx="343">
                  <c:v>819.3118207650773</c:v>
                </c:pt>
                <c:pt idx="344">
                  <c:v>818.64114509281308</c:v>
                </c:pt>
                <c:pt idx="345">
                  <c:v>817.9715665314244</c:v>
                </c:pt>
                <c:pt idx="346">
                  <c:v>817.30308239108251</c:v>
                </c:pt>
                <c:pt idx="347">
                  <c:v>816.63568999074403</c:v>
                </c:pt>
                <c:pt idx="348">
                  <c:v>815.96938665811592</c:v>
                </c:pt>
                <c:pt idx="349">
                  <c:v>815.30416972961893</c:v>
                </c:pt>
                <c:pt idx="350">
                  <c:v>814.64003655035356</c:v>
                </c:pt>
                <c:pt idx="351">
                  <c:v>813.97698447406287</c:v>
                </c:pt>
                <c:pt idx="352">
                  <c:v>813.31501086309879</c:v>
                </c:pt>
                <c:pt idx="353">
                  <c:v>812.65411308838657</c:v>
                </c:pt>
                <c:pt idx="354">
                  <c:v>811.99428852938991</c:v>
                </c:pt>
                <c:pt idx="355">
                  <c:v>811.33553457407641</c:v>
                </c:pt>
                <c:pt idx="356">
                  <c:v>810.67784861888333</c:v>
                </c:pt>
                <c:pt idx="357">
                  <c:v>810.0212280686834</c:v>
                </c:pt>
                <c:pt idx="358">
                  <c:v>809.36567033674942</c:v>
                </c:pt>
                <c:pt idx="359">
                  <c:v>808.71117284472246</c:v>
                </c:pt>
                <c:pt idx="360">
                  <c:v>808.05773302257592</c:v>
                </c:pt>
                <c:pt idx="361">
                  <c:v>807.40534830858337</c:v>
                </c:pt>
                <c:pt idx="362">
                  <c:v>806.75401614928421</c:v>
                </c:pt>
                <c:pt idx="363">
                  <c:v>806.10373399945104</c:v>
                </c:pt>
                <c:pt idx="364">
                  <c:v>805.45449932205577</c:v>
                </c:pt>
                <c:pt idx="365">
                  <c:v>804.80630958823735</c:v>
                </c:pt>
                <c:pt idx="366">
                  <c:v>804.15916227726836</c:v>
                </c:pt>
                <c:pt idx="367">
                  <c:v>803.51305487652269</c:v>
                </c:pt>
                <c:pt idx="368">
                  <c:v>802.86798488144268</c:v>
                </c:pt>
                <c:pt idx="369">
                  <c:v>802.22394979550711</c:v>
                </c:pt>
                <c:pt idx="370">
                  <c:v>801.58094713019921</c:v>
                </c:pt>
                <c:pt idx="371">
                  <c:v>800.93897440497369</c:v>
                </c:pt>
                <c:pt idx="372">
                  <c:v>800.29802914722575</c:v>
                </c:pt>
                <c:pt idx="373">
                  <c:v>799.65810889225872</c:v>
                </c:pt>
                <c:pt idx="374">
                  <c:v>799.01921118325311</c:v>
                </c:pt>
                <c:pt idx="375">
                  <c:v>798.38133357123422</c:v>
                </c:pt>
                <c:pt idx="376">
                  <c:v>797.74447361504247</c:v>
                </c:pt>
                <c:pt idx="377">
                  <c:v>797.10862888129998</c:v>
                </c:pt>
                <c:pt idx="378">
                  <c:v>796.47379694438166</c:v>
                </c:pt>
                <c:pt idx="379">
                  <c:v>795.83997538638323</c:v>
                </c:pt>
                <c:pt idx="380">
                  <c:v>795.20716179709075</c:v>
                </c:pt>
                <c:pt idx="381">
                  <c:v>794.57535377395038</c:v>
                </c:pt>
                <c:pt idx="382">
                  <c:v>793.94454892203726</c:v>
                </c:pt>
                <c:pt idx="383">
                  <c:v>793.31474485402623</c:v>
                </c:pt>
                <c:pt idx="384">
                  <c:v>792.68593919016109</c:v>
                </c:pt>
                <c:pt idx="385">
                  <c:v>792.05812955822466</c:v>
                </c:pt>
                <c:pt idx="386">
                  <c:v>791.43131359350866</c:v>
                </c:pt>
                <c:pt idx="387">
                  <c:v>790.80548893878517</c:v>
                </c:pt>
                <c:pt idx="388">
                  <c:v>790.1806532442755</c:v>
                </c:pt>
                <c:pt idx="389">
                  <c:v>789.5568041676222</c:v>
                </c:pt>
                <c:pt idx="390">
                  <c:v>788.93393937385883</c:v>
                </c:pt>
                <c:pt idx="391">
                  <c:v>788.31205653538098</c:v>
                </c:pt>
                <c:pt idx="392">
                  <c:v>787.69115333191814</c:v>
                </c:pt>
                <c:pt idx="393">
                  <c:v>787.07122745050356</c:v>
                </c:pt>
                <c:pt idx="394">
                  <c:v>786.45227658544616</c:v>
                </c:pt>
                <c:pt idx="395">
                  <c:v>785.8342984383022</c:v>
                </c:pt>
                <c:pt idx="396">
                  <c:v>785.21729071784659</c:v>
                </c:pt>
                <c:pt idx="397">
                  <c:v>784.60125114004416</c:v>
                </c:pt>
                <c:pt idx="398">
                  <c:v>783.98617742802219</c:v>
                </c:pt>
                <c:pt idx="399">
                  <c:v>783.37206731204196</c:v>
                </c:pt>
                <c:pt idx="400">
                  <c:v>782.75891852947052</c:v>
                </c:pt>
                <c:pt idx="401">
                  <c:v>782.14672882475372</c:v>
                </c:pt>
                <c:pt idx="402">
                  <c:v>781.53549594938806</c:v>
                </c:pt>
                <c:pt idx="403">
                  <c:v>780.92521766189304</c:v>
                </c:pt>
                <c:pt idx="404">
                  <c:v>780.31589172778376</c:v>
                </c:pt>
                <c:pt idx="405">
                  <c:v>779.70751591954433</c:v>
                </c:pt>
                <c:pt idx="406">
                  <c:v>779.10008801659978</c:v>
                </c:pt>
                <c:pt idx="407">
                  <c:v>778.49360580528969</c:v>
                </c:pt>
                <c:pt idx="408">
                  <c:v>777.88806707884078</c:v>
                </c:pt>
                <c:pt idx="409">
                  <c:v>777.28346963734089</c:v>
                </c:pt>
                <c:pt idx="410">
                  <c:v>776.67981128771135</c:v>
                </c:pt>
                <c:pt idx="411">
                  <c:v>776.07708984368162</c:v>
                </c:pt>
                <c:pt idx="412">
                  <c:v>775.47530312576203</c:v>
                </c:pt>
                <c:pt idx="413">
                  <c:v>774.87444896121747</c:v>
                </c:pt>
                <c:pt idx="414">
                  <c:v>774.27452518404175</c:v>
                </c:pt>
                <c:pt idx="415">
                  <c:v>773.67552963493176</c:v>
                </c:pt>
                <c:pt idx="416">
                  <c:v>773.07746016126043</c:v>
                </c:pt>
                <c:pt idx="417">
                  <c:v>772.48031461705204</c:v>
                </c:pt>
                <c:pt idx="418">
                  <c:v>771.88409086295644</c:v>
                </c:pt>
                <c:pt idx="419">
                  <c:v>771.28878676622276</c:v>
                </c:pt>
                <c:pt idx="420">
                  <c:v>770.69440020067486</c:v>
                </c:pt>
                <c:pt idx="421">
                  <c:v>770.10092904668522</c:v>
                </c:pt>
                <c:pt idx="422">
                  <c:v>769.50837119115056</c:v>
                </c:pt>
                <c:pt idx="423">
                  <c:v>768.91672452746616</c:v>
                </c:pt>
                <c:pt idx="424">
                  <c:v>768.32598695550121</c:v>
                </c:pt>
                <c:pt idx="425">
                  <c:v>767.73615638157355</c:v>
                </c:pt>
                <c:pt idx="426">
                  <c:v>767.14723071842559</c:v>
                </c:pt>
                <c:pt idx="427">
                  <c:v>766.55920788519882</c:v>
                </c:pt>
                <c:pt idx="428">
                  <c:v>765.97208580741051</c:v>
                </c:pt>
                <c:pt idx="429">
                  <c:v>765.38586241692792</c:v>
                </c:pt>
                <c:pt idx="430">
                  <c:v>764.8005356519451</c:v>
                </c:pt>
                <c:pt idx="431">
                  <c:v>764.21610345695831</c:v>
                </c:pt>
                <c:pt idx="432">
                  <c:v>763.63256378274173</c:v>
                </c:pt>
                <c:pt idx="433">
                  <c:v>763.04991458632412</c:v>
                </c:pt>
                <c:pt idx="434">
                  <c:v>762.46815383096407</c:v>
                </c:pt>
                <c:pt idx="435">
                  <c:v>761.88727948612757</c:v>
                </c:pt>
                <c:pt idx="436">
                  <c:v>761.30728952746267</c:v>
                </c:pt>
                <c:pt idx="437">
                  <c:v>760.7281819367779</c:v>
                </c:pt>
                <c:pt idx="438">
                  <c:v>760.14995470201723</c:v>
                </c:pt>
                <c:pt idx="439">
                  <c:v>759.57260581723745</c:v>
                </c:pt>
                <c:pt idx="440">
                  <c:v>758.99613328258522</c:v>
                </c:pt>
                <c:pt idx="441">
                  <c:v>758.42053510427354</c:v>
                </c:pt>
                <c:pt idx="442">
                  <c:v>757.84580929455899</c:v>
                </c:pt>
                <c:pt idx="443">
                  <c:v>757.27195387171855</c:v>
                </c:pt>
                <c:pt idx="444">
                  <c:v>756.69896686002755</c:v>
                </c:pt>
                <c:pt idx="445">
                  <c:v>756.12684628973591</c:v>
                </c:pt>
                <c:pt idx="446">
                  <c:v>755.55559019704651</c:v>
                </c:pt>
                <c:pt idx="447">
                  <c:v>754.98519662409217</c:v>
                </c:pt>
                <c:pt idx="448">
                  <c:v>754.41566361891375</c:v>
                </c:pt>
                <c:pt idx="449">
                  <c:v>753.84698923543749</c:v>
                </c:pt>
                <c:pt idx="450">
                  <c:v>753.27917153345277</c:v>
                </c:pt>
                <c:pt idx="451">
                  <c:v>752.71220857859055</c:v>
                </c:pt>
                <c:pt idx="452">
                  <c:v>752.14609844230097</c:v>
                </c:pt>
                <c:pt idx="453">
                  <c:v>751.58083920183162</c:v>
                </c:pt>
                <c:pt idx="454">
                  <c:v>751.01642894020551</c:v>
                </c:pt>
                <c:pt idx="455">
                  <c:v>750.45286574620025</c:v>
                </c:pt>
                <c:pt idx="456">
                  <c:v>749.89014771432505</c:v>
                </c:pt>
                <c:pt idx="457">
                  <c:v>749.32827294480114</c:v>
                </c:pt>
                <c:pt idx="458">
                  <c:v>748.76723954353827</c:v>
                </c:pt>
                <c:pt idx="459">
                  <c:v>748.20704562211517</c:v>
                </c:pt>
                <c:pt idx="460">
                  <c:v>747.6476892977571</c:v>
                </c:pt>
                <c:pt idx="461">
                  <c:v>747.0891686933162</c:v>
                </c:pt>
                <c:pt idx="462">
                  <c:v>746.5314819372486</c:v>
                </c:pt>
                <c:pt idx="463">
                  <c:v>745.9746271635953</c:v>
                </c:pt>
                <c:pt idx="464">
                  <c:v>745.41860251196033</c:v>
                </c:pt>
                <c:pt idx="465">
                  <c:v>744.86340612749007</c:v>
                </c:pt>
                <c:pt idx="466">
                  <c:v>744.30903616085334</c:v>
                </c:pt>
                <c:pt idx="467">
                  <c:v>743.75549076821983</c:v>
                </c:pt>
                <c:pt idx="468">
                  <c:v>743.20276811124074</c:v>
                </c:pt>
                <c:pt idx="469">
                  <c:v>742.65086635702744</c:v>
                </c:pt>
                <c:pt idx="470">
                  <c:v>742.0997836781321</c:v>
                </c:pt>
                <c:pt idx="471">
                  <c:v>741.5495182525267</c:v>
                </c:pt>
                <c:pt idx="472">
                  <c:v>741.00006826358356</c:v>
                </c:pt>
                <c:pt idx="473">
                  <c:v>740.4514319000549</c:v>
                </c:pt>
                <c:pt idx="474">
                  <c:v>739.90360735605327</c:v>
                </c:pt>
                <c:pt idx="475">
                  <c:v>739.356592831032</c:v>
                </c:pt>
                <c:pt idx="476">
                  <c:v>738.81038652976474</c:v>
                </c:pt>
                <c:pt idx="477">
                  <c:v>738.2649866623259</c:v>
                </c:pt>
                <c:pt idx="478">
                  <c:v>737.72039144407199</c:v>
                </c:pt>
                <c:pt idx="479">
                  <c:v>737.17659909562099</c:v>
                </c:pt>
                <c:pt idx="480">
                  <c:v>736.63360784283384</c:v>
                </c:pt>
                <c:pt idx="481">
                  <c:v>736.09141591679497</c:v>
                </c:pt>
                <c:pt idx="482">
                  <c:v>735.55002155379259</c:v>
                </c:pt>
                <c:pt idx="483">
                  <c:v>735.00942299530016</c:v>
                </c:pt>
                <c:pt idx="484">
                  <c:v>734.46961848795706</c:v>
                </c:pt>
                <c:pt idx="485">
                  <c:v>733.93060628354976</c:v>
                </c:pt>
                <c:pt idx="486">
                  <c:v>733.39238463899255</c:v>
                </c:pt>
                <c:pt idx="487">
                  <c:v>732.85495181630938</c:v>
                </c:pt>
                <c:pt idx="488">
                  <c:v>732.31830608261498</c:v>
                </c:pt>
                <c:pt idx="489">
                  <c:v>731.78244571009589</c:v>
                </c:pt>
                <c:pt idx="490">
                  <c:v>731.24736897599223</c:v>
                </c:pt>
                <c:pt idx="491">
                  <c:v>730.71307416257889</c:v>
                </c:pt>
                <c:pt idx="492">
                  <c:v>730.17955955714763</c:v>
                </c:pt>
                <c:pt idx="493">
                  <c:v>729.64682345198867</c:v>
                </c:pt>
                <c:pt idx="494">
                  <c:v>729.11486414437218</c:v>
                </c:pt>
                <c:pt idx="495">
                  <c:v>728.58367993653007</c:v>
                </c:pt>
                <c:pt idx="496">
                  <c:v>728.05326913563886</c:v>
                </c:pt>
                <c:pt idx="497">
                  <c:v>727.52363005380028</c:v>
                </c:pt>
                <c:pt idx="498">
                  <c:v>726.99476100802428</c:v>
                </c:pt>
                <c:pt idx="499">
                  <c:v>726.46666032021153</c:v>
                </c:pt>
                <c:pt idx="500">
                  <c:v>725.93932631713415</c:v>
                </c:pt>
                <c:pt idx="501">
                  <c:v>725.41275733042016</c:v>
                </c:pt>
                <c:pt idx="502">
                  <c:v>724.88695169653408</c:v>
                </c:pt>
                <c:pt idx="503">
                  <c:v>724.36190775676016</c:v>
                </c:pt>
                <c:pt idx="504">
                  <c:v>723.83762385718512</c:v>
                </c:pt>
                <c:pt idx="505">
                  <c:v>723.31409834868043</c:v>
                </c:pt>
                <c:pt idx="506">
                  <c:v>722.79132958688479</c:v>
                </c:pt>
                <c:pt idx="507">
                  <c:v>722.26931593218796</c:v>
                </c:pt>
                <c:pt idx="508">
                  <c:v>721.74805574971219</c:v>
                </c:pt>
                <c:pt idx="509">
                  <c:v>721.22754740929656</c:v>
                </c:pt>
                <c:pt idx="510">
                  <c:v>720.70778928547873</c:v>
                </c:pt>
                <c:pt idx="511">
                  <c:v>720.18877975747887</c:v>
                </c:pt>
                <c:pt idx="512">
                  <c:v>719.67051720918244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C-E844-B4BA-3CE4BB1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1872"/>
        <c:axId val="1361787760"/>
      </c:scatterChart>
      <c:valAx>
        <c:axId val="17914518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Raised capital, bill. RUB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61787760"/>
        <c:crosses val="autoZero"/>
        <c:crossBetween val="midCat"/>
      </c:valAx>
      <c:valAx>
        <c:axId val="1361787760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14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EPS(debt)-EPS(shares)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EBIT_EPS!$H$7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EBIT_EPS!$A$8:$A$520</c:f>
              <c:numCache>
                <c:formatCode>0.00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EBIT_EPS!$H$8:$H$520</c:f>
              <c:numCache>
                <c:formatCode>0.0000E+00</c:formatCode>
                <c:ptCount val="513"/>
                <c:pt idx="0">
                  <c:v>0</c:v>
                </c:pt>
                <c:pt idx="1">
                  <c:v>0.45431831251562471</c:v>
                </c:pt>
                <c:pt idx="2">
                  <c:v>0.90568775714905314</c:v>
                </c:pt>
                <c:pt idx="3">
                  <c:v>-0.95507080942616085</c:v>
                </c:pt>
                <c:pt idx="4">
                  <c:v>-0.53551495449210051</c:v>
                </c:pt>
                <c:pt idx="5">
                  <c:v>-0.11887796632822756</c:v>
                </c:pt>
                <c:pt idx="6">
                  <c:v>0.29485006496520327</c:v>
                </c:pt>
                <c:pt idx="7">
                  <c:v>0.70567900447736065</c:v>
                </c:pt>
                <c:pt idx="8">
                  <c:v>1.113618672742632</c:v>
                </c:pt>
                <c:pt idx="9">
                  <c:v>1.5186788459877789</c:v>
                </c:pt>
                <c:pt idx="10">
                  <c:v>1.9208692563850036</c:v>
                </c:pt>
                <c:pt idx="11">
                  <c:v>2.3201995922984224</c:v>
                </c:pt>
                <c:pt idx="12">
                  <c:v>2.7166794985305387</c:v>
                </c:pt>
                <c:pt idx="13">
                  <c:v>3.1103185765659873</c:v>
                </c:pt>
                <c:pt idx="14">
                  <c:v>3.5011263848157341</c:v>
                </c:pt>
                <c:pt idx="15">
                  <c:v>3.8891124388576372</c:v>
                </c:pt>
                <c:pt idx="16">
                  <c:v>4.2742862116763263</c:v>
                </c:pt>
                <c:pt idx="17">
                  <c:v>4.6566571339005804</c:v>
                </c:pt>
                <c:pt idx="18">
                  <c:v>5.0362345940411615</c:v>
                </c:pt>
                <c:pt idx="19">
                  <c:v>5.4130279387247811</c:v>
                </c:pt>
                <c:pt idx="20">
                  <c:v>5.7870464729267042</c:v>
                </c:pt>
                <c:pt idx="21">
                  <c:v>6.1582994602047165</c:v>
                </c:pt>
                <c:pt idx="22">
                  <c:v>6.5267961229260436</c:v>
                </c:pt>
                <c:pt idx="23">
                  <c:v>6.8925456424999538</c:v>
                </c:pt>
                <c:pt idx="24">
                  <c:v>2.4308467348905651</c:v>
                </c:pt>
                <c:pt idx="25">
                  <c:v>2.7472683458263418</c:v>
                </c:pt>
                <c:pt idx="26">
                  <c:v>3.0609701143428083</c:v>
                </c:pt>
                <c:pt idx="27">
                  <c:v>3.3719610602645389</c:v>
                </c:pt>
                <c:pt idx="28">
                  <c:v>3.6802501635766021</c:v>
                </c:pt>
                <c:pt idx="29">
                  <c:v>3.9858463646451128</c:v>
                </c:pt>
                <c:pt idx="30">
                  <c:v>4.2887585644346018</c:v>
                </c:pt>
                <c:pt idx="31">
                  <c:v>4.5889956247247028</c:v>
                </c:pt>
                <c:pt idx="32">
                  <c:v>4.8865663683270668</c:v>
                </c:pt>
                <c:pt idx="33">
                  <c:v>5.1814795792961377</c:v>
                </c:pt>
                <c:pt idx="34">
                  <c:v>5.4737440031467486</c:v>
                </c:pt>
                <c:pt idx="35">
                  <c:v>5.7633683470594406</c:v>
                </c:pt>
                <c:pt idx="36">
                  <c:v>6.050361280095558</c:v>
                </c:pt>
                <c:pt idx="37">
                  <c:v>6.3347314334007478</c:v>
                </c:pt>
                <c:pt idx="38">
                  <c:v>6.6164874004175545</c:v>
                </c:pt>
                <c:pt idx="39">
                  <c:v>6.8956377370848259</c:v>
                </c:pt>
                <c:pt idx="40">
                  <c:v>7.1721909620473525</c:v>
                </c:pt>
                <c:pt idx="41">
                  <c:v>7.4461555568561835</c:v>
                </c:pt>
                <c:pt idx="42">
                  <c:v>7.7175399661709889</c:v>
                </c:pt>
                <c:pt idx="43">
                  <c:v>7.9863525979599217</c:v>
                </c:pt>
                <c:pt idx="44">
                  <c:v>8.252601823699024</c:v>
                </c:pt>
                <c:pt idx="45">
                  <c:v>8.5162959785709518</c:v>
                </c:pt>
                <c:pt idx="46">
                  <c:v>8.777443361659607</c:v>
                </c:pt>
                <c:pt idx="47">
                  <c:v>9.0360522361463609</c:v>
                </c:pt>
                <c:pt idx="48">
                  <c:v>9.2921308295046856</c:v>
                </c:pt>
                <c:pt idx="49">
                  <c:v>-2.2967837087799126</c:v>
                </c:pt>
                <c:pt idx="50">
                  <c:v>-2.1334631448553409</c:v>
                </c:pt>
                <c:pt idx="51">
                  <c:v>-1.9726483919721431</c:v>
                </c:pt>
                <c:pt idx="52">
                  <c:v>-1.8143313635782761</c:v>
                </c:pt>
                <c:pt idx="53">
                  <c:v>-1.658504007878264</c:v>
                </c:pt>
                <c:pt idx="54">
                  <c:v>-1.5051583076481165</c:v>
                </c:pt>
                <c:pt idx="55">
                  <c:v>-1.354286280050701</c:v>
                </c:pt>
                <c:pt idx="56">
                  <c:v>-1.2058799764490686</c:v>
                </c:pt>
                <c:pt idx="57">
                  <c:v>-1.0599314822254655</c:v>
                </c:pt>
                <c:pt idx="58">
                  <c:v>-0.91643291659852366</c:v>
                </c:pt>
                <c:pt idx="59">
                  <c:v>-0.77537643244386345</c:v>
                </c:pt>
                <c:pt idx="60">
                  <c:v>-0.63675421611287675</c:v>
                </c:pt>
                <c:pt idx="61">
                  <c:v>-0.50055848725651231</c:v>
                </c:pt>
                <c:pt idx="62">
                  <c:v>-0.36678149864656007</c:v>
                </c:pt>
                <c:pt idx="63">
                  <c:v>-0.23541553599875442</c:v>
                </c:pt>
                <c:pt idx="64">
                  <c:v>-0.10645291780087973</c:v>
                </c:pt>
                <c:pt idx="65">
                  <c:v>2.01140048641264E-2</c:v>
                </c:pt>
                <c:pt idx="66">
                  <c:v>0.14429284848984025</c:v>
                </c:pt>
                <c:pt idx="67">
                  <c:v>0.2660911973164275</c:v>
                </c:pt>
                <c:pt idx="68">
                  <c:v>0.38551660350390193</c:v>
                </c:pt>
                <c:pt idx="69">
                  <c:v>0.5025765872996999</c:v>
                </c:pt>
                <c:pt idx="70">
                  <c:v>0.61727863720693676</c:v>
                </c:pt>
                <c:pt idx="71">
                  <c:v>0.72963021015402774</c:v>
                </c:pt>
                <c:pt idx="72">
                  <c:v>0.83963873165771474</c:v>
                </c:pt>
                <c:pt idx="73">
                  <c:v>0.94731159598995873</c:v>
                </c:pt>
                <c:pt idx="74">
                  <c:v>1.0526561663436951</c:v>
                </c:pt>
                <c:pt idx="75">
                  <c:v>1.1556797749915404</c:v>
                </c:pt>
                <c:pt idx="76">
                  <c:v>1.256389723453367</c:v>
                </c:pt>
                <c:pt idx="77">
                  <c:v>1.3547932826525084</c:v>
                </c:pt>
                <c:pt idx="78">
                  <c:v>1.4508976930792414</c:v>
                </c:pt>
                <c:pt idx="79">
                  <c:v>-5.692355472117697</c:v>
                </c:pt>
                <c:pt idx="80">
                  <c:v>-5.6446887625700128</c:v>
                </c:pt>
                <c:pt idx="81">
                  <c:v>-5.5992996613458672</c:v>
                </c:pt>
                <c:pt idx="82">
                  <c:v>-5.5561810481115117</c:v>
                </c:pt>
                <c:pt idx="83">
                  <c:v>-5.5153258321822705</c:v>
                </c:pt>
                <c:pt idx="84">
                  <c:v>-5.4767269523683808</c:v>
                </c:pt>
                <c:pt idx="85">
                  <c:v>-5.4403773768221981</c:v>
                </c:pt>
                <c:pt idx="86">
                  <c:v>-5.4062701028838092</c:v>
                </c:pt>
                <c:pt idx="87">
                  <c:v>-5.3743981569323296</c:v>
                </c:pt>
                <c:pt idx="88">
                  <c:v>-5.3447545942347006</c:v>
                </c:pt>
                <c:pt idx="89">
                  <c:v>-5.3173324987956221</c:v>
                </c:pt>
                <c:pt idx="90">
                  <c:v>-5.2921249832086232</c:v>
                </c:pt>
                <c:pt idx="91">
                  <c:v>-5.2691251885114525</c:v>
                </c:pt>
                <c:pt idx="92">
                  <c:v>-5.2483262840351017</c:v>
                </c:pt>
                <c:pt idx="93">
                  <c:v>-5.22972146726147</c:v>
                </c:pt>
                <c:pt idx="94">
                  <c:v>-5.2133039636760259</c:v>
                </c:pt>
                <c:pt idx="95">
                  <c:v>-5.1990670266270627</c:v>
                </c:pt>
                <c:pt idx="96">
                  <c:v>-5.1870039371794974</c:v>
                </c:pt>
                <c:pt idx="97">
                  <c:v>-5.1771080039729895</c:v>
                </c:pt>
                <c:pt idx="98">
                  <c:v>-5.1693725630832432</c:v>
                </c:pt>
                <c:pt idx="99">
                  <c:v>-5.1637909778783069</c:v>
                </c:pt>
                <c:pt idx="100">
                  <c:v>-5.1603566388810123</c:v>
                </c:pt>
                <c:pt idx="101">
                  <c:v>-5.1590629636297081</c:v>
                </c:pt>
                <c:pt idx="102">
                  <c:v>-5.1599033965401304</c:v>
                </c:pt>
                <c:pt idx="103">
                  <c:v>-5.1628714087685239</c:v>
                </c:pt>
                <c:pt idx="104">
                  <c:v>-5.1679604980757858</c:v>
                </c:pt>
                <c:pt idx="105">
                  <c:v>-5.1751641886909283</c:v>
                </c:pt>
                <c:pt idx="106">
                  <c:v>-5.1844760311788605</c:v>
                </c:pt>
                <c:pt idx="107">
                  <c:v>-5.1958896023031684</c:v>
                </c:pt>
                <c:pt idx="108">
                  <c:v>-5.2093985048968534</c:v>
                </c:pt>
                <c:pt idx="109">
                  <c:v>-5.2249963677281812</c:v>
                </c:pt>
                <c:pt idx="110">
                  <c:v>-5.2426768453689192</c:v>
                </c:pt>
                <c:pt idx="111">
                  <c:v>-5.2624336180659839</c:v>
                </c:pt>
                <c:pt idx="112">
                  <c:v>-5.2842603916094504</c:v>
                </c:pt>
                <c:pt idx="113">
                  <c:v>-5.3081508972047686</c:v>
                </c:pt>
                <c:pt idx="114">
                  <c:v>-5.3340988913450929</c:v>
                </c:pt>
                <c:pt idx="115">
                  <c:v>-5.3620981556817924</c:v>
                </c:pt>
                <c:pt idx="116">
                  <c:v>-31.722335547093849</c:v>
                </c:pt>
                <c:pt idx="117">
                  <c:v>-31.884766287135562</c:v>
                </c:pt>
                <c:pt idx="118">
                  <c:v>-32.049229792026722</c:v>
                </c:pt>
                <c:pt idx="119">
                  <c:v>-32.215719942799979</c:v>
                </c:pt>
                <c:pt idx="120">
                  <c:v>-32.384230645021375</c:v>
                </c:pt>
                <c:pt idx="121">
                  <c:v>-32.554755828670409</c:v>
                </c:pt>
                <c:pt idx="122">
                  <c:v>-32.727289448013607</c:v>
                </c:pt>
                <c:pt idx="123">
                  <c:v>-32.901825481486298</c:v>
                </c:pt>
                <c:pt idx="124">
                  <c:v>-33.078357931571304</c:v>
                </c:pt>
                <c:pt idx="125">
                  <c:v>-33.256880824678774</c:v>
                </c:pt>
                <c:pt idx="126">
                  <c:v>-33.437388211026359</c:v>
                </c:pt>
                <c:pt idx="127">
                  <c:v>-33.619874164521548</c:v>
                </c:pt>
                <c:pt idx="128">
                  <c:v>-33.804332782644792</c:v>
                </c:pt>
                <c:pt idx="129">
                  <c:v>-33.990758186329344</c:v>
                </c:pt>
                <c:pt idx="130">
                  <c:v>-34.179144519848933</c:v>
                </c:pt>
                <c:pt idx="131">
                  <c:v>-34.369485950698504</c:v>
                </c:pt>
                <c:pt idx="132">
                  <c:v>-34.561776669481219</c:v>
                </c:pt>
                <c:pt idx="133">
                  <c:v>-34.756010889793515</c:v>
                </c:pt>
                <c:pt idx="134">
                  <c:v>-34.952182848111647</c:v>
                </c:pt>
                <c:pt idx="135">
                  <c:v>-35.150286803678682</c:v>
                </c:pt>
                <c:pt idx="136">
                  <c:v>-35.35031703839195</c:v>
                </c:pt>
                <c:pt idx="137">
                  <c:v>-35.552267856691742</c:v>
                </c:pt>
                <c:pt idx="138">
                  <c:v>-35.756133585449902</c:v>
                </c:pt>
                <c:pt idx="139">
                  <c:v>-35.961908573859773</c:v>
                </c:pt>
                <c:pt idx="140">
                  <c:v>-36.169587193326834</c:v>
                </c:pt>
                <c:pt idx="141">
                  <c:v>-36.379163837359215</c:v>
                </c:pt>
                <c:pt idx="142">
                  <c:v>-36.590632921459701</c:v>
                </c:pt>
                <c:pt idx="143">
                  <c:v>-36.803988883017155</c:v>
                </c:pt>
                <c:pt idx="144">
                  <c:v>-37.019226181200565</c:v>
                </c:pt>
                <c:pt idx="145">
                  <c:v>-37.236339296851042</c:v>
                </c:pt>
                <c:pt idx="146">
                  <c:v>-37.455322732378363</c:v>
                </c:pt>
                <c:pt idx="147">
                  <c:v>-37.676171011652741</c:v>
                </c:pt>
                <c:pt idx="148">
                  <c:v>-37.898878679902737</c:v>
                </c:pt>
                <c:pt idx="149">
                  <c:v>-38.123440303609868</c:v>
                </c:pt>
                <c:pt idx="150">
                  <c:v>-38.349850470405386</c:v>
                </c:pt>
                <c:pt idx="151">
                  <c:v>-38.578103788967724</c:v>
                </c:pt>
                <c:pt idx="152">
                  <c:v>-38.808194888920298</c:v>
                </c:pt>
                <c:pt idx="153">
                  <c:v>-39.0401184207293</c:v>
                </c:pt>
                <c:pt idx="154">
                  <c:v>-39.273869055604109</c:v>
                </c:pt>
                <c:pt idx="155">
                  <c:v>-39.509441485395087</c:v>
                </c:pt>
                <c:pt idx="156">
                  <c:v>-39.746830422494327</c:v>
                </c:pt>
                <c:pt idx="157">
                  <c:v>-39.986030599737887</c:v>
                </c:pt>
                <c:pt idx="158">
                  <c:v>-40.227036770304267</c:v>
                </c:pt>
                <c:pt idx="159">
                  <c:v>-40.469843707618793</c:v>
                </c:pt>
                <c:pt idx="160">
                  <c:v>-40.714446205254831</c:v>
                </c:pt>
                <c:pt idx="161">
                  <c:v>-40.960839076837146</c:v>
                </c:pt>
                <c:pt idx="162">
                  <c:v>-105.55496310189073</c:v>
                </c:pt>
                <c:pt idx="163">
                  <c:v>-106.06438070142201</c:v>
                </c:pt>
                <c:pt idx="164">
                  <c:v>-106.57557323511946</c:v>
                </c:pt>
                <c:pt idx="165">
                  <c:v>-107.0885355958543</c:v>
                </c:pt>
                <c:pt idx="166">
                  <c:v>-107.6032626960714</c:v>
                </c:pt>
                <c:pt idx="167">
                  <c:v>-108.11974946769851</c:v>
                </c:pt>
                <c:pt idx="168">
                  <c:v>-108.63799086204915</c:v>
                </c:pt>
                <c:pt idx="169">
                  <c:v>-109.15798184973312</c:v>
                </c:pt>
                <c:pt idx="170">
                  <c:v>-109.67971742056307</c:v>
                </c:pt>
                <c:pt idx="171">
                  <c:v>-110.20319258346331</c:v>
                </c:pt>
                <c:pt idx="172">
                  <c:v>-110.72840236637819</c:v>
                </c:pt>
                <c:pt idx="173">
                  <c:v>-111.25534181618264</c:v>
                </c:pt>
                <c:pt idx="174">
                  <c:v>-111.78400599859094</c:v>
                </c:pt>
                <c:pt idx="175">
                  <c:v>-112.3143899980679</c:v>
                </c:pt>
                <c:pt idx="176">
                  <c:v>-112.84648891774066</c:v>
                </c:pt>
                <c:pt idx="177">
                  <c:v>-113.38029787930827</c:v>
                </c:pt>
                <c:pt idx="178">
                  <c:v>-113.91581202295527</c:v>
                </c:pt>
                <c:pt idx="179">
                  <c:v>-114.45302650726376</c:v>
                </c:pt>
                <c:pt idx="180">
                  <c:v>-114.9919365091265</c:v>
                </c:pt>
                <c:pt idx="181">
                  <c:v>-115.5325372236606</c:v>
                </c:pt>
                <c:pt idx="182">
                  <c:v>-116.07482386412039</c:v>
                </c:pt>
                <c:pt idx="183">
                  <c:v>-116.61879166181393</c:v>
                </c:pt>
                <c:pt idx="184">
                  <c:v>-117.16443586601599</c:v>
                </c:pt>
                <c:pt idx="185">
                  <c:v>-117.71175174388452</c:v>
                </c:pt>
                <c:pt idx="186">
                  <c:v>-118.26073458037718</c:v>
                </c:pt>
                <c:pt idx="187">
                  <c:v>-118.81137967816596</c:v>
                </c:pt>
                <c:pt idx="188">
                  <c:v>-119.36368235755572</c:v>
                </c:pt>
                <c:pt idx="189">
                  <c:v>-119.91763795640111</c:v>
                </c:pt>
                <c:pt idx="190">
                  <c:v>-120.47324183002331</c:v>
                </c:pt>
                <c:pt idx="191">
                  <c:v>-121.03048935113031</c:v>
                </c:pt>
                <c:pt idx="192">
                  <c:v>-121.58937590973358</c:v>
                </c:pt>
                <c:pt idx="193">
                  <c:v>-122.1498969130688</c:v>
                </c:pt>
                <c:pt idx="194">
                  <c:v>-122.7120477855143</c:v>
                </c:pt>
                <c:pt idx="195">
                  <c:v>-123.27582396851221</c:v>
                </c:pt>
                <c:pt idx="196">
                  <c:v>-123.84122092048881</c:v>
                </c:pt>
                <c:pt idx="197">
                  <c:v>-124.40823411677411</c:v>
                </c:pt>
                <c:pt idx="198">
                  <c:v>-124.97685904952539</c:v>
                </c:pt>
                <c:pt idx="199">
                  <c:v>-125.54709122764757</c:v>
                </c:pt>
                <c:pt idx="200">
                  <c:v>-126.11892617671629</c:v>
                </c:pt>
                <c:pt idx="201">
                  <c:v>-126.69235943889964</c:v>
                </c:pt>
                <c:pt idx="202">
                  <c:v>-127.26738657288308</c:v>
                </c:pt>
                <c:pt idx="203">
                  <c:v>-127.84400315379071</c:v>
                </c:pt>
                <c:pt idx="204">
                  <c:v>-128.42220477311162</c:v>
                </c:pt>
                <c:pt idx="205">
                  <c:v>-129.00198703862213</c:v>
                </c:pt>
                <c:pt idx="206">
                  <c:v>-129.58334557431237</c:v>
                </c:pt>
                <c:pt idx="207">
                  <c:v>-130.16627602031099</c:v>
                </c:pt>
                <c:pt idx="208">
                  <c:v>-130.75077403280977</c:v>
                </c:pt>
                <c:pt idx="209">
                  <c:v>-131.33683528399206</c:v>
                </c:pt>
                <c:pt idx="210">
                  <c:v>-131.92445546195654</c:v>
                </c:pt>
                <c:pt idx="211">
                  <c:v>-132.51363027064565</c:v>
                </c:pt>
                <c:pt idx="212">
                  <c:v>-133.10435542977325</c:v>
                </c:pt>
                <c:pt idx="213">
                  <c:v>-133.69662667475154</c:v>
                </c:pt>
                <c:pt idx="214">
                  <c:v>-134.29043975661864</c:v>
                </c:pt>
                <c:pt idx="215">
                  <c:v>-134.88579044196899</c:v>
                </c:pt>
                <c:pt idx="216">
                  <c:v>-135.48267451288007</c:v>
                </c:pt>
                <c:pt idx="217">
                  <c:v>-136.08108776684287</c:v>
                </c:pt>
                <c:pt idx="218">
                  <c:v>-136.68102601669091</c:v>
                </c:pt>
                <c:pt idx="219">
                  <c:v>-137.28248509053162</c:v>
                </c:pt>
                <c:pt idx="220">
                  <c:v>-137.88546083167546</c:v>
                </c:pt>
                <c:pt idx="221">
                  <c:v>-138.48994909856629</c:v>
                </c:pt>
                <c:pt idx="222">
                  <c:v>-139.09594576471477</c:v>
                </c:pt>
                <c:pt idx="223">
                  <c:v>-139.70344671862722</c:v>
                </c:pt>
                <c:pt idx="224">
                  <c:v>-140.31244786373941</c:v>
                </c:pt>
                <c:pt idx="225">
                  <c:v>-140.92294511834814</c:v>
                </c:pt>
                <c:pt idx="226">
                  <c:v>-141.53493441554451</c:v>
                </c:pt>
                <c:pt idx="227">
                  <c:v>-142.14841170314594</c:v>
                </c:pt>
                <c:pt idx="228">
                  <c:v>-142.76337294363043</c:v>
                </c:pt>
                <c:pt idx="229">
                  <c:v>-143.37981411406986</c:v>
                </c:pt>
                <c:pt idx="230">
                  <c:v>-143.99773120606449</c:v>
                </c:pt>
                <c:pt idx="231">
                  <c:v>-144.6171202256769</c:v>
                </c:pt>
                <c:pt idx="232">
                  <c:v>-145.23797719336756</c:v>
                </c:pt>
                <c:pt idx="233">
                  <c:v>-145.86029814392941</c:v>
                </c:pt>
                <c:pt idx="234">
                  <c:v>-146.48407912642324</c:v>
                </c:pt>
                <c:pt idx="235">
                  <c:v>-147.10931620411441</c:v>
                </c:pt>
                <c:pt idx="236">
                  <c:v>-147.73600545440866</c:v>
                </c:pt>
                <c:pt idx="237">
                  <c:v>-148.36414296878809</c:v>
                </c:pt>
                <c:pt idx="238">
                  <c:v>-148.99372485274864</c:v>
                </c:pt>
                <c:pt idx="239">
                  <c:v>-149.62474722573802</c:v>
                </c:pt>
                <c:pt idx="240">
                  <c:v>-150.25720622109134</c:v>
                </c:pt>
                <c:pt idx="241">
                  <c:v>-150.89109798597133</c:v>
                </c:pt>
                <c:pt idx="242">
                  <c:v>-151.5264186813049</c:v>
                </c:pt>
                <c:pt idx="243">
                  <c:v>-152.16316448172267</c:v>
                </c:pt>
                <c:pt idx="244">
                  <c:v>-152.8013315754971</c:v>
                </c:pt>
                <c:pt idx="245">
                  <c:v>-153.44091616448293</c:v>
                </c:pt>
                <c:pt idx="246">
                  <c:v>-154.08191446405488</c:v>
                </c:pt>
                <c:pt idx="247">
                  <c:v>-154.72432270304955</c:v>
                </c:pt>
                <c:pt idx="248">
                  <c:v>-155.36813712370451</c:v>
                </c:pt>
                <c:pt idx="249">
                  <c:v>-156.01335398159893</c:v>
                </c:pt>
                <c:pt idx="250">
                  <c:v>-156.65996954559455</c:v>
                </c:pt>
                <c:pt idx="251">
                  <c:v>-157.30798009777641</c:v>
                </c:pt>
                <c:pt idx="252">
                  <c:v>-157.95738193339594</c:v>
                </c:pt>
                <c:pt idx="253">
                  <c:v>-158.60817136081005</c:v>
                </c:pt>
                <c:pt idx="254">
                  <c:v>-159.26034470142565</c:v>
                </c:pt>
                <c:pt idx="255">
                  <c:v>-159.91389828964066</c:v>
                </c:pt>
                <c:pt idx="256">
                  <c:v>-160.56882847278723</c:v>
                </c:pt>
                <c:pt idx="257">
                  <c:v>-161.22513161107429</c:v>
                </c:pt>
                <c:pt idx="258">
                  <c:v>-161.88280407753246</c:v>
                </c:pt>
                <c:pt idx="259">
                  <c:v>-162.54184225795495</c:v>
                </c:pt>
                <c:pt idx="260">
                  <c:v>-163.20224255084315</c:v>
                </c:pt>
                <c:pt idx="261">
                  <c:v>-163.86400136735142</c:v>
                </c:pt>
                <c:pt idx="262">
                  <c:v>-164.52711513123006</c:v>
                </c:pt>
                <c:pt idx="263">
                  <c:v>-165.19158027877097</c:v>
                </c:pt>
                <c:pt idx="264">
                  <c:v>-165.85739325875238</c:v>
                </c:pt>
                <c:pt idx="265">
                  <c:v>-166.52455053238452</c:v>
                </c:pt>
                <c:pt idx="266">
                  <c:v>-167.19304857325528</c:v>
                </c:pt>
                <c:pt idx="267">
                  <c:v>-167.86288386727517</c:v>
                </c:pt>
                <c:pt idx="268">
                  <c:v>-168.53405291262561</c:v>
                </c:pt>
                <c:pt idx="269">
                  <c:v>-169.20655221970321</c:v>
                </c:pt>
                <c:pt idx="270">
                  <c:v>-169.88037831106783</c:v>
                </c:pt>
                <c:pt idx="271">
                  <c:v>-170.55552772138878</c:v>
                </c:pt>
                <c:pt idx="272">
                  <c:v>-171.23199699739348</c:v>
                </c:pt>
                <c:pt idx="273">
                  <c:v>-171.90978269781363</c:v>
                </c:pt>
                <c:pt idx="274">
                  <c:v>-172.58888139333396</c:v>
                </c:pt>
                <c:pt idx="275">
                  <c:v>-173.26928966654043</c:v>
                </c:pt>
                <c:pt idx="276">
                  <c:v>-173.95100411186752</c:v>
                </c:pt>
                <c:pt idx="277">
                  <c:v>-174.63402133554825</c:v>
                </c:pt>
                <c:pt idx="278">
                  <c:v>-175.3183379555627</c:v>
                </c:pt>
                <c:pt idx="279">
                  <c:v>-176.00395060158712</c:v>
                </c:pt>
                <c:pt idx="280">
                  <c:v>-176.69085591494331</c:v>
                </c:pt>
                <c:pt idx="281">
                  <c:v>-177.37905054854866</c:v>
                </c:pt>
                <c:pt idx="282">
                  <c:v>-178.06853116686568</c:v>
                </c:pt>
                <c:pt idx="283">
                  <c:v>-178.7592944458529</c:v>
                </c:pt>
                <c:pt idx="284">
                  <c:v>-179.45133707291461</c:v>
                </c:pt>
                <c:pt idx="285">
                  <c:v>-180.14465574685312</c:v>
                </c:pt>
                <c:pt idx="286">
                  <c:v>-180.83924717781747</c:v>
                </c:pt>
                <c:pt idx="287">
                  <c:v>-181.53510808725684</c:v>
                </c:pt>
                <c:pt idx="288">
                  <c:v>-182.23223520787099</c:v>
                </c:pt>
                <c:pt idx="289">
                  <c:v>-182.93062528356211</c:v>
                </c:pt>
                <c:pt idx="290">
                  <c:v>-183.63027506938715</c:v>
                </c:pt>
                <c:pt idx="291">
                  <c:v>-184.33118133151038</c:v>
                </c:pt>
                <c:pt idx="292">
                  <c:v>-185.03334084715459</c:v>
                </c:pt>
                <c:pt idx="293">
                  <c:v>-185.73675040455555</c:v>
                </c:pt>
                <c:pt idx="294">
                  <c:v>-186.44140680291423</c:v>
                </c:pt>
                <c:pt idx="295">
                  <c:v>-187.1473068523494</c:v>
                </c:pt>
                <c:pt idx="296">
                  <c:v>-187.85444737385228</c:v>
                </c:pt>
                <c:pt idx="297">
                  <c:v>-188.56282519923946</c:v>
                </c:pt>
                <c:pt idx="298">
                  <c:v>-189.27243717110719</c:v>
                </c:pt>
                <c:pt idx="299">
                  <c:v>-290.1130098725157</c:v>
                </c:pt>
                <c:pt idx="300">
                  <c:v>-291.0851579281009</c:v>
                </c:pt>
                <c:pt idx="301">
                  <c:v>-292.05853072217633</c:v>
                </c:pt>
                <c:pt idx="302">
                  <c:v>-293.03312514000129</c:v>
                </c:pt>
                <c:pt idx="303">
                  <c:v>-294.00893807738726</c:v>
                </c:pt>
                <c:pt idx="304">
                  <c:v>-294.98596644065469</c:v>
                </c:pt>
                <c:pt idx="305">
                  <c:v>-295.96420714658734</c:v>
                </c:pt>
                <c:pt idx="306">
                  <c:v>-296.94365712238846</c:v>
                </c:pt>
                <c:pt idx="307">
                  <c:v>-297.92431330563784</c:v>
                </c:pt>
                <c:pt idx="308">
                  <c:v>-298.90617264424588</c:v>
                </c:pt>
                <c:pt idx="309">
                  <c:v>-299.88923209641212</c:v>
                </c:pt>
                <c:pt idx="310">
                  <c:v>-300.87348863058082</c:v>
                </c:pt>
                <c:pt idx="311">
                  <c:v>-301.85893922539844</c:v>
                </c:pt>
                <c:pt idx="312">
                  <c:v>-302.84558086967002</c:v>
                </c:pt>
                <c:pt idx="313">
                  <c:v>-303.83341056231757</c:v>
                </c:pt>
                <c:pt idx="314">
                  <c:v>-304.82242531233658</c:v>
                </c:pt>
                <c:pt idx="315">
                  <c:v>-305.81262213875425</c:v>
                </c:pt>
                <c:pt idx="316">
                  <c:v>-306.80399807058734</c:v>
                </c:pt>
                <c:pt idx="317">
                  <c:v>-307.79655014680122</c:v>
                </c:pt>
                <c:pt idx="318">
                  <c:v>-308.79027541626681</c:v>
                </c:pt>
                <c:pt idx="319">
                  <c:v>-309.78517093772007</c:v>
                </c:pt>
                <c:pt idx="320">
                  <c:v>-310.78123377972054</c:v>
                </c:pt>
                <c:pt idx="321">
                  <c:v>-311.77846102061108</c:v>
                </c:pt>
                <c:pt idx="322">
                  <c:v>-312.77684974847534</c:v>
                </c:pt>
                <c:pt idx="323">
                  <c:v>-313.77639706109937</c:v>
                </c:pt>
                <c:pt idx="324">
                  <c:v>-314.77710006592986</c:v>
                </c:pt>
                <c:pt idx="325">
                  <c:v>-315.77895588003389</c:v>
                </c:pt>
                <c:pt idx="326">
                  <c:v>-316.78196163006055</c:v>
                </c:pt>
                <c:pt idx="327">
                  <c:v>-317.78611445219849</c:v>
                </c:pt>
                <c:pt idx="328">
                  <c:v>-318.79141149213933</c:v>
                </c:pt>
                <c:pt idx="329">
                  <c:v>-319.79784990503589</c:v>
                </c:pt>
                <c:pt idx="330">
                  <c:v>-320.80542685546413</c:v>
                </c:pt>
                <c:pt idx="331">
                  <c:v>-321.81413951738438</c:v>
                </c:pt>
                <c:pt idx="332">
                  <c:v>-322.82398507410198</c:v>
                </c:pt>
                <c:pt idx="333">
                  <c:v>-323.83496071822839</c:v>
                </c:pt>
                <c:pt idx="334">
                  <c:v>-324.84706365164436</c:v>
                </c:pt>
                <c:pt idx="335">
                  <c:v>-325.86029108545955</c:v>
                </c:pt>
                <c:pt idx="336">
                  <c:v>-326.87464023997597</c:v>
                </c:pt>
                <c:pt idx="337">
                  <c:v>-327.89010834465</c:v>
                </c:pt>
                <c:pt idx="338">
                  <c:v>-328.9066926380541</c:v>
                </c:pt>
                <c:pt idx="339">
                  <c:v>-329.92439036784015</c:v>
                </c:pt>
                <c:pt idx="340">
                  <c:v>-330.9431987907015</c:v>
                </c:pt>
                <c:pt idx="341">
                  <c:v>-331.96311517233585</c:v>
                </c:pt>
                <c:pt idx="342">
                  <c:v>-332.98413678740889</c:v>
                </c:pt>
                <c:pt idx="343">
                  <c:v>-334.00626091951756</c:v>
                </c:pt>
                <c:pt idx="344">
                  <c:v>-335.02948486115298</c:v>
                </c:pt>
                <c:pt idx="345">
                  <c:v>-336.05380591366384</c:v>
                </c:pt>
                <c:pt idx="346">
                  <c:v>-337.07922138722159</c:v>
                </c:pt>
                <c:pt idx="347">
                  <c:v>-338.10572860078275</c:v>
                </c:pt>
                <c:pt idx="348">
                  <c:v>-339.13332488205418</c:v>
                </c:pt>
                <c:pt idx="349">
                  <c:v>-340.1620075674569</c:v>
                </c:pt>
                <c:pt idx="350">
                  <c:v>-341.19177400209111</c:v>
                </c:pt>
                <c:pt idx="351">
                  <c:v>-342.22262153970001</c:v>
                </c:pt>
                <c:pt idx="352">
                  <c:v>-343.25454754263552</c:v>
                </c:pt>
                <c:pt idx="353">
                  <c:v>-344.287549381823</c:v>
                </c:pt>
                <c:pt idx="354">
                  <c:v>-345.32162443672587</c:v>
                </c:pt>
                <c:pt idx="355">
                  <c:v>-346.35677009531207</c:v>
                </c:pt>
                <c:pt idx="356">
                  <c:v>-347.39298375401859</c:v>
                </c:pt>
                <c:pt idx="357">
                  <c:v>-348.4302628177183</c:v>
                </c:pt>
                <c:pt idx="358">
                  <c:v>-349.46860469968385</c:v>
                </c:pt>
                <c:pt idx="359">
                  <c:v>-350.50800682155659</c:v>
                </c:pt>
                <c:pt idx="360">
                  <c:v>-351.54846661330964</c:v>
                </c:pt>
                <c:pt idx="361">
                  <c:v>-352.58998151321674</c:v>
                </c:pt>
                <c:pt idx="362">
                  <c:v>-353.63254896781712</c:v>
                </c:pt>
                <c:pt idx="363">
                  <c:v>-354.67616643188353</c:v>
                </c:pt>
                <c:pt idx="364">
                  <c:v>-355.72083136838791</c:v>
                </c:pt>
                <c:pt idx="365">
                  <c:v>-356.76654124846908</c:v>
                </c:pt>
                <c:pt idx="366">
                  <c:v>-357.81329355139974</c:v>
                </c:pt>
                <c:pt idx="367">
                  <c:v>-358.86108576455365</c:v>
                </c:pt>
                <c:pt idx="368">
                  <c:v>-359.90991538337329</c:v>
                </c:pt>
                <c:pt idx="369">
                  <c:v>-360.95977991133725</c:v>
                </c:pt>
                <c:pt idx="370">
                  <c:v>-362.01067685992905</c:v>
                </c:pt>
                <c:pt idx="371">
                  <c:v>-363.06260374860312</c:v>
                </c:pt>
                <c:pt idx="372">
                  <c:v>-364.11555810475483</c:v>
                </c:pt>
                <c:pt idx="373">
                  <c:v>-365.16953746368733</c:v>
                </c:pt>
                <c:pt idx="374">
                  <c:v>-366.22453936858142</c:v>
                </c:pt>
                <c:pt idx="375">
                  <c:v>-367.28056137046212</c:v>
                </c:pt>
                <c:pt idx="376">
                  <c:v>-368.33760102817007</c:v>
                </c:pt>
                <c:pt idx="377">
                  <c:v>-369.39565590832711</c:v>
                </c:pt>
                <c:pt idx="378">
                  <c:v>-370.45472358530844</c:v>
                </c:pt>
                <c:pt idx="379">
                  <c:v>-371.5148016412096</c:v>
                </c:pt>
                <c:pt idx="380">
                  <c:v>-372.57588766581665</c:v>
                </c:pt>
                <c:pt idx="381">
                  <c:v>-373.63797925657599</c:v>
                </c:pt>
                <c:pt idx="382">
                  <c:v>-374.70107401856251</c:v>
                </c:pt>
                <c:pt idx="383">
                  <c:v>-375.76516956445101</c:v>
                </c:pt>
                <c:pt idx="384">
                  <c:v>-376.83026351448547</c:v>
                </c:pt>
                <c:pt idx="385">
                  <c:v>-377.89635349644874</c:v>
                </c:pt>
                <c:pt idx="386">
                  <c:v>-378.96343714563238</c:v>
                </c:pt>
                <c:pt idx="387">
                  <c:v>-380.03151210480843</c:v>
                </c:pt>
                <c:pt idx="388">
                  <c:v>-381.1005760241984</c:v>
                </c:pt>
                <c:pt idx="389">
                  <c:v>-382.17062656144469</c:v>
                </c:pt>
                <c:pt idx="390">
                  <c:v>-383.24166138158103</c:v>
                </c:pt>
                <c:pt idx="391">
                  <c:v>-384.31367815700258</c:v>
                </c:pt>
                <c:pt idx="392">
                  <c:v>-385.38667456743946</c:v>
                </c:pt>
                <c:pt idx="393">
                  <c:v>-386.46064829992451</c:v>
                </c:pt>
                <c:pt idx="394">
                  <c:v>-387.53559704876665</c:v>
                </c:pt>
                <c:pt idx="395">
                  <c:v>-388.61151851552228</c:v>
                </c:pt>
                <c:pt idx="396">
                  <c:v>-389.68841040896638</c:v>
                </c:pt>
                <c:pt idx="397">
                  <c:v>-390.76627044506364</c:v>
                </c:pt>
                <c:pt idx="398">
                  <c:v>-391.84509634694115</c:v>
                </c:pt>
                <c:pt idx="399">
                  <c:v>-392.92488584486057</c:v>
                </c:pt>
                <c:pt idx="400">
                  <c:v>-394.00563667618877</c:v>
                </c:pt>
                <c:pt idx="401">
                  <c:v>-395.08734658537168</c:v>
                </c:pt>
                <c:pt idx="402">
                  <c:v>-396.17001332390544</c:v>
                </c:pt>
                <c:pt idx="403">
                  <c:v>-397.25363465031012</c:v>
                </c:pt>
                <c:pt idx="404">
                  <c:v>-398.33820833010049</c:v>
                </c:pt>
                <c:pt idx="405">
                  <c:v>-399.42373213576076</c:v>
                </c:pt>
                <c:pt idx="406">
                  <c:v>-400.51020384671563</c:v>
                </c:pt>
                <c:pt idx="407">
                  <c:v>-401.59762124930523</c:v>
                </c:pt>
                <c:pt idx="408">
                  <c:v>-402.68598213675602</c:v>
                </c:pt>
                <c:pt idx="409">
                  <c:v>-403.77528430915578</c:v>
                </c:pt>
                <c:pt idx="410">
                  <c:v>-404.86552557342571</c:v>
                </c:pt>
                <c:pt idx="411">
                  <c:v>-405.95670374329563</c:v>
                </c:pt>
                <c:pt idx="412">
                  <c:v>-407.04881663927569</c:v>
                </c:pt>
                <c:pt idx="413">
                  <c:v>-408.1418620886306</c:v>
                </c:pt>
                <c:pt idx="414">
                  <c:v>-409.23583792535453</c:v>
                </c:pt>
                <c:pt idx="415">
                  <c:v>-410.33074199014419</c:v>
                </c:pt>
                <c:pt idx="416">
                  <c:v>-411.42657213037256</c:v>
                </c:pt>
                <c:pt idx="417">
                  <c:v>-412.52332620006359</c:v>
                </c:pt>
                <c:pt idx="418">
                  <c:v>-413.62100205986769</c:v>
                </c:pt>
                <c:pt idx="419">
                  <c:v>-414.71959757703371</c:v>
                </c:pt>
                <c:pt idx="420">
                  <c:v>-415.81911062538546</c:v>
                </c:pt>
                <c:pt idx="421">
                  <c:v>-416.9195390852953</c:v>
                </c:pt>
                <c:pt idx="422">
                  <c:v>-418.02088084366028</c:v>
                </c:pt>
                <c:pt idx="423">
                  <c:v>-419.12313379387558</c:v>
                </c:pt>
                <c:pt idx="424">
                  <c:v>-420.22629583581028</c:v>
                </c:pt>
                <c:pt idx="425">
                  <c:v>-421.3303648757821</c:v>
                </c:pt>
                <c:pt idx="426">
                  <c:v>-422.43533882653378</c:v>
                </c:pt>
                <c:pt idx="427">
                  <c:v>-423.54121560720671</c:v>
                </c:pt>
                <c:pt idx="428">
                  <c:v>-424.64799314331782</c:v>
                </c:pt>
                <c:pt idx="429">
                  <c:v>-425.75566936673494</c:v>
                </c:pt>
                <c:pt idx="430">
                  <c:v>-426.86424221565181</c:v>
                </c:pt>
                <c:pt idx="431">
                  <c:v>-427.97370963456467</c:v>
                </c:pt>
                <c:pt idx="432">
                  <c:v>-429.08406957424756</c:v>
                </c:pt>
                <c:pt idx="433">
                  <c:v>-430.1953199917296</c:v>
                </c:pt>
                <c:pt idx="434">
                  <c:v>-431.30745885026926</c:v>
                </c:pt>
                <c:pt idx="435">
                  <c:v>-432.4204841193324</c:v>
                </c:pt>
                <c:pt idx="436">
                  <c:v>-433.53439377456698</c:v>
                </c:pt>
                <c:pt idx="437">
                  <c:v>-434.64918579778185</c:v>
                </c:pt>
                <c:pt idx="438">
                  <c:v>-435.76485817692082</c:v>
                </c:pt>
                <c:pt idx="439">
                  <c:v>-436.88140890604075</c:v>
                </c:pt>
                <c:pt idx="440">
                  <c:v>-437.99883598528794</c:v>
                </c:pt>
                <c:pt idx="441">
                  <c:v>-439.11713742087596</c:v>
                </c:pt>
                <c:pt idx="442">
                  <c:v>-440.23631122506106</c:v>
                </c:pt>
                <c:pt idx="443">
                  <c:v>-441.3563554161201</c:v>
                </c:pt>
                <c:pt idx="444">
                  <c:v>-442.47726801832874</c:v>
                </c:pt>
                <c:pt idx="445">
                  <c:v>-443.5990470619368</c:v>
                </c:pt>
                <c:pt idx="446">
                  <c:v>-444.72169058314705</c:v>
                </c:pt>
                <c:pt idx="447">
                  <c:v>-445.84519662409218</c:v>
                </c:pt>
                <c:pt idx="448">
                  <c:v>-446.96956323281341</c:v>
                </c:pt>
                <c:pt idx="449">
                  <c:v>-448.09478846323685</c:v>
                </c:pt>
                <c:pt idx="450">
                  <c:v>-449.22087037515183</c:v>
                </c:pt>
                <c:pt idx="451">
                  <c:v>-450.34780703418903</c:v>
                </c:pt>
                <c:pt idx="452">
                  <c:v>-451.47559651179915</c:v>
                </c:pt>
                <c:pt idx="453">
                  <c:v>-452.60423688522945</c:v>
                </c:pt>
                <c:pt idx="454">
                  <c:v>-453.73372623750299</c:v>
                </c:pt>
                <c:pt idx="455">
                  <c:v>-454.8640626573972</c:v>
                </c:pt>
                <c:pt idx="456">
                  <c:v>-455.99524423942171</c:v>
                </c:pt>
                <c:pt idx="457">
                  <c:v>-457.1272690837975</c:v>
                </c:pt>
                <c:pt idx="458">
                  <c:v>-458.26013529643421</c:v>
                </c:pt>
                <c:pt idx="459">
                  <c:v>-459.39384098891065</c:v>
                </c:pt>
                <c:pt idx="460">
                  <c:v>-460.52838427845222</c:v>
                </c:pt>
                <c:pt idx="461">
                  <c:v>-461.66376328791097</c:v>
                </c:pt>
                <c:pt idx="462">
                  <c:v>-462.79997614574285</c:v>
                </c:pt>
                <c:pt idx="463">
                  <c:v>-463.93702098598919</c:v>
                </c:pt>
                <c:pt idx="464">
                  <c:v>-465.07489594825387</c:v>
                </c:pt>
                <c:pt idx="465">
                  <c:v>-466.21359917768325</c:v>
                </c:pt>
                <c:pt idx="466">
                  <c:v>-467.353128824946</c:v>
                </c:pt>
                <c:pt idx="467">
                  <c:v>-468.49348304621219</c:v>
                </c:pt>
                <c:pt idx="468">
                  <c:v>-469.63466000313281</c:v>
                </c:pt>
                <c:pt idx="469">
                  <c:v>-470.77665786281909</c:v>
                </c:pt>
                <c:pt idx="470">
                  <c:v>-471.91947479782328</c:v>
                </c:pt>
                <c:pt idx="471">
                  <c:v>-473.06310898611753</c:v>
                </c:pt>
                <c:pt idx="472">
                  <c:v>-474.20755861107409</c:v>
                </c:pt>
                <c:pt idx="473">
                  <c:v>-475.35282186144502</c:v>
                </c:pt>
                <c:pt idx="474">
                  <c:v>-476.49889693134293</c:v>
                </c:pt>
                <c:pt idx="475">
                  <c:v>-477.6457820202213</c:v>
                </c:pt>
                <c:pt idx="476">
                  <c:v>-478.79347533285369</c:v>
                </c:pt>
                <c:pt idx="477">
                  <c:v>-479.94197507931432</c:v>
                </c:pt>
                <c:pt idx="478">
                  <c:v>-481.09127947496012</c:v>
                </c:pt>
                <c:pt idx="479">
                  <c:v>-482.24138674040876</c:v>
                </c:pt>
                <c:pt idx="480">
                  <c:v>-483.3922951015212</c:v>
                </c:pt>
                <c:pt idx="481">
                  <c:v>-484.54400278938192</c:v>
                </c:pt>
                <c:pt idx="482">
                  <c:v>-485.69650804027913</c:v>
                </c:pt>
                <c:pt idx="483">
                  <c:v>-486.8498090956864</c:v>
                </c:pt>
                <c:pt idx="484">
                  <c:v>-488.00390420224301</c:v>
                </c:pt>
                <c:pt idx="485">
                  <c:v>-489.15879161173518</c:v>
                </c:pt>
                <c:pt idx="486">
                  <c:v>-490.31446958107756</c:v>
                </c:pt>
                <c:pt idx="487">
                  <c:v>-491.47093637229409</c:v>
                </c:pt>
                <c:pt idx="488">
                  <c:v>-492.62819025249939</c:v>
                </c:pt>
                <c:pt idx="489">
                  <c:v>-493.78622949387977</c:v>
                </c:pt>
                <c:pt idx="490">
                  <c:v>-494.94505237367571</c:v>
                </c:pt>
                <c:pt idx="491">
                  <c:v>-496.10465717416207</c:v>
                </c:pt>
                <c:pt idx="492">
                  <c:v>-497.26504218263028</c:v>
                </c:pt>
                <c:pt idx="493">
                  <c:v>-498.42620569137102</c:v>
                </c:pt>
                <c:pt idx="494">
                  <c:v>-499.58814599765412</c:v>
                </c:pt>
                <c:pt idx="495">
                  <c:v>-500.75086140371172</c:v>
                </c:pt>
                <c:pt idx="496">
                  <c:v>-501.91435021671998</c:v>
                </c:pt>
                <c:pt idx="497">
                  <c:v>-503.07861074878105</c:v>
                </c:pt>
                <c:pt idx="498">
                  <c:v>-504.2436413169047</c:v>
                </c:pt>
                <c:pt idx="499">
                  <c:v>-505.40944024299165</c:v>
                </c:pt>
                <c:pt idx="500">
                  <c:v>-506.57600585381374</c:v>
                </c:pt>
                <c:pt idx="501">
                  <c:v>-507.7433364809994</c:v>
                </c:pt>
                <c:pt idx="502">
                  <c:v>-508.91143046101297</c:v>
                </c:pt>
                <c:pt idx="503">
                  <c:v>-510.08028613513875</c:v>
                </c:pt>
                <c:pt idx="504">
                  <c:v>-511.24990184946319</c:v>
                </c:pt>
                <c:pt idx="505">
                  <c:v>-512.4202759548582</c:v>
                </c:pt>
                <c:pt idx="506">
                  <c:v>-513.59140680696214</c:v>
                </c:pt>
                <c:pt idx="507">
                  <c:v>-514.7632927661648</c:v>
                </c:pt>
                <c:pt idx="508">
                  <c:v>-515.93593219758873</c:v>
                </c:pt>
                <c:pt idx="509">
                  <c:v>-517.10932347107268</c:v>
                </c:pt>
                <c:pt idx="510">
                  <c:v>-518.28346496115455</c:v>
                </c:pt>
                <c:pt idx="511">
                  <c:v>-519.45835504705417</c:v>
                </c:pt>
                <c:pt idx="512">
                  <c:v>-520.63399211265744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2-CE40-91A6-770E0119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18015"/>
        <c:axId val="1340749407"/>
      </c:scatterChart>
      <c:valAx>
        <c:axId val="13411180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Raised capital, bill. RUB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562996905537642"/>
              <c:y val="0.8790262669046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0749407"/>
        <c:crosses val="autoZero"/>
        <c:crossBetween val="midCat"/>
      </c:valAx>
      <c:valAx>
        <c:axId val="1340749407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111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EPS, RUB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'EBIT_EPS (2)'!$G$7</c:f>
              <c:strCache>
                <c:ptCount val="1"/>
                <c:pt idx="0">
                  <c:v>Debt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'EBIT_EPS (2)'!$E$8:$E$51</c:f>
              <c:numCache>
                <c:formatCode>0.00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</c:numCache>
            </c:numRef>
          </c:xVal>
          <c:yVal>
            <c:numRef>
              <c:f>'EBIT_EPS (2)'!$G$8:$G$51</c:f>
              <c:numCache>
                <c:formatCode>General</c:formatCode>
                <c:ptCount val="44"/>
                <c:pt idx="0">
                  <c:v>-21.606795366795371</c:v>
                </c:pt>
                <c:pt idx="1">
                  <c:v>40.169266409266413</c:v>
                </c:pt>
                <c:pt idx="2">
                  <c:v>101.94532818532819</c:v>
                </c:pt>
                <c:pt idx="3">
                  <c:v>163.72138996138997</c:v>
                </c:pt>
                <c:pt idx="4">
                  <c:v>225.49745173745177</c:v>
                </c:pt>
                <c:pt idx="5">
                  <c:v>287.27351351351348</c:v>
                </c:pt>
                <c:pt idx="6">
                  <c:v>349.04957528957533</c:v>
                </c:pt>
                <c:pt idx="7">
                  <c:v>410.82563706563707</c:v>
                </c:pt>
                <c:pt idx="8">
                  <c:v>472.60169884169886</c:v>
                </c:pt>
                <c:pt idx="9">
                  <c:v>534.3777606177606</c:v>
                </c:pt>
                <c:pt idx="10">
                  <c:v>596.15382239382234</c:v>
                </c:pt>
                <c:pt idx="11">
                  <c:v>657.92988416988419</c:v>
                </c:pt>
                <c:pt idx="12">
                  <c:v>719.70594594594604</c:v>
                </c:pt>
                <c:pt idx="13">
                  <c:v>781.48200772200767</c:v>
                </c:pt>
                <c:pt idx="14">
                  <c:v>843.25806949806952</c:v>
                </c:pt>
                <c:pt idx="15">
                  <c:v>905.03413127413125</c:v>
                </c:pt>
                <c:pt idx="16">
                  <c:v>966.81019305019311</c:v>
                </c:pt>
                <c:pt idx="17">
                  <c:v>1028.5862548262548</c:v>
                </c:pt>
                <c:pt idx="18">
                  <c:v>1090.3623166023165</c:v>
                </c:pt>
                <c:pt idx="19">
                  <c:v>1152.1383783783783</c:v>
                </c:pt>
                <c:pt idx="20">
                  <c:v>1213.9144401544402</c:v>
                </c:pt>
                <c:pt idx="21">
                  <c:v>1275.690501930502</c:v>
                </c:pt>
                <c:pt idx="22">
                  <c:v>1337.4665637065639</c:v>
                </c:pt>
                <c:pt idx="23">
                  <c:v>1399.2426254826255</c:v>
                </c:pt>
                <c:pt idx="24">
                  <c:v>1461.0186872586874</c:v>
                </c:pt>
                <c:pt idx="25">
                  <c:v>1522.794749034749</c:v>
                </c:pt>
                <c:pt idx="26">
                  <c:v>1584.5708108108111</c:v>
                </c:pt>
                <c:pt idx="27">
                  <c:v>1646.3468725868727</c:v>
                </c:pt>
                <c:pt idx="28">
                  <c:v>1708.1229343629345</c:v>
                </c:pt>
                <c:pt idx="29">
                  <c:v>1769.8989961389964</c:v>
                </c:pt>
                <c:pt idx="30">
                  <c:v>1831.6750579150582</c:v>
                </c:pt>
                <c:pt idx="31">
                  <c:v>1893.4511196911201</c:v>
                </c:pt>
                <c:pt idx="32">
                  <c:v>1955.2271814671817</c:v>
                </c:pt>
                <c:pt idx="33">
                  <c:v>2017.0032432432436</c:v>
                </c:pt>
                <c:pt idx="34">
                  <c:v>2078.7793050193054</c:v>
                </c:pt>
                <c:pt idx="35">
                  <c:v>2140.5553667953668</c:v>
                </c:pt>
                <c:pt idx="36">
                  <c:v>2202.3314285714291</c:v>
                </c:pt>
                <c:pt idx="37">
                  <c:v>2264.1074903474905</c:v>
                </c:pt>
                <c:pt idx="38">
                  <c:v>2325.8835521235524</c:v>
                </c:pt>
                <c:pt idx="39">
                  <c:v>2387.6596138996142</c:v>
                </c:pt>
                <c:pt idx="40">
                  <c:v>2449.4356756756756</c:v>
                </c:pt>
                <c:pt idx="41">
                  <c:v>2511.2117374517379</c:v>
                </c:pt>
                <c:pt idx="42">
                  <c:v>2572.9877992277993</c:v>
                </c:pt>
                <c:pt idx="43">
                  <c:v>2634.7638610038612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8-794E-84BA-0A10B6B00D7A}"/>
            </c:ext>
          </c:extLst>
        </c:ser>
        <c:ser>
          <c:idx val="1"/>
          <c:order val="1"/>
          <c:tx>
            <c:strRef>
              <c:f>'EBIT_EPS (2)'!$H$7</c:f>
              <c:strCache>
                <c:ptCount val="1"/>
                <c:pt idx="0">
                  <c:v>Shares emission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'EBIT_EPS (2)'!$E$8:$E$51</c:f>
              <c:numCache>
                <c:formatCode>0.00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</c:numCache>
            </c:numRef>
          </c:xVal>
          <c:yVal>
            <c:numRef>
              <c:f>'EBIT_EPS (2)'!$H$8:$H$51</c:f>
              <c:numCache>
                <c:formatCode>General</c:formatCode>
                <c:ptCount val="44"/>
                <c:pt idx="0">
                  <c:v>-12.775511363796392</c:v>
                </c:pt>
                <c:pt idx="1">
                  <c:v>48.304577390250245</c:v>
                </c:pt>
                <c:pt idx="2">
                  <c:v>109.38466614429689</c:v>
                </c:pt>
                <c:pt idx="3">
                  <c:v>170.46475489834353</c:v>
                </c:pt>
                <c:pt idx="4">
                  <c:v>231.54484365239014</c:v>
                </c:pt>
                <c:pt idx="5">
                  <c:v>292.62493240643676</c:v>
                </c:pt>
                <c:pt idx="6">
                  <c:v>353.7050211604834</c:v>
                </c:pt>
                <c:pt idx="7">
                  <c:v>414.78510991453004</c:v>
                </c:pt>
                <c:pt idx="8">
                  <c:v>475.86519866857662</c:v>
                </c:pt>
                <c:pt idx="9">
                  <c:v>536.94528742262332</c:v>
                </c:pt>
                <c:pt idx="10">
                  <c:v>598.02537617666997</c:v>
                </c:pt>
                <c:pt idx="11">
                  <c:v>659.10546493071661</c:v>
                </c:pt>
                <c:pt idx="12">
                  <c:v>720.18555368476325</c:v>
                </c:pt>
                <c:pt idx="13">
                  <c:v>781.26564243880989</c:v>
                </c:pt>
                <c:pt idx="14">
                  <c:v>842.34573119285653</c:v>
                </c:pt>
                <c:pt idx="15">
                  <c:v>903.42581994690318</c:v>
                </c:pt>
                <c:pt idx="16">
                  <c:v>964.5059087009497</c:v>
                </c:pt>
                <c:pt idx="17">
                  <c:v>1025.5859974549965</c:v>
                </c:pt>
                <c:pt idx="18">
                  <c:v>1086.666086209043</c:v>
                </c:pt>
                <c:pt idx="19">
                  <c:v>1147.7461749630895</c:v>
                </c:pt>
                <c:pt idx="20">
                  <c:v>1208.8262637171365</c:v>
                </c:pt>
                <c:pt idx="21">
                  <c:v>1269.906352471183</c:v>
                </c:pt>
                <c:pt idx="22">
                  <c:v>1330.9864412252296</c:v>
                </c:pt>
                <c:pt idx="23">
                  <c:v>1392.0665299792761</c:v>
                </c:pt>
                <c:pt idx="24">
                  <c:v>1453.1466187333228</c:v>
                </c:pt>
                <c:pt idx="25">
                  <c:v>1514.2267074873694</c:v>
                </c:pt>
                <c:pt idx="26">
                  <c:v>1575.3067962414161</c:v>
                </c:pt>
                <c:pt idx="27">
                  <c:v>1636.3868849954627</c:v>
                </c:pt>
                <c:pt idx="28">
                  <c:v>1697.4669737495094</c:v>
                </c:pt>
                <c:pt idx="29">
                  <c:v>1758.5470625035559</c:v>
                </c:pt>
                <c:pt idx="30">
                  <c:v>1819.6271512576027</c:v>
                </c:pt>
                <c:pt idx="31">
                  <c:v>1880.7072400116492</c:v>
                </c:pt>
                <c:pt idx="32">
                  <c:v>1941.7873287656957</c:v>
                </c:pt>
                <c:pt idx="33">
                  <c:v>2002.8674175197425</c:v>
                </c:pt>
                <c:pt idx="34">
                  <c:v>2063.9475062737888</c:v>
                </c:pt>
                <c:pt idx="35">
                  <c:v>2125.027595027836</c:v>
                </c:pt>
                <c:pt idx="36">
                  <c:v>2186.1076837818823</c:v>
                </c:pt>
                <c:pt idx="37">
                  <c:v>2247.1877725359291</c:v>
                </c:pt>
                <c:pt idx="38">
                  <c:v>2308.2678612899754</c:v>
                </c:pt>
                <c:pt idx="39">
                  <c:v>2369.3479500440226</c:v>
                </c:pt>
                <c:pt idx="40">
                  <c:v>2430.4280387980689</c:v>
                </c:pt>
                <c:pt idx="41">
                  <c:v>2491.5081275521156</c:v>
                </c:pt>
                <c:pt idx="42">
                  <c:v>2552.5882163061619</c:v>
                </c:pt>
                <c:pt idx="43">
                  <c:v>2613.6683050602091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8-794E-84BA-0A10B6B0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59007"/>
        <c:axId val="720487247"/>
      </c:scatterChart>
      <c:valAx>
        <c:axId val="20046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EBIT, bill. RUB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20487247"/>
        <c:crosses val="autoZero"/>
        <c:crossBetween val="midCat"/>
      </c:valAx>
      <c:valAx>
        <c:axId val="7204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46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EPS(debt)-EPS(shares), RUB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'EBIT_EPS (2)'!$I$7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'EBIT_EPS (2)'!$E$8:$E$51</c:f>
              <c:numCache>
                <c:formatCode>0.00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</c:numCache>
            </c:numRef>
          </c:xVal>
          <c:yVal>
            <c:numRef>
              <c:f>'EBIT_EPS (2)'!$I$8:$I$51</c:f>
              <c:numCache>
                <c:formatCode>General</c:formatCode>
                <c:ptCount val="44"/>
                <c:pt idx="0">
                  <c:v>-8.831284002998979</c:v>
                </c:pt>
                <c:pt idx="1">
                  <c:v>-8.1353109809838315</c:v>
                </c:pt>
                <c:pt idx="2">
                  <c:v>-7.439337958968693</c:v>
                </c:pt>
                <c:pt idx="3">
                  <c:v>-6.7433649369535544</c:v>
                </c:pt>
                <c:pt idx="4">
                  <c:v>-6.0473919149383732</c:v>
                </c:pt>
                <c:pt idx="5">
                  <c:v>-5.3514188929232773</c:v>
                </c:pt>
                <c:pt idx="6">
                  <c:v>-4.6554458709080677</c:v>
                </c:pt>
                <c:pt idx="7">
                  <c:v>-3.9594728488929718</c:v>
                </c:pt>
                <c:pt idx="8">
                  <c:v>-3.2634998268777622</c:v>
                </c:pt>
                <c:pt idx="9">
                  <c:v>-2.5675268048627231</c:v>
                </c:pt>
                <c:pt idx="10">
                  <c:v>-1.8715537828476272</c:v>
                </c:pt>
                <c:pt idx="11">
                  <c:v>-1.1755807608324176</c:v>
                </c:pt>
                <c:pt idx="12">
                  <c:v>-0.47960773881720797</c:v>
                </c:pt>
                <c:pt idx="13">
                  <c:v>0.21636528319777426</c:v>
                </c:pt>
                <c:pt idx="14">
                  <c:v>0.91233830521298387</c:v>
                </c:pt>
                <c:pt idx="15">
                  <c:v>1.6083113272280798</c:v>
                </c:pt>
                <c:pt idx="16">
                  <c:v>2.3042843492434031</c:v>
                </c:pt>
                <c:pt idx="17">
                  <c:v>3.0002573712583853</c:v>
                </c:pt>
                <c:pt idx="18">
                  <c:v>3.6962303932734812</c:v>
                </c:pt>
                <c:pt idx="19">
                  <c:v>4.3922034152888045</c:v>
                </c:pt>
                <c:pt idx="20">
                  <c:v>5.0881764373036731</c:v>
                </c:pt>
                <c:pt idx="21">
                  <c:v>5.7841494593189964</c:v>
                </c:pt>
                <c:pt idx="22">
                  <c:v>6.4801224813343197</c:v>
                </c:pt>
                <c:pt idx="23">
                  <c:v>7.1760955033494156</c:v>
                </c:pt>
                <c:pt idx="24">
                  <c:v>7.8720685253645115</c:v>
                </c:pt>
                <c:pt idx="25">
                  <c:v>8.5680415473796074</c:v>
                </c:pt>
                <c:pt idx="26">
                  <c:v>9.2640145693949307</c:v>
                </c:pt>
                <c:pt idx="27">
                  <c:v>9.9599875914100267</c:v>
                </c:pt>
                <c:pt idx="28">
                  <c:v>10.655960613425123</c:v>
                </c:pt>
                <c:pt idx="29">
                  <c:v>11.351933635440446</c:v>
                </c:pt>
                <c:pt idx="30">
                  <c:v>12.047906657455542</c:v>
                </c:pt>
                <c:pt idx="31">
                  <c:v>12.743879679470865</c:v>
                </c:pt>
                <c:pt idx="32">
                  <c:v>13.439852701485961</c:v>
                </c:pt>
                <c:pt idx="33">
                  <c:v>14.135825723501057</c:v>
                </c:pt>
                <c:pt idx="34">
                  <c:v>14.831798745516608</c:v>
                </c:pt>
                <c:pt idx="35">
                  <c:v>15.527771767530794</c:v>
                </c:pt>
                <c:pt idx="36">
                  <c:v>16.223744789546799</c:v>
                </c:pt>
                <c:pt idx="37">
                  <c:v>16.919717811561441</c:v>
                </c:pt>
                <c:pt idx="38">
                  <c:v>17.615690833576991</c:v>
                </c:pt>
                <c:pt idx="39">
                  <c:v>18.311663855591632</c:v>
                </c:pt>
                <c:pt idx="40">
                  <c:v>19.007636877606728</c:v>
                </c:pt>
                <c:pt idx="41">
                  <c:v>19.703609899622279</c:v>
                </c:pt>
                <c:pt idx="42">
                  <c:v>20.399582921637375</c:v>
                </c:pt>
                <c:pt idx="43">
                  <c:v>21.095555943652016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2-7C4E-B19C-39C7208A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74799"/>
        <c:axId val="795776447"/>
      </c:scatterChart>
      <c:valAx>
        <c:axId val="79577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EBIT, bill. RUB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5776447"/>
        <c:crosses val="autoZero"/>
        <c:crossBetween val="midCat"/>
      </c:valAx>
      <c:valAx>
        <c:axId val="7957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577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WACC!$B$17</c:f>
              <c:strCache>
                <c:ptCount val="1"/>
                <c:pt idx="0">
                  <c:v>WACC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WACC!$C$3:$N$3</c:f>
              <c:numCache>
                <c:formatCode>0%</c:formatCode>
                <c:ptCount val="12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0.34</c:v>
                </c:pt>
                <c:pt idx="10">
                  <c:v>0.4</c:v>
                </c:pt>
                <c:pt idx="11">
                  <c:v>0.5</c:v>
                </c:pt>
              </c:numCache>
            </c:numRef>
          </c:xVal>
          <c:yVal>
            <c:numRef>
              <c:f>WACC!$C$17:$N$17</c:f>
              <c:numCache>
                <c:formatCode>0.00%</c:formatCode>
                <c:ptCount val="12"/>
                <c:pt idx="0">
                  <c:v>0.1332605004678957</c:v>
                </c:pt>
                <c:pt idx="1">
                  <c:v>0.13127531116800001</c:v>
                </c:pt>
                <c:pt idx="2">
                  <c:v>0.130202100736</c:v>
                </c:pt>
                <c:pt idx="3">
                  <c:v>0.12989625864959997</c:v>
                </c:pt>
                <c:pt idx="4">
                  <c:v>0.1295904165632</c:v>
                </c:pt>
                <c:pt idx="5">
                  <c:v>0.1297005744768</c:v>
                </c:pt>
                <c:pt idx="6">
                  <c:v>0.12942673239039998</c:v>
                </c:pt>
                <c:pt idx="7">
                  <c:v>0.1292898113472</c:v>
                </c:pt>
                <c:pt idx="8">
                  <c:v>0.13006489030399998</c:v>
                </c:pt>
                <c:pt idx="9">
                  <c:v>0.13078120613120001</c:v>
                </c:pt>
                <c:pt idx="10">
                  <c:v>0.13261567987200001</c:v>
                </c:pt>
                <c:pt idx="11">
                  <c:v>0.14097446944000003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A-6344-915C-DDFDD3204ED9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536686272"/>
        <c:axId val="1567974527"/>
      </c:scatterChart>
      <c:valAx>
        <c:axId val="5366862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Leverage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67974527"/>
        <c:crosses val="autoZero"/>
        <c:crossBetween val="midCat"/>
      </c:valAx>
      <c:valAx>
        <c:axId val="1567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366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23</xdr:row>
      <xdr:rowOff>6350</xdr:rowOff>
    </xdr:from>
    <xdr:to>
      <xdr:col>11</xdr:col>
      <xdr:colOff>533400</xdr:colOff>
      <xdr:row>39</xdr:row>
      <xdr:rowOff>139700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9E9D6F-E0F7-31A8-00F9-63EA6A5F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118533</xdr:colOff>
      <xdr:row>3</xdr:row>
      <xdr:rowOff>1</xdr:rowOff>
    </xdr:from>
    <xdr:to>
      <xdr:col>20</xdr:col>
      <xdr:colOff>541867</xdr:colOff>
      <xdr:row>16</xdr:row>
      <xdr:rowOff>33868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1ADA2F-B6C3-A25F-E778-8211E2B6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75595</xdr:colOff>
      <xdr:row>24</xdr:row>
      <xdr:rowOff>0</xdr:rowOff>
    </xdr:from>
    <xdr:to>
      <xdr:col>19</xdr:col>
      <xdr:colOff>498929</xdr:colOff>
      <xdr:row>37</xdr:row>
      <xdr:rowOff>94343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5285816-FFCD-C541-84D4-B01B03928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453570</xdr:colOff>
      <xdr:row>41</xdr:row>
      <xdr:rowOff>136071</xdr:rowOff>
    </xdr:from>
    <xdr:to>
      <xdr:col>14</xdr:col>
      <xdr:colOff>758370</xdr:colOff>
      <xdr:row>44</xdr:row>
      <xdr:rowOff>15724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918761E-5DA3-F43A-0D2B-76D7A9A6A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927" y="8300357"/>
          <a:ext cx="1967895" cy="46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669773</xdr:colOff>
      <xdr:row>46</xdr:row>
      <xdr:rowOff>57150</xdr:rowOff>
    </xdr:from>
    <xdr:to>
      <xdr:col>15</xdr:col>
      <xdr:colOff>252488</xdr:colOff>
      <xdr:row>60</xdr:row>
      <xdr:rowOff>48684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18FCC48-2CC9-61B7-3A54-8C57BE11A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529470</xdr:colOff>
      <xdr:row>3</xdr:row>
      <xdr:rowOff>199725</xdr:rowOff>
    </xdr:from>
    <xdr:to>
      <xdr:col>21</xdr:col>
      <xdr:colOff>147051</xdr:colOff>
      <xdr:row>35</xdr:row>
      <xdr:rowOff>93133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0DEB46-E65C-94FA-F4A4-A62A03F2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481263</xdr:colOff>
      <xdr:row>4</xdr:row>
      <xdr:rowOff>58821</xdr:rowOff>
    </xdr:from>
    <xdr:to>
      <xdr:col>14</xdr:col>
      <xdr:colOff>80211</xdr:colOff>
      <xdr:row>17</xdr:row>
      <xdr:rowOff>195179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F08F03-5049-76DE-7F87-4E326910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651934</xdr:colOff>
      <xdr:row>26</xdr:row>
      <xdr:rowOff>101600</xdr:rowOff>
    </xdr:from>
    <xdr:to>
      <xdr:col>23</xdr:col>
      <xdr:colOff>745067</xdr:colOff>
      <xdr:row>46</xdr:row>
      <xdr:rowOff>118534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051802-BC94-B80A-9B0B-412A7499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8</xdr:row>
      <xdr:rowOff>74083</xdr:rowOff>
    </xdr:from>
    <xdr:to>
      <xdr:col>17</xdr:col>
      <xdr:colOff>309033</xdr:colOff>
      <xdr:row>21</xdr:row>
      <xdr:rowOff>175683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2F1C45-6611-8CD3-BCC6-245DB205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766796</xdr:colOff>
      <xdr:row>2</xdr:row>
      <xdr:rowOff>42012</xdr:rowOff>
    </xdr:from>
    <xdr:to>
      <xdr:col>40</xdr:col>
      <xdr:colOff>654960</xdr:colOff>
      <xdr:row>23</xdr:row>
      <xdr:rowOff>120642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557B48-E9E8-EC25-243F-A9075236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467972</xdr:colOff>
      <xdr:row>1</xdr:row>
      <xdr:rowOff>12131</xdr:rowOff>
    </xdr:from>
    <xdr:to>
      <xdr:col>24</xdr:col>
      <xdr:colOff>356136</xdr:colOff>
      <xdr:row>22</xdr:row>
      <xdr:rowOff>90761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573BBB-B3D5-984E-9EBE-F546D726F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F88A-6440-F346-BDB6-E6446B122E5F}">
  <dimension ref="A1:X149"/>
  <sheetViews>
    <sheetView zoomScale="84" workbookViewId="0">
      <selection activeCell="D98" sqref="D98"/>
    </sheetView>
  </sheetViews>
  <sheetFormatPr baseColWidth="10" defaultRowHeight="16"/>
  <cols>
    <col min="2" max="2" width="12.6640625" bestFit="1" customWidth="1"/>
    <col min="3" max="3" width="12.1640625" bestFit="1" customWidth="1"/>
    <col min="8" max="8" width="12.33203125" bestFit="1" customWidth="1"/>
  </cols>
  <sheetData>
    <row r="1" spans="1:11">
      <c r="A1" t="s">
        <v>121</v>
      </c>
      <c r="C1" t="s">
        <v>120</v>
      </c>
      <c r="D1" t="s">
        <v>148</v>
      </c>
    </row>
    <row r="2" spans="1:11">
      <c r="A2">
        <v>2024</v>
      </c>
      <c r="B2">
        <v>5</v>
      </c>
      <c r="C2">
        <f>$G$19+$G$20*B2</f>
        <v>239.54963209999997</v>
      </c>
      <c r="D2">
        <f>SQRT(H19^2+(B2*H20)^2)</f>
        <v>35.73825074368402</v>
      </c>
    </row>
    <row r="3" spans="1:11">
      <c r="A3">
        <v>2023</v>
      </c>
      <c r="B3">
        <v>4</v>
      </c>
      <c r="C3">
        <f>$G$19+$G$20*B3</f>
        <v>196.19063749999998</v>
      </c>
      <c r="D3">
        <f>SQRT(H19^2+(B3*H20)^2)</f>
        <v>29.561615724698068</v>
      </c>
      <c r="F3" t="s">
        <v>124</v>
      </c>
    </row>
    <row r="4" spans="1:11" ht="17" thickBot="1">
      <c r="A4" s="43">
        <v>2022</v>
      </c>
      <c r="B4">
        <v>3</v>
      </c>
      <c r="C4" s="44">
        <f>154115000/1000000</f>
        <v>154.11500000000001</v>
      </c>
      <c r="D4" s="44"/>
      <c r="E4" s="44"/>
    </row>
    <row r="5" spans="1:11">
      <c r="A5" s="43">
        <v>2021</v>
      </c>
      <c r="B5">
        <v>2</v>
      </c>
      <c r="C5" s="44">
        <f>116350823/1000000</f>
        <v>116.35082300000001</v>
      </c>
      <c r="D5" s="44"/>
      <c r="E5" s="44"/>
      <c r="F5" s="42" t="s">
        <v>125</v>
      </c>
      <c r="G5" s="42"/>
    </row>
    <row r="6" spans="1:11">
      <c r="A6" s="43">
        <v>2020</v>
      </c>
      <c r="B6">
        <v>1</v>
      </c>
      <c r="C6" s="44">
        <f>48507233/1000000</f>
        <v>48.507232999999999</v>
      </c>
      <c r="D6" s="44"/>
      <c r="E6" s="44"/>
      <c r="F6" s="39" t="s">
        <v>126</v>
      </c>
      <c r="G6" s="39">
        <v>0.97698219778322526</v>
      </c>
    </row>
    <row r="7" spans="1:11">
      <c r="A7" s="43">
        <v>2019</v>
      </c>
      <c r="B7">
        <v>0</v>
      </c>
      <c r="C7" s="44">
        <f>32199548/1000000</f>
        <v>32.199548</v>
      </c>
      <c r="D7" s="44"/>
      <c r="E7" s="44"/>
      <c r="F7" s="39" t="s">
        <v>127</v>
      </c>
      <c r="G7" s="39">
        <v>0.95449421478534113</v>
      </c>
    </row>
    <row r="8" spans="1:11">
      <c r="A8" s="37">
        <v>2018</v>
      </c>
      <c r="C8" s="38">
        <f>327951/1000000</f>
        <v>0.32795099999999999</v>
      </c>
      <c r="D8" s="38"/>
      <c r="E8" s="38"/>
      <c r="F8" s="39" t="s">
        <v>128</v>
      </c>
      <c r="G8" s="39">
        <v>0.93174132217801175</v>
      </c>
    </row>
    <row r="9" spans="1:11">
      <c r="A9" s="37">
        <v>2017</v>
      </c>
      <c r="C9" s="38">
        <f>10863810/1000000</f>
        <v>10.863810000000001</v>
      </c>
      <c r="D9" s="38"/>
      <c r="E9" s="38"/>
      <c r="F9" s="39" t="s">
        <v>129</v>
      </c>
      <c r="G9" s="39">
        <v>14.969105999500647</v>
      </c>
    </row>
    <row r="10" spans="1:11" ht="17" thickBot="1">
      <c r="A10" s="37">
        <v>2016</v>
      </c>
      <c r="C10" s="38">
        <f>36645516/1000000</f>
        <v>36.645516000000001</v>
      </c>
      <c r="D10" s="38"/>
      <c r="E10" s="38"/>
      <c r="F10" s="40" t="s">
        <v>130</v>
      </c>
      <c r="G10" s="40">
        <v>4</v>
      </c>
    </row>
    <row r="11" spans="1:11">
      <c r="A11" s="37">
        <v>2015</v>
      </c>
      <c r="C11" s="38">
        <f>13356294/1000000</f>
        <v>13.356294</v>
      </c>
      <c r="D11" s="38"/>
      <c r="E11" s="38"/>
    </row>
    <row r="12" spans="1:11" ht="17" thickBot="1">
      <c r="A12" s="37">
        <v>2014</v>
      </c>
      <c r="C12" s="38">
        <f>26240091/1000000</f>
        <v>26.240091</v>
      </c>
      <c r="D12" s="38"/>
      <c r="E12" s="38"/>
      <c r="F12" t="s">
        <v>131</v>
      </c>
    </row>
    <row r="13" spans="1:11">
      <c r="A13" s="37">
        <v>2013</v>
      </c>
      <c r="C13" s="38">
        <f>2408425/1000000</f>
        <v>2.4084249999999998</v>
      </c>
      <c r="D13" s="38"/>
      <c r="E13" s="38"/>
      <c r="F13" s="41"/>
      <c r="G13" s="41" t="s">
        <v>136</v>
      </c>
      <c r="H13" s="41" t="s">
        <v>137</v>
      </c>
      <c r="I13" s="41" t="s">
        <v>138</v>
      </c>
      <c r="J13" s="41" t="s">
        <v>139</v>
      </c>
      <c r="K13" s="41" t="s">
        <v>140</v>
      </c>
    </row>
    <row r="14" spans="1:11">
      <c r="A14" s="37">
        <v>2012</v>
      </c>
      <c r="C14" s="38">
        <f>7435947/1000000</f>
        <v>7.4359469999999996</v>
      </c>
      <c r="D14" s="38"/>
      <c r="E14" s="38"/>
      <c r="F14" s="39" t="s">
        <v>132</v>
      </c>
      <c r="G14" s="39">
        <v>1</v>
      </c>
      <c r="H14" s="39">
        <v>9400.0120636141473</v>
      </c>
      <c r="I14" s="39">
        <v>9400.0120636141473</v>
      </c>
      <c r="J14" s="39">
        <v>41.950455762177114</v>
      </c>
      <c r="K14" s="39">
        <v>2.3017802216774741E-2</v>
      </c>
    </row>
    <row r="15" spans="1:11">
      <c r="A15" s="37">
        <v>2011</v>
      </c>
      <c r="C15" s="38">
        <f>22680000/1000000</f>
        <v>22.68</v>
      </c>
      <c r="D15" s="38"/>
      <c r="E15" s="38"/>
      <c r="F15" s="39" t="s">
        <v>133</v>
      </c>
      <c r="G15" s="39">
        <v>2</v>
      </c>
      <c r="H15" s="39">
        <v>448.14826884857246</v>
      </c>
      <c r="I15" s="39">
        <v>224.07413442428623</v>
      </c>
      <c r="J15" s="39"/>
      <c r="K15" s="39"/>
    </row>
    <row r="16" spans="1:11" ht="17" thickBot="1">
      <c r="A16" t="s">
        <v>122</v>
      </c>
      <c r="C16" s="30">
        <f>AVERAGE(C4:C15)</f>
        <v>39.260886499999998</v>
      </c>
      <c r="D16" s="30"/>
      <c r="E16" s="30"/>
      <c r="F16" s="40" t="s">
        <v>134</v>
      </c>
      <c r="G16" s="40">
        <v>3</v>
      </c>
      <c r="H16" s="40">
        <v>9848.1603324627195</v>
      </c>
      <c r="I16" s="40"/>
      <c r="J16" s="40"/>
      <c r="K16" s="40"/>
    </row>
    <row r="17" spans="1:24" ht="17" thickBot="1">
      <c r="A17" t="s">
        <v>123</v>
      </c>
      <c r="C17" s="30">
        <f>STDEV(C4:C15)</f>
        <v>47.754234675298456</v>
      </c>
      <c r="D17" s="30"/>
      <c r="E17" s="30"/>
      <c r="O17" s="41"/>
      <c r="P17" s="41"/>
    </row>
    <row r="18" spans="1:24">
      <c r="F18" s="41"/>
      <c r="G18" s="41" t="s">
        <v>141</v>
      </c>
      <c r="H18" s="41" t="s">
        <v>129</v>
      </c>
      <c r="I18" s="41" t="s">
        <v>142</v>
      </c>
      <c r="J18" s="41" t="s">
        <v>143</v>
      </c>
      <c r="K18" s="41" t="s">
        <v>144</v>
      </c>
      <c r="L18" s="41" t="s">
        <v>145</v>
      </c>
      <c r="M18" s="41" t="s">
        <v>146</v>
      </c>
      <c r="N18" s="41" t="s">
        <v>147</v>
      </c>
      <c r="O18" s="39"/>
      <c r="P18" s="39"/>
    </row>
    <row r="19" spans="1:24" ht="17" thickBot="1">
      <c r="F19" s="39" t="s">
        <v>135</v>
      </c>
      <c r="G19" s="39">
        <v>22.754659099999998</v>
      </c>
      <c r="H19" s="39">
        <v>12.524052622733599</v>
      </c>
      <c r="I19" s="39">
        <v>1.816876676060579</v>
      </c>
      <c r="J19" s="39">
        <v>0.21087668673745164</v>
      </c>
      <c r="K19" s="39">
        <v>-31.131990104730654</v>
      </c>
      <c r="L19" s="39">
        <v>76.641308304730643</v>
      </c>
      <c r="M19" s="39">
        <v>-31.131990104730654</v>
      </c>
      <c r="N19" s="39">
        <v>76.641308304730643</v>
      </c>
      <c r="O19" s="40"/>
      <c r="P19" s="40"/>
    </row>
    <row r="20" spans="1:24" ht="17" thickBot="1">
      <c r="B20" t="s">
        <v>150</v>
      </c>
      <c r="F20" s="40" t="s">
        <v>149</v>
      </c>
      <c r="G20" s="40">
        <v>43.358994599999996</v>
      </c>
      <c r="H20" s="40">
        <v>6.6943877154566751</v>
      </c>
      <c r="I20" s="40">
        <v>6.476917149553258</v>
      </c>
      <c r="J20" s="40">
        <v>2.3017802216774748E-2</v>
      </c>
      <c r="K20" s="40">
        <v>14.555369022089057</v>
      </c>
      <c r="L20" s="40">
        <v>72.162620177910938</v>
      </c>
      <c r="M20" s="40">
        <v>14.555369022089057</v>
      </c>
      <c r="N20" s="40">
        <v>72.162620177910938</v>
      </c>
    </row>
    <row r="23" spans="1:24">
      <c r="A23" t="s">
        <v>11</v>
      </c>
      <c r="B23" t="s">
        <v>166</v>
      </c>
      <c r="C23" t="s">
        <v>152</v>
      </c>
      <c r="D23" t="s">
        <v>151</v>
      </c>
    </row>
    <row r="24" spans="1:24">
      <c r="A24" s="5">
        <v>1.0000000000000001E-9</v>
      </c>
      <c r="B24" s="18">
        <f>WACC!$C$8+SUMIFS(WACC!$F$58:$F$72,WACC!$C$58:$C$72,"&lt;="&amp;A24,WACC!$D$58:$D$72,"&gt;"&amp;A24)</f>
        <v>0.12330000000000001</v>
      </c>
      <c r="C24">
        <f>165/(1/A24-1)*B24</f>
        <v>2.0344500020344504E-8</v>
      </c>
      <c r="D24" s="5">
        <f>NORMDIST(C24,196.19,29.56,TRUE)</f>
        <v>1.6005554322161956E-11</v>
      </c>
    </row>
    <row r="25" spans="1:24">
      <c r="A25" s="5">
        <v>0.01</v>
      </c>
      <c r="B25" s="18">
        <f>WACC!$C$8+SUMIFS(WACC!$F$58:$F$72,WACC!$C$58:$C$72,"&lt;="&amp;A25,WACC!$D$58:$D$72,"&gt;"&amp;A25)</f>
        <v>0.12330000000000001</v>
      </c>
      <c r="C25">
        <f>165/(1/A25-1)*B25</f>
        <v>0.20550000000000002</v>
      </c>
      <c r="D25" s="5">
        <f t="shared" ref="D25:D88" si="0">NORMDIST(C25,196.19,29.56,TRUE)</f>
        <v>1.6777805402777093E-11</v>
      </c>
    </row>
    <row r="26" spans="1:24">
      <c r="A26" s="5">
        <v>0.02</v>
      </c>
      <c r="B26" s="18">
        <f>WACC!$C$8+SUMIFS(WACC!$F$58:$F$72,WACC!$C$58:$C$72,"&lt;="&amp;A26,WACC!$D$58:$D$72,"&gt;"&amp;A26)</f>
        <v>0.12330000000000001</v>
      </c>
      <c r="C26">
        <f t="shared" ref="C25:C88" si="1">165/(1/A26-1)*B26</f>
        <v>0.41519387755102044</v>
      </c>
      <c r="D26" s="5">
        <f t="shared" si="0"/>
        <v>1.7603378571903868E-11</v>
      </c>
    </row>
    <row r="27" spans="1:24">
      <c r="A27" s="5">
        <v>2.9999998E-2</v>
      </c>
      <c r="B27" s="18">
        <f>WACC!$C$8+SUMIFS(WACC!$F$58:$F$72,WACC!$C$58:$C$72,"&lt;="&amp;A27,WACC!$D$58:$D$72,"&gt;"&amp;A27)</f>
        <v>0.12330000000000001</v>
      </c>
      <c r="C27">
        <f t="shared" si="1"/>
        <v>0.62921129696142009</v>
      </c>
      <c r="D27" s="5">
        <f t="shared" si="0"/>
        <v>1.848693612289646E-11</v>
      </c>
    </row>
    <row r="28" spans="1:24">
      <c r="A28" s="5">
        <v>3.9999997000000002E-2</v>
      </c>
      <c r="B28" s="18">
        <f>WACC!$C$8+SUMIFS(WACC!$F$58:$F$72,WACC!$C$58:$C$72,"&lt;="&amp;A28,WACC!$D$58:$D$72,"&gt;"&amp;A28)</f>
        <v>0.12330000000000001</v>
      </c>
      <c r="C28">
        <f t="shared" si="1"/>
        <v>0.84768743377441447</v>
      </c>
      <c r="D28" s="5">
        <f t="shared" si="0"/>
        <v>1.9433630878873565E-11</v>
      </c>
      <c r="G28" s="45"/>
      <c r="H28" s="46"/>
      <c r="I28" s="46"/>
      <c r="J28" s="46"/>
      <c r="K28" s="46"/>
      <c r="L28" s="46"/>
      <c r="M28" s="46"/>
      <c r="N28" s="46"/>
      <c r="O28" s="47"/>
      <c r="P28" s="46"/>
      <c r="Q28" s="48"/>
      <c r="R28" s="46"/>
      <c r="S28" s="46"/>
      <c r="T28" s="46"/>
      <c r="U28" s="46"/>
      <c r="V28" s="46"/>
      <c r="W28" s="46"/>
      <c r="X28" s="46"/>
    </row>
    <row r="29" spans="1:24">
      <c r="A29" s="5">
        <v>4.9999995999999998E-2</v>
      </c>
      <c r="B29" s="18">
        <f>WACC!$C$8+SUMIFS(WACC!$F$58:$F$72,WACC!$C$58:$C$72,"&lt;="&amp;A29,WACC!$D$58:$D$72,"&gt;"&amp;A29)</f>
        <v>0.12330000000000001</v>
      </c>
      <c r="C29">
        <f t="shared" si="1"/>
        <v>1.0707630677252082</v>
      </c>
      <c r="D29" s="5">
        <f t="shared" si="0"/>
        <v>2.0449165337942682E-11</v>
      </c>
    </row>
    <row r="30" spans="1:24">
      <c r="A30" s="5">
        <v>5.9999995E-2</v>
      </c>
      <c r="B30" s="18">
        <f>WACC!$C$8+SUMIFS(WACC!$F$58:$F$72,WACC!$C$58:$C$72,"&lt;="&amp;A30,WACC!$D$58:$D$72,"&gt;"&amp;A30)</f>
        <v>0.12330000000000001</v>
      </c>
      <c r="C30">
        <f t="shared" si="1"/>
        <v>1.2985849912601861</v>
      </c>
      <c r="D30" s="5">
        <f t="shared" si="0"/>
        <v>2.1539860480294061E-11</v>
      </c>
    </row>
    <row r="31" spans="1:24">
      <c r="A31" s="5">
        <v>6.9999993999999996E-2</v>
      </c>
      <c r="B31" s="18">
        <f>WACC!$C$8+SUMIFS(WACC!$F$58:$F$72,WACC!$C$58:$C$72,"&lt;="&amp;A31,WACC!$D$58:$D$72,"&gt;"&amp;A31)</f>
        <v>0.12330000000000001</v>
      </c>
      <c r="C31">
        <f t="shared" si="1"/>
        <v>1.5313063104786688</v>
      </c>
      <c r="D31" s="5">
        <f t="shared" si="0"/>
        <v>2.2712733759834516E-11</v>
      </c>
    </row>
    <row r="32" spans="1:24">
      <c r="A32" s="5">
        <v>7.9999993000000005E-2</v>
      </c>
      <c r="B32" s="18">
        <f>WACC!$C$8+SUMIFS(WACC!$F$58:$F$72,WACC!$C$58:$C$72,"&lt;="&amp;A32,WACC!$D$58:$D$72,"&gt;"&amp;A32)</f>
        <v>0.12330000000000001</v>
      </c>
      <c r="C32">
        <f t="shared" si="1"/>
        <v>1.7690867882661876</v>
      </c>
      <c r="D32" s="5">
        <f t="shared" si="0"/>
        <v>2.3975588422890069E-11</v>
      </c>
    </row>
    <row r="33" spans="1:9">
      <c r="A33" s="5">
        <v>8.9999992000000001E-2</v>
      </c>
      <c r="B33" s="18">
        <f>WACC!$C$8+SUMIFS(WACC!$F$58:$F$72,WACC!$C$58:$C$72,"&lt;="&amp;A33,WACC!$D$58:$D$72,"&gt;"&amp;A33)</f>
        <v>0.12330000000000001</v>
      </c>
      <c r="C33">
        <f t="shared" si="1"/>
        <v>2.012093210051928</v>
      </c>
      <c r="D33" s="5">
        <f t="shared" si="0"/>
        <v>2.5337115886887542E-11</v>
      </c>
    </row>
    <row r="34" spans="1:9">
      <c r="A34" s="5">
        <v>9.9999990999999996E-2</v>
      </c>
      <c r="B34" s="18">
        <f>WACC!$C$8+SUMIFS(WACC!$F$58:$F$72,WACC!$C$58:$C$72,"&lt;="&amp;A34,WACC!$D$58:$D$72,"&gt;"&amp;A34)</f>
        <v>0.12330000000000001</v>
      </c>
      <c r="C34">
        <f t="shared" si="1"/>
        <v>2.2604997739500021</v>
      </c>
      <c r="D34" s="5">
        <f t="shared" si="0"/>
        <v>2.6807013323906341E-11</v>
      </c>
    </row>
    <row r="35" spans="1:9">
      <c r="A35" s="5">
        <v>0.10999999000000001</v>
      </c>
      <c r="B35" s="18">
        <f>WACC!$C$8+SUMIFS(WACC!$F$58:$F$72,WACC!$C$58:$C$72,"&lt;="&amp;A35,WACC!$D$58:$D$72,"&gt;"&amp;A35)</f>
        <v>0.12490000000000001</v>
      </c>
      <c r="C35">
        <f t="shared" si="1"/>
        <v>2.5471177173526103</v>
      </c>
      <c r="D35" s="5">
        <f t="shared" si="0"/>
        <v>2.8606830718962887E-11</v>
      </c>
    </row>
    <row r="36" spans="1:9">
      <c r="A36" s="5">
        <v>0.119999989</v>
      </c>
      <c r="B36" s="18">
        <f>WACC!$C$8+SUMIFS(WACC!$F$58:$F$72,WACC!$C$58:$C$72,"&lt;="&amp;A36,WACC!$D$58:$D$72,"&gt;"&amp;A36)</f>
        <v>0.12490000000000001</v>
      </c>
      <c r="C36">
        <f t="shared" si="1"/>
        <v>2.8102497072656289</v>
      </c>
      <c r="D36" s="5">
        <f t="shared" si="0"/>
        <v>3.0362907063029971E-11</v>
      </c>
    </row>
    <row r="37" spans="1:9">
      <c r="A37" s="5">
        <v>0.12999998800000001</v>
      </c>
      <c r="B37" s="18">
        <f>WACC!$C$8+SUMIFS(WACC!$F$58:$F$72,WACC!$C$58:$C$72,"&lt;="&amp;A37,WACC!$D$58:$D$72,"&gt;"&amp;A37)</f>
        <v>0.12490000000000001</v>
      </c>
      <c r="C37">
        <f t="shared" si="1"/>
        <v>3.0794307077526804</v>
      </c>
      <c r="D37" s="5">
        <f t="shared" si="0"/>
        <v>3.2268358623774552E-11</v>
      </c>
    </row>
    <row r="38" spans="1:9">
      <c r="A38" s="5">
        <v>0.13999998699999999</v>
      </c>
      <c r="B38" s="18">
        <f>WACC!$C$8+SUMIFS(WACC!$F$58:$F$72,WACC!$C$58:$C$72,"&lt;="&amp;A38,WACC!$D$58:$D$72,"&gt;"&amp;A38)</f>
        <v>0.12490000000000001</v>
      </c>
      <c r="C38">
        <f t="shared" si="1"/>
        <v>3.3548717307862415</v>
      </c>
      <c r="D38" s="5">
        <f t="shared" si="0"/>
        <v>3.4339077461956809E-11</v>
      </c>
    </row>
    <row r="39" spans="1:9">
      <c r="A39" s="5">
        <v>0.149999986</v>
      </c>
      <c r="B39" s="18">
        <f>WACC!$C$8+SUMIFS(WACC!$F$58:$F$72,WACC!$C$58:$C$72,"&lt;="&amp;A39,WACC!$D$58:$D$72,"&gt;"&amp;A39)</f>
        <v>0.12490000000000001</v>
      </c>
      <c r="C39">
        <f t="shared" si="1"/>
        <v>3.6367937183128096</v>
      </c>
      <c r="D39" s="5">
        <f t="shared" si="0"/>
        <v>3.6592973561088542E-11</v>
      </c>
    </row>
    <row r="40" spans="1:9">
      <c r="A40" s="5">
        <v>0.15999998500000001</v>
      </c>
      <c r="B40" s="18">
        <f>WACC!$C$8+SUMIFS(WACC!$F$58:$F$72,WACC!$C$58:$C$72,"&lt;="&amp;A40,WACC!$D$58:$D$72,"&gt;"&amp;A40)</f>
        <v>0.12870000000000001</v>
      </c>
      <c r="C40">
        <f t="shared" si="1"/>
        <v>4.0448566914222024</v>
      </c>
      <c r="D40" s="5">
        <f t="shared" si="0"/>
        <v>4.0113582996993584E-11</v>
      </c>
    </row>
    <row r="41" spans="1:9">
      <c r="A41" s="5">
        <v>0.16999998399999999</v>
      </c>
      <c r="B41" s="18">
        <f>WACC!$C$8+SUMIFS(WACC!$F$58:$F$72,WACC!$C$58:$C$72,"&lt;="&amp;A41,WACC!$D$58:$D$72,"&gt;"&amp;A41)</f>
        <v>0.12870000000000001</v>
      </c>
      <c r="C41">
        <f t="shared" si="1"/>
        <v>4.3494392658324958</v>
      </c>
      <c r="D41" s="5">
        <f t="shared" si="0"/>
        <v>4.295520171227238E-11</v>
      </c>
    </row>
    <row r="42" spans="1:9">
      <c r="A42" s="5">
        <v>0.179999983</v>
      </c>
      <c r="B42" s="18">
        <f>WACC!$C$8+SUMIFS(WACC!$F$58:$F$72,WACC!$C$58:$C$72,"&lt;="&amp;A42,WACC!$D$58:$D$72,"&gt;"&amp;A42)</f>
        <v>0.12870000000000001</v>
      </c>
      <c r="C42">
        <f t="shared" si="1"/>
        <v>4.6614506826241939</v>
      </c>
      <c r="D42" s="5">
        <f t="shared" si="0"/>
        <v>4.6070003238558169E-11</v>
      </c>
    </row>
    <row r="43" spans="1:9">
      <c r="A43" s="5">
        <v>0.18999998200000001</v>
      </c>
      <c r="B43" s="18">
        <f>WACC!$C$8+SUMIFS(WACC!$F$58:$F$72,WACC!$C$58:$C$72,"&lt;="&amp;A43,WACC!$D$58:$D$72,"&gt;"&amp;A43)</f>
        <v>0.12870000000000001</v>
      </c>
      <c r="C43">
        <f t="shared" si="1"/>
        <v>4.9811660840740872</v>
      </c>
      <c r="D43" s="5">
        <f t="shared" si="0"/>
        <v>4.9490547795631628E-11</v>
      </c>
    </row>
    <row r="44" spans="1:9">
      <c r="A44" s="5">
        <v>0.19999998099999999</v>
      </c>
      <c r="B44" s="18">
        <f>WACC!$C$8+SUMIFS(WACC!$F$58:$F$72,WACC!$C$58:$C$72,"&lt;="&amp;A44,WACC!$D$58:$D$72,"&gt;"&amp;A44)</f>
        <v>0.12870000000000001</v>
      </c>
      <c r="C44">
        <f t="shared" si="1"/>
        <v>5.3088743695711083</v>
      </c>
      <c r="D44" s="5">
        <f t="shared" si="0"/>
        <v>5.3254003477492504E-11</v>
      </c>
    </row>
    <row r="45" spans="1:9">
      <c r="A45" s="5">
        <v>0.20999998</v>
      </c>
      <c r="B45" s="18">
        <f>WACC!$C$8+SUMIFS(WACC!$F$58:$F$72,WACC!$C$58:$C$72,"&lt;="&amp;A45,WACC!$D$58:$D$72,"&gt;"&amp;A45)</f>
        <v>0.13059999999999999</v>
      </c>
      <c r="C45">
        <f t="shared" si="1"/>
        <v>5.7282144993110258</v>
      </c>
      <c r="D45" s="5">
        <f t="shared" si="0"/>
        <v>5.8479839415280229E-11</v>
      </c>
      <c r="G45">
        <v>0</v>
      </c>
      <c r="H45">
        <f>NORMDIST(G45,196.19,29.56,FALSE)</f>
        <v>3.6719142467745605E-12</v>
      </c>
    </row>
    <row r="46" spans="1:9">
      <c r="A46" s="5">
        <v>0.21999997900000001</v>
      </c>
      <c r="B46" s="18">
        <f>WACC!$C$8+SUMIFS(WACC!$F$58:$F$72,WACC!$C$58:$C$72,"&lt;="&amp;A46,WACC!$D$58:$D$72,"&gt;"&amp;A46)</f>
        <v>0.13059999999999999</v>
      </c>
      <c r="C46">
        <f t="shared" si="1"/>
        <v>6.0779223331213217</v>
      </c>
      <c r="D46" s="5">
        <f t="shared" si="0"/>
        <v>6.3218471944837909E-11</v>
      </c>
      <c r="G46">
        <v>5</v>
      </c>
      <c r="H46">
        <f t="shared" ref="H46:H109" si="2">NORMDIST(G46,196.19,29.56,FALSE)</f>
        <v>1.1123291226768459E-11</v>
      </c>
    </row>
    <row r="47" spans="1:9">
      <c r="A47" s="5">
        <v>0.22999997799999999</v>
      </c>
      <c r="B47" s="18">
        <f>WACC!$C$8+SUMIFS(WACC!$F$58:$F$72,WACC!$C$58:$C$72,"&lt;="&amp;A47,WACC!$D$58:$D$72,"&gt;"&amp;A47)</f>
        <v>0.13059999999999999</v>
      </c>
      <c r="C47">
        <f t="shared" si="1"/>
        <v>6.4367134861224704</v>
      </c>
      <c r="D47" s="5">
        <f t="shared" si="0"/>
        <v>6.8469773470247191E-11</v>
      </c>
      <c r="G47">
        <v>10</v>
      </c>
      <c r="H47">
        <f t="shared" si="2"/>
        <v>3.274526732569766E-11</v>
      </c>
    </row>
    <row r="48" spans="1:9">
      <c r="A48" s="5">
        <v>0.239999977</v>
      </c>
      <c r="B48" s="18">
        <f>WACC!$C$8+SUMIFS(WACC!$F$58:$F$72,WACC!$C$58:$C$72,"&lt;="&amp;A48,WACC!$D$58:$D$72,"&gt;"&amp;A48)</f>
        <v>0.13059999999999999</v>
      </c>
      <c r="C48">
        <f t="shared" si="1"/>
        <v>6.8049465103410931</v>
      </c>
      <c r="D48" s="5">
        <f t="shared" si="0"/>
        <v>7.4302024384958312E-11</v>
      </c>
      <c r="G48">
        <v>15</v>
      </c>
      <c r="H48">
        <f t="shared" si="2"/>
        <v>9.3678133110839547E-11</v>
      </c>
      <c r="I48" t="e">
        <f>нор</f>
        <v>#NAME?</v>
      </c>
    </row>
    <row r="49" spans="1:8">
      <c r="A49" s="5">
        <v>0.24999997600000001</v>
      </c>
      <c r="B49" s="18">
        <f>WACC!$C$8+SUMIFS(WACC!$F$58:$F$72,WACC!$C$58:$C$72,"&lt;="&amp;A49,WACC!$D$58:$D$72,"&gt;"&amp;A49)</f>
        <v>0.13059999999999999</v>
      </c>
      <c r="C49">
        <f t="shared" si="1"/>
        <v>7.1829990805760282</v>
      </c>
      <c r="D49" s="5">
        <f t="shared" si="0"/>
        <v>8.079425873526667E-11</v>
      </c>
      <c r="G49">
        <v>20</v>
      </c>
      <c r="H49">
        <f t="shared" si="2"/>
        <v>2.6043681092470628E-10</v>
      </c>
    </row>
    <row r="50" spans="1:8">
      <c r="A50" s="5">
        <v>0.25999997499999999</v>
      </c>
      <c r="B50" s="18">
        <f>WACC!$C$8+SUMIFS(WACC!$F$58:$F$72,WACC!$C$58:$C$72,"&lt;="&amp;A50,WACC!$D$58:$D$72,"&gt;"&amp;A50)</f>
        <v>0.1326</v>
      </c>
      <c r="C50">
        <f t="shared" si="1"/>
        <v>7.6872152173575943</v>
      </c>
      <c r="D50" s="5">
        <f t="shared" si="0"/>
        <v>9.0321855114918312E-11</v>
      </c>
      <c r="G50">
        <v>25</v>
      </c>
      <c r="H50">
        <f t="shared" si="2"/>
        <v>7.0362451911522256E-10</v>
      </c>
    </row>
    <row r="51" spans="1:8">
      <c r="A51" s="5">
        <v>0.26999997399999998</v>
      </c>
      <c r="B51" s="18">
        <f>WACC!$C$8+SUMIFS(WACC!$F$58:$F$72,WACC!$C$58:$C$72,"&lt;="&amp;A51,WACC!$D$58:$D$72,"&gt;"&amp;A51)</f>
        <v>0.1326</v>
      </c>
      <c r="C51">
        <f t="shared" si="1"/>
        <v>8.0922318092437973</v>
      </c>
      <c r="D51" s="5">
        <f t="shared" si="0"/>
        <v>9.8762256257827803E-11</v>
      </c>
      <c r="G51">
        <v>30</v>
      </c>
      <c r="H51">
        <f t="shared" si="2"/>
        <v>1.8473705482040728E-9</v>
      </c>
    </row>
    <row r="52" spans="1:8">
      <c r="A52" s="5">
        <v>0.27999997300000001</v>
      </c>
      <c r="B52" s="18">
        <f>WACC!$C$8+SUMIFS(WACC!$F$58:$F$72,WACC!$C$58:$C$72,"&lt;="&amp;A52,WACC!$D$58:$D$72,"&gt;"&amp;A52)</f>
        <v>0.1326</v>
      </c>
      <c r="C52">
        <f t="shared" si="1"/>
        <v>8.5084988604687926</v>
      </c>
      <c r="D52" s="5">
        <f t="shared" si="0"/>
        <v>1.0823899789837641E-10</v>
      </c>
      <c r="G52">
        <v>35</v>
      </c>
      <c r="H52">
        <f t="shared" si="2"/>
        <v>4.713478396569491E-9</v>
      </c>
    </row>
    <row r="53" spans="1:8">
      <c r="A53" s="5">
        <v>0.28999997199999999</v>
      </c>
      <c r="B53" s="18">
        <f>WACC!$C$8+SUMIFS(WACC!$F$58:$F$72,WACC!$C$58:$C$72,"&lt;="&amp;A53,WACC!$D$58:$D$72,"&gt;"&amp;A53)</f>
        <v>0.1326</v>
      </c>
      <c r="C53">
        <f t="shared" si="1"/>
        <v>8.9364917424876484</v>
      </c>
      <c r="D53" s="5">
        <f t="shared" si="0"/>
        <v>1.1890759631052147E-10</v>
      </c>
      <c r="G53">
        <v>40</v>
      </c>
      <c r="H53">
        <f t="shared" si="2"/>
        <v>1.1687011754212927E-8</v>
      </c>
    </row>
    <row r="54" spans="1:8">
      <c r="A54" s="5">
        <v>0.29999997099999998</v>
      </c>
      <c r="B54" s="18">
        <f>WACC!$C$8+SUMIFS(WACC!$F$58:$F$72,WACC!$C$58:$C$72,"&lt;="&amp;A54,WACC!$D$58:$D$72,"&gt;"&amp;A54)</f>
        <v>0.1326</v>
      </c>
      <c r="C54">
        <f t="shared" si="1"/>
        <v>9.3767129908347453</v>
      </c>
      <c r="D54" s="5">
        <f t="shared" si="0"/>
        <v>1.3095104821577392E-10</v>
      </c>
      <c r="G54">
        <v>45</v>
      </c>
      <c r="H54">
        <f t="shared" si="2"/>
        <v>2.8160469768129472E-8</v>
      </c>
    </row>
    <row r="55" spans="1:8">
      <c r="A55" s="5">
        <v>0.30999997000000001</v>
      </c>
      <c r="B55" s="18">
        <f>WACC!$C$8+SUMIFS(WACC!$F$58:$F$72,WACC!$C$58:$C$72,"&lt;="&amp;A55,WACC!$D$58:$D$72,"&gt;"&amp;A55)</f>
        <v>0.13639999999999999</v>
      </c>
      <c r="C55">
        <f t="shared" si="1"/>
        <v>10.11138988620044</v>
      </c>
      <c r="D55" s="5">
        <f t="shared" si="0"/>
        <v>1.5375323219064584E-10</v>
      </c>
      <c r="G55">
        <v>50</v>
      </c>
      <c r="H55">
        <f t="shared" si="2"/>
        <v>6.594027658974333E-8</v>
      </c>
    </row>
    <row r="56" spans="1:8">
      <c r="A56" s="5">
        <v>0.319999969</v>
      </c>
      <c r="B56" s="18">
        <f>WACC!$C$8+SUMIFS(WACC!$F$58:$F$72,WACC!$C$58:$C$72,"&lt;="&amp;A56,WACC!$D$58:$D$72,"&gt;"&amp;A56)</f>
        <v>0.13639999999999999</v>
      </c>
      <c r="C56">
        <f t="shared" si="1"/>
        <v>10.591057314692975</v>
      </c>
      <c r="D56" s="5">
        <f t="shared" si="0"/>
        <v>1.7068662802942496E-10</v>
      </c>
      <c r="G56">
        <v>55</v>
      </c>
      <c r="H56">
        <f t="shared" si="2"/>
        <v>1.5005003055733781E-7</v>
      </c>
    </row>
    <row r="57" spans="1:8">
      <c r="A57" s="5">
        <v>0.32999996799999998</v>
      </c>
      <c r="B57" s="18">
        <f>WACC!$C$8+SUMIFS(WACC!$F$58:$F$72,WACC!$C$58:$C$72,"&lt;="&amp;A57,WACC!$D$58:$D$72,"&gt;"&amp;A57)</f>
        <v>0.13639999999999999</v>
      </c>
      <c r="C57">
        <f t="shared" si="1"/>
        <v>11.085043171771071</v>
      </c>
      <c r="D57" s="5">
        <f t="shared" si="0"/>
        <v>1.9002570396551054E-10</v>
      </c>
      <c r="G57">
        <v>60</v>
      </c>
      <c r="H57">
        <f t="shared" si="2"/>
        <v>3.3181488670626274E-7</v>
      </c>
    </row>
    <row r="58" spans="1:8">
      <c r="A58" s="5">
        <v>0.33999996700000001</v>
      </c>
      <c r="B58" s="18">
        <f>WACC!$C$8+SUMIFS(WACC!$F$58:$F$72,WACC!$C$58:$C$72,"&lt;="&amp;A58,WACC!$D$58:$D$72,"&gt;"&amp;A58)</f>
        <v>0.13639999999999999</v>
      </c>
      <c r="C58">
        <f t="shared" si="1"/>
        <v>11.593998295000087</v>
      </c>
      <c r="D58" s="5">
        <f t="shared" si="0"/>
        <v>2.1218451328692295E-10</v>
      </c>
      <c r="G58">
        <v>65</v>
      </c>
      <c r="H58">
        <f t="shared" si="2"/>
        <v>7.13066607969676E-7</v>
      </c>
    </row>
    <row r="59" spans="1:8">
      <c r="A59" s="5">
        <v>0.349999966</v>
      </c>
      <c r="B59" s="18">
        <f>WACC!$C$8+SUMIFS(WACC!$F$58:$F$72,WACC!$C$58:$C$72,"&lt;="&amp;A59,WACC!$D$58:$D$72,"&gt;"&amp;A59)</f>
        <v>0.13639999999999999</v>
      </c>
      <c r="C59">
        <f t="shared" si="1"/>
        <v>12.118613573481751</v>
      </c>
      <c r="D59" s="5">
        <f t="shared" si="0"/>
        <v>2.3766058818898046E-10</v>
      </c>
      <c r="G59">
        <v>70</v>
      </c>
      <c r="H59">
        <f t="shared" si="2"/>
        <v>1.4891511697265051E-6</v>
      </c>
    </row>
    <row r="60" spans="1:8">
      <c r="A60" s="5">
        <v>0.35999996499999998</v>
      </c>
      <c r="B60" s="18">
        <f>WACC!$C$8+SUMIFS(WACC!$F$58:$F$72,WACC!$C$58:$C$72,"&lt;="&amp;A60,WACC!$D$58:$D$72,"&gt;"&amp;A60)</f>
        <v>0.1406</v>
      </c>
      <c r="C60">
        <f t="shared" si="1"/>
        <v>13.049435517663683</v>
      </c>
      <c r="D60" s="5">
        <f t="shared" si="0"/>
        <v>2.9040260901736397E-10</v>
      </c>
      <c r="G60">
        <v>75</v>
      </c>
      <c r="H60">
        <f t="shared" si="2"/>
        <v>3.0221911472807705E-6</v>
      </c>
    </row>
    <row r="61" spans="1:8">
      <c r="A61" s="5">
        <v>0.36999996400000001</v>
      </c>
      <c r="B61" s="18">
        <f>WACC!$C$8+SUMIFS(WACC!$F$58:$F$72,WACC!$C$58:$C$72,"&lt;="&amp;A61,WACC!$D$58:$D$72,"&gt;"&amp;A61)</f>
        <v>0.1406</v>
      </c>
      <c r="C61">
        <f t="shared" si="1"/>
        <v>13.624807419591956</v>
      </c>
      <c r="D61" s="5">
        <f t="shared" si="0"/>
        <v>3.2854465491619186E-10</v>
      </c>
      <c r="G61">
        <v>80</v>
      </c>
      <c r="H61">
        <f t="shared" si="2"/>
        <v>5.9604565413212658E-6</v>
      </c>
    </row>
    <row r="62" spans="1:8">
      <c r="A62" s="5">
        <v>0.379999963</v>
      </c>
      <c r="B62" s="18">
        <f>WACC!$C$8+SUMIFS(WACC!$F$58:$F$72,WACC!$C$58:$C$72,"&lt;="&amp;A62,WACC!$D$58:$D$72,"&gt;"&amp;A62)</f>
        <v>0.1406</v>
      </c>
      <c r="C62">
        <f t="shared" si="1"/>
        <v>14.218739702489726</v>
      </c>
      <c r="D62" s="5">
        <f t="shared" si="0"/>
        <v>3.7303405565713184E-10</v>
      </c>
      <c r="G62">
        <v>85</v>
      </c>
      <c r="H62">
        <f t="shared" si="2"/>
        <v>1.1423825934987474E-5</v>
      </c>
    </row>
    <row r="63" spans="1:8">
      <c r="A63" s="5">
        <v>0.38999996199999998</v>
      </c>
      <c r="B63" s="18">
        <f>WACC!$C$8+SUMIFS(WACC!$F$58:$F$72,WACC!$C$58:$C$72,"&lt;="&amp;A63,WACC!$D$58:$D$72,"&gt;"&amp;A63)</f>
        <v>0.1406</v>
      </c>
      <c r="C63">
        <f t="shared" si="1"/>
        <v>14.8321451718303</v>
      </c>
      <c r="D63" s="5">
        <f t="shared" si="0"/>
        <v>4.2513911641096145E-10</v>
      </c>
      <c r="G63">
        <v>90</v>
      </c>
      <c r="H63">
        <f t="shared" si="2"/>
        <v>2.1277376726575489E-5</v>
      </c>
    </row>
    <row r="64" spans="1:8">
      <c r="A64" s="5">
        <v>0.39999996100000001</v>
      </c>
      <c r="B64" s="18">
        <f>WACC!$C$8+SUMIFS(WACC!$F$58:$F$72,WACC!$C$58:$C$72,"&lt;="&amp;A64,WACC!$D$58:$D$72,"&gt;"&amp;A64)</f>
        <v>0.1406</v>
      </c>
      <c r="C64">
        <f t="shared" si="1"/>
        <v>15.465997486775164</v>
      </c>
      <c r="D64" s="5">
        <f t="shared" si="0"/>
        <v>4.8642341007777613E-10</v>
      </c>
      <c r="G64">
        <v>95</v>
      </c>
      <c r="H64">
        <f t="shared" si="2"/>
        <v>3.8512263428548791E-5</v>
      </c>
    </row>
    <row r="65" spans="1:8">
      <c r="A65" s="5">
        <v>0.40999996</v>
      </c>
      <c r="B65" s="18">
        <f>WACC!$C$8+SUMIFS(WACC!$F$58:$F$72,WACC!$C$58:$C$72,"&lt;="&amp;A65,WACC!$D$58:$D$72,"&gt;"&amp;A65)</f>
        <v>0.1477</v>
      </c>
      <c r="C65">
        <f t="shared" si="1"/>
        <v>16.93542940298784</v>
      </c>
      <c r="D65" s="5">
        <f t="shared" si="0"/>
        <v>6.6350437020659307E-10</v>
      </c>
      <c r="G65">
        <v>100</v>
      </c>
      <c r="H65">
        <f t="shared" si="2"/>
        <v>6.7741445358171254E-5</v>
      </c>
    </row>
    <row r="66" spans="1:8">
      <c r="A66" s="5">
        <v>0.41999995899999998</v>
      </c>
      <c r="B66" s="18">
        <f>WACC!$C$8+SUMIFS(WACC!$F$58:$F$72,WACC!$C$58:$C$72,"&lt;="&amp;A66,WACC!$D$58:$D$72,"&gt;"&amp;A66)</f>
        <v>0.1477</v>
      </c>
      <c r="C66">
        <f t="shared" si="1"/>
        <v>17.647600478030828</v>
      </c>
      <c r="D66" s="5">
        <f t="shared" si="0"/>
        <v>7.7057121558366473E-10</v>
      </c>
      <c r="G66">
        <v>105</v>
      </c>
      <c r="H66">
        <f t="shared" si="2"/>
        <v>1.1579353924506403E-4</v>
      </c>
    </row>
    <row r="67" spans="1:8">
      <c r="A67" s="5">
        <v>0.42999995800000002</v>
      </c>
      <c r="B67" s="18">
        <f>WACC!$C$8+SUMIFS(WACC!$F$58:$F$72,WACC!$C$58:$C$72,"&lt;="&amp;A67,WACC!$D$58:$D$72,"&gt;"&amp;A67)</f>
        <v>0.1477</v>
      </c>
      <c r="C67">
        <f t="shared" si="1"/>
        <v>18.384760007507158</v>
      </c>
      <c r="D67" s="5">
        <f t="shared" si="0"/>
        <v>8.9908795601128344E-10</v>
      </c>
      <c r="G67">
        <v>110</v>
      </c>
      <c r="H67">
        <f t="shared" si="2"/>
        <v>1.9234843305202681E-4</v>
      </c>
    </row>
    <row r="68" spans="1:8">
      <c r="A68" s="5">
        <v>0.439999957</v>
      </c>
      <c r="B68" s="18">
        <f>WACC!$C$8+SUMIFS(WACC!$F$58:$F$72,WACC!$C$58:$C$72,"&lt;="&amp;A68,WACC!$D$58:$D$72,"&gt;"&amp;A68)</f>
        <v>0.1477</v>
      </c>
      <c r="C68">
        <f t="shared" si="1"/>
        <v>19.148246658381954</v>
      </c>
      <c r="D68" s="5">
        <f t="shared" si="0"/>
        <v>1.0541590268758662E-9</v>
      </c>
      <c r="G68">
        <v>115</v>
      </c>
      <c r="H68">
        <f t="shared" si="2"/>
        <v>3.1050416614458547E-4</v>
      </c>
    </row>
    <row r="69" spans="1:8">
      <c r="A69" s="5">
        <v>0.44999995599999998</v>
      </c>
      <c r="B69" s="18">
        <f>WACC!$C$8+SUMIFS(WACC!$F$58:$F$72,WACC!$C$58:$C$72,"&lt;="&amp;A69,WACC!$D$58:$D$72,"&gt;"&amp;A69)</f>
        <v>0.1477</v>
      </c>
      <c r="C69">
        <f t="shared" si="1"/>
        <v>19.939496455200285</v>
      </c>
      <c r="D69" s="5">
        <f t="shared" si="0"/>
        <v>1.2422945994316943E-9</v>
      </c>
      <c r="G69">
        <v>120</v>
      </c>
      <c r="H69">
        <f t="shared" si="2"/>
        <v>4.8710284388547073E-4</v>
      </c>
    </row>
    <row r="70" spans="1:8">
      <c r="A70" s="5">
        <v>0.45999995500000002</v>
      </c>
      <c r="B70" s="18">
        <f>WACC!$C$8+SUMIFS(WACC!$F$58:$F$72,WACC!$C$58:$C$72,"&lt;="&amp;A70,WACC!$D$58:$D$72,"&gt;"&amp;A70)</f>
        <v>0.16189999999999999</v>
      </c>
      <c r="C70">
        <f t="shared" si="1"/>
        <v>22.75594032199108</v>
      </c>
      <c r="D70" s="5">
        <f t="shared" si="0"/>
        <v>2.2162479809582314E-9</v>
      </c>
      <c r="G70">
        <v>125</v>
      </c>
      <c r="H70">
        <f t="shared" si="2"/>
        <v>7.4258872906692963E-4</v>
      </c>
    </row>
    <row r="71" spans="1:8">
      <c r="A71" s="5">
        <v>0.469999954</v>
      </c>
      <c r="B71" s="18">
        <f>WACC!$C$8+SUMIFS(WACC!$F$58:$F$72,WACC!$C$58:$C$72,"&lt;="&amp;A71,WACC!$D$58:$D$72,"&gt;"&amp;A71)</f>
        <v>0.16189999999999999</v>
      </c>
      <c r="C71">
        <f t="shared" si="1"/>
        <v>23.689325814094367</v>
      </c>
      <c r="D71" s="5">
        <f t="shared" si="0"/>
        <v>2.679683056746577E-9</v>
      </c>
      <c r="G71">
        <v>130</v>
      </c>
      <c r="H71">
        <f t="shared" si="2"/>
        <v>1.1001464355121311E-3</v>
      </c>
    </row>
    <row r="72" spans="1:8">
      <c r="A72" s="5">
        <v>0.47999995299999998</v>
      </c>
      <c r="B72" s="18">
        <f>WACC!$C$8+SUMIFS(WACC!$F$58:$F$72,WACC!$C$58:$C$72,"&lt;="&amp;A72,WACC!$D$58:$D$72,"&gt;"&amp;A72)</f>
        <v>0.16189999999999999</v>
      </c>
      <c r="C72">
        <f t="shared" si="1"/>
        <v>24.658610741366914</v>
      </c>
      <c r="D72" s="5">
        <f t="shared" si="0"/>
        <v>3.260419389689984E-9</v>
      </c>
      <c r="G72">
        <v>135</v>
      </c>
      <c r="H72">
        <f t="shared" si="2"/>
        <v>1.5838975728241975E-3</v>
      </c>
    </row>
    <row r="73" spans="1:8">
      <c r="A73" s="5">
        <v>0.48999995200000002</v>
      </c>
      <c r="B73" s="18">
        <f>WACC!$C$8+SUMIFS(WACC!$F$58:$F$72,WACC!$C$58:$C$72,"&lt;="&amp;A73,WACC!$D$58:$D$72,"&gt;"&amp;A73)</f>
        <v>0.16189999999999999</v>
      </c>
      <c r="C73">
        <f t="shared" si="1"/>
        <v>25.665906834879355</v>
      </c>
      <c r="D73" s="5">
        <f t="shared" si="0"/>
        <v>3.9932093677038583E-9</v>
      </c>
      <c r="G73">
        <v>140</v>
      </c>
      <c r="H73">
        <f t="shared" si="2"/>
        <v>2.2160428062800515E-3</v>
      </c>
    </row>
    <row r="74" spans="1:8">
      <c r="A74" s="5">
        <v>0.499999951</v>
      </c>
      <c r="B74" s="18">
        <f>WACC!$C$8+SUMIFS(WACC!$F$58:$F$72,WACC!$C$58:$C$72,"&lt;="&amp;A74,WACC!$D$58:$D$72,"&gt;"&amp;A74)</f>
        <v>0.16189999999999999</v>
      </c>
      <c r="C74">
        <f t="shared" si="1"/>
        <v>26.713494764154508</v>
      </c>
      <c r="D74" s="5">
        <f t="shared" si="0"/>
        <v>4.9246051482384098E-9</v>
      </c>
      <c r="G74">
        <v>145</v>
      </c>
      <c r="H74">
        <f t="shared" si="2"/>
        <v>3.0130313588144315E-3</v>
      </c>
    </row>
    <row r="75" spans="1:8">
      <c r="A75" s="5">
        <v>0.50999994999999998</v>
      </c>
      <c r="B75" s="18">
        <f>WACC!$C$8+SUMIFS(WACC!$F$58:$F$72,WACC!$C$58:$C$72,"&lt;="&amp;A75,WACC!$D$58:$D$72,"&gt;"&amp;A75)</f>
        <v>0.16900000000000001</v>
      </c>
      <c r="C75">
        <f t="shared" si="1"/>
        <v>29.023157458351278</v>
      </c>
      <c r="D75" s="5">
        <f t="shared" si="0"/>
        <v>7.7845781280816546E-9</v>
      </c>
      <c r="G75">
        <v>150</v>
      </c>
      <c r="H75">
        <f t="shared" si="2"/>
        <v>3.9811048235829927E-3</v>
      </c>
    </row>
    <row r="76" spans="1:8">
      <c r="A76" s="5">
        <v>0.51999994900000002</v>
      </c>
      <c r="B76" s="18">
        <f>WACC!$C$8+SUMIFS(WACC!$F$58:$F$72,WACC!$C$58:$C$72,"&lt;="&amp;A76,WACC!$D$58:$D$72,"&gt;"&amp;A76)</f>
        <v>0.16900000000000001</v>
      </c>
      <c r="C76">
        <f t="shared" si="1"/>
        <v>30.208743827539724</v>
      </c>
      <c r="D76" s="5">
        <f t="shared" si="0"/>
        <v>9.8245438028825661E-9</v>
      </c>
      <c r="G76">
        <v>155</v>
      </c>
      <c r="H76">
        <f t="shared" si="2"/>
        <v>5.1118491402568729E-3</v>
      </c>
    </row>
    <row r="77" spans="1:8">
      <c r="A77" s="5">
        <v>0.52999994800000005</v>
      </c>
      <c r="B77" s="18">
        <f>WACC!$C$8+SUMIFS(WACC!$F$58:$F$72,WACC!$C$58:$C$72,"&lt;="&amp;A77,WACC!$D$58:$D$72,"&gt;"&amp;A77)</f>
        <v>0.16900000000000001</v>
      </c>
      <c r="C77">
        <f t="shared" si="1"/>
        <v>31.444780669896616</v>
      </c>
      <c r="D77" s="5">
        <f t="shared" si="0"/>
        <v>1.2501641157175012E-8</v>
      </c>
      <c r="G77">
        <v>160</v>
      </c>
      <c r="H77">
        <f t="shared" si="2"/>
        <v>6.3786224761794748E-3</v>
      </c>
    </row>
    <row r="78" spans="1:8">
      <c r="A78" s="5">
        <v>0.53999994699999998</v>
      </c>
      <c r="B78" s="18">
        <f>WACC!$C$8+SUMIFS(WACC!$F$58:$F$72,WACC!$C$58:$C$72,"&lt;="&amp;A78,WACC!$D$58:$D$72,"&gt;"&amp;A78)</f>
        <v>0.16900000000000001</v>
      </c>
      <c r="C78">
        <f t="shared" si="1"/>
        <v>32.734558232963948</v>
      </c>
      <c r="D78" s="5">
        <f t="shared" si="0"/>
        <v>1.6046648498627281E-8</v>
      </c>
      <c r="G78">
        <v>165</v>
      </c>
      <c r="H78">
        <f t="shared" si="2"/>
        <v>7.7348202180027E-3</v>
      </c>
    </row>
    <row r="79" spans="1:8">
      <c r="A79" s="5">
        <v>0.54999994600000002</v>
      </c>
      <c r="B79" s="18">
        <f>WACC!$C$8+SUMIFS(WACC!$F$58:$F$72,WACC!$C$58:$C$72,"&lt;="&amp;A79,WACC!$D$58:$D$72,"&gt;"&amp;A79)</f>
        <v>0.16900000000000001</v>
      </c>
      <c r="C79">
        <f t="shared" si="1"/>
        <v>34.081659230667562</v>
      </c>
      <c r="D79" s="5">
        <f t="shared" si="0"/>
        <v>2.0785564641271563E-8</v>
      </c>
      <c r="G79">
        <v>170</v>
      </c>
      <c r="H79">
        <f t="shared" si="2"/>
        <v>9.1148180410948517E-3</v>
      </c>
    </row>
    <row r="80" spans="1:8">
      <c r="A80" s="5">
        <v>0.55999994500000005</v>
      </c>
      <c r="B80" s="18">
        <f>WACC!$C$8+SUMIFS(WACC!$F$58:$F$72,WACC!$C$58:$C$72,"&lt;="&amp;A80,WACC!$D$58:$D$72,"&gt;"&amp;A80)</f>
        <v>0.19009999999999999</v>
      </c>
      <c r="C80">
        <f t="shared" si="1"/>
        <v>39.920991089063627</v>
      </c>
      <c r="D80" s="5">
        <f t="shared" si="0"/>
        <v>6.2338614078930635E-8</v>
      </c>
      <c r="G80">
        <v>175</v>
      </c>
      <c r="H80">
        <f t="shared" si="2"/>
        <v>1.0438070778023657E-2</v>
      </c>
    </row>
    <row r="81" spans="1:8">
      <c r="A81" s="5">
        <v>0.56999994399999998</v>
      </c>
      <c r="B81" s="18">
        <f>WACC!$C$8+SUMIFS(WACC!$F$58:$F$72,WACC!$C$58:$C$72,"&lt;="&amp;A81,WACC!$D$58:$D$72,"&gt;"&amp;A81)</f>
        <v>0.19009999999999999</v>
      </c>
      <c r="C81">
        <f t="shared" si="1"/>
        <v>41.578839337351148</v>
      </c>
      <c r="D81" s="5">
        <f t="shared" si="0"/>
        <v>8.456352116730543E-8</v>
      </c>
      <c r="G81">
        <v>180</v>
      </c>
      <c r="H81">
        <f t="shared" si="2"/>
        <v>1.1616276103473556E-2</v>
      </c>
    </row>
    <row r="82" spans="1:8">
      <c r="A82" s="5">
        <v>0.57999994300000002</v>
      </c>
      <c r="B82" s="18">
        <f>WACC!$C$8+SUMIFS(WACC!$F$58:$F$72,WACC!$C$58:$C$72,"&lt;="&amp;A82,WACC!$D$58:$D$72,"&gt;"&amp;A82)</f>
        <v>0.19009999999999999</v>
      </c>
      <c r="C82">
        <f t="shared" si="1"/>
        <v>43.315632721710557</v>
      </c>
      <c r="D82" s="5">
        <f t="shared" si="0"/>
        <v>1.1600968694647388E-7</v>
      </c>
      <c r="G82">
        <v>185</v>
      </c>
      <c r="H82">
        <f t="shared" si="2"/>
        <v>1.2562846964009547E-2</v>
      </c>
    </row>
    <row r="83" spans="1:8">
      <c r="A83" s="5">
        <v>0.58999994200000005</v>
      </c>
      <c r="B83" s="18">
        <f>WACC!$C$8+SUMIFS(WACC!$F$58:$F$72,WACC!$C$58:$C$72,"&lt;="&amp;A83,WACC!$D$58:$D$72,"&gt;"&amp;A83)</f>
        <v>0.19009999999999999</v>
      </c>
      <c r="C83">
        <f t="shared" si="1"/>
        <v>45.137147714118129</v>
      </c>
      <c r="D83" s="5">
        <f t="shared" si="0"/>
        <v>1.6104329078756516E-7</v>
      </c>
      <c r="G83">
        <v>190</v>
      </c>
      <c r="H83">
        <f t="shared" si="2"/>
        <v>1.3203335753651778E-2</v>
      </c>
    </row>
    <row r="84" spans="1:8">
      <c r="A84" s="5">
        <v>0.59999994099999998</v>
      </c>
      <c r="B84" s="18">
        <f>WACC!$C$8+SUMIFS(WACC!$F$58:$F$72,WACC!$C$58:$C$72,"&lt;="&amp;A84,WACC!$D$58:$D$72,"&gt;"&amp;A84)</f>
        <v>0.19009999999999999</v>
      </c>
      <c r="C84">
        <f t="shared" si="1"/>
        <v>47.04973843360483</v>
      </c>
      <c r="D84" s="5">
        <f t="shared" si="0"/>
        <v>2.2635735323940143E-7</v>
      </c>
      <c r="G84">
        <v>195</v>
      </c>
      <c r="H84">
        <f t="shared" si="2"/>
        <v>1.3485085979106142E-2</v>
      </c>
    </row>
    <row r="85" spans="1:8">
      <c r="A85" s="5">
        <v>0.60999994000000002</v>
      </c>
      <c r="B85" s="18">
        <f>WACC!$C$8+SUMIFS(WACC!$F$58:$F$72,WACC!$C$58:$C$72,"&lt;="&amp;A85,WACC!$D$58:$D$72,"&gt;"&amp;A85)</f>
        <v>0.2321</v>
      </c>
      <c r="C85">
        <f t="shared" si="1"/>
        <v>59.899638739055575</v>
      </c>
      <c r="D85" s="5">
        <f t="shared" si="0"/>
        <v>2.0072072692873136E-6</v>
      </c>
      <c r="G85">
        <v>200</v>
      </c>
      <c r="H85">
        <f t="shared" si="2"/>
        <v>1.3384379031996614E-2</v>
      </c>
    </row>
    <row r="86" spans="1:8">
      <c r="A86" s="5">
        <v>0.61999993900000006</v>
      </c>
      <c r="B86" s="18">
        <f>WACC!$C$8+SUMIFS(WACC!$F$58:$F$72,WACC!$C$58:$C$72,"&lt;="&amp;A86,WACC!$D$58:$D$72,"&gt;"&amp;A86)</f>
        <v>0.2321</v>
      </c>
      <c r="C86">
        <f t="shared" si="1"/>
        <v>62.483746980012995</v>
      </c>
      <c r="D86" s="5">
        <f t="shared" si="0"/>
        <v>3.0453571410564195E-6</v>
      </c>
      <c r="G86">
        <v>205</v>
      </c>
      <c r="H86">
        <f t="shared" si="2"/>
        <v>1.2909730870454956E-2</v>
      </c>
    </row>
    <row r="87" spans="1:8">
      <c r="A87" s="5">
        <v>0.62999993799999998</v>
      </c>
      <c r="B87" s="18">
        <f>WACC!$C$8+SUMIFS(WACC!$F$58:$F$72,WACC!$C$58:$C$72,"&lt;="&amp;A87,WACC!$D$58:$D$72,"&gt;"&amp;A87)</f>
        <v>0.2321</v>
      </c>
      <c r="C87">
        <f t="shared" si="1"/>
        <v>65.207536710134377</v>
      </c>
      <c r="D87" s="5">
        <f t="shared" si="0"/>
        <v>4.688307002464907E-6</v>
      </c>
      <c r="G87">
        <v>210</v>
      </c>
      <c r="H87">
        <f t="shared" si="2"/>
        <v>1.2100703088619458E-2</v>
      </c>
    </row>
    <row r="88" spans="1:8">
      <c r="A88" s="5">
        <v>0.63999993700000002</v>
      </c>
      <c r="B88" s="18">
        <f>WACC!$C$8+SUMIFS(WACC!$F$58:$F$72,WACC!$C$58:$C$72,"&lt;="&amp;A88,WACC!$D$58:$D$72,"&gt;"&amp;A88)</f>
        <v>0.2321</v>
      </c>
      <c r="C88">
        <f t="shared" si="1"/>
        <v>68.082648050315768</v>
      </c>
      <c r="D88" s="5">
        <f t="shared" si="0"/>
        <v>7.3276141975686451E-6</v>
      </c>
      <c r="G88">
        <v>215</v>
      </c>
      <c r="H88">
        <f t="shared" si="2"/>
        <v>1.102245858762335E-2</v>
      </c>
    </row>
    <row r="89" spans="1:8">
      <c r="A89" s="5">
        <v>0.64999993599999994</v>
      </c>
      <c r="B89" s="18">
        <f>WACC!$C$8+SUMIFS(WACC!$F$58:$F$72,WACC!$C$58:$C$72,"&lt;="&amp;A89,WACC!$D$58:$D$72,"&gt;"&amp;A89)</f>
        <v>0.2321</v>
      </c>
      <c r="C89">
        <f t="shared" ref="C89:C124" si="3">165/(1/A89-1)*B89</f>
        <v>71.122051420607718</v>
      </c>
      <c r="D89" s="5">
        <f t="shared" ref="D89:D124" si="4">NORMDIST(C89,196.19,29.56,TRUE)</f>
        <v>1.1633453502576824E-5</v>
      </c>
      <c r="G89">
        <v>220</v>
      </c>
      <c r="H89">
        <f t="shared" si="2"/>
        <v>9.7571010165289178E-3</v>
      </c>
    </row>
    <row r="90" spans="1:8">
      <c r="A90" s="5">
        <v>0.65999993499999998</v>
      </c>
      <c r="B90" s="18">
        <f>WACC!$C$8+SUMIFS(WACC!$F$58:$F$72,WACC!$C$58:$C$72,"&lt;="&amp;A90,WACC!$D$58:$D$72,"&gt;"&amp;A90)</f>
        <v>0.2321</v>
      </c>
      <c r="C90">
        <f t="shared" si="3"/>
        <v>74.340243172387332</v>
      </c>
      <c r="D90" s="5">
        <f t="shared" si="4"/>
        <v>1.8770381628854269E-5</v>
      </c>
      <c r="G90">
        <v>225</v>
      </c>
      <c r="H90">
        <f t="shared" si="2"/>
        <v>8.3933934456895398E-3</v>
      </c>
    </row>
    <row r="91" spans="1:8">
      <c r="A91" s="5">
        <v>0.66999993400000002</v>
      </c>
      <c r="B91" s="18">
        <f>WACC!$C$8+SUMIFS(WACC!$F$58:$F$72,WACC!$C$58:$C$72,"&lt;="&amp;A91,WACC!$D$58:$D$72,"&gt;"&amp;A91)</f>
        <v>0.2321</v>
      </c>
      <c r="C91">
        <f t="shared" si="3"/>
        <v>77.753476790004669</v>
      </c>
      <c r="D91" s="5">
        <f t="shared" si="4"/>
        <v>3.0793233525963711E-5</v>
      </c>
      <c r="G91">
        <v>230</v>
      </c>
      <c r="H91">
        <f t="shared" si="2"/>
        <v>7.0166338799503535E-3</v>
      </c>
    </row>
    <row r="92" spans="1:8">
      <c r="A92" s="5">
        <v>0.67999993299999995</v>
      </c>
      <c r="B92" s="18">
        <f>WACC!$C$8+SUMIFS(WACC!$F$58:$F$72,WACC!$C$58:$C$72,"&lt;="&amp;A92,WACC!$D$58:$D$72,"&gt;"&amp;A92)</f>
        <v>0.2321</v>
      </c>
      <c r="C92">
        <f t="shared" si="3"/>
        <v>81.380037442724941</v>
      </c>
      <c r="D92" s="5">
        <f t="shared" si="4"/>
        <v>5.138366019479518E-5</v>
      </c>
      <c r="G92">
        <v>235</v>
      </c>
      <c r="H92">
        <f t="shared" si="2"/>
        <v>5.7002579036151864E-3</v>
      </c>
    </row>
    <row r="93" spans="1:8">
      <c r="A93" s="5">
        <v>0.68999993199999998</v>
      </c>
      <c r="B93" s="18">
        <f>WACC!$C$8+SUMIFS(WACC!$F$58:$F$72,WACC!$C$58:$C$72,"&lt;="&amp;A93,WACC!$D$58:$D$72,"&gt;"&amp;A93)</f>
        <v>0.2321</v>
      </c>
      <c r="C93">
        <f t="shared" si="3"/>
        <v>85.24056967573955</v>
      </c>
      <c r="D93" s="5">
        <f t="shared" si="4"/>
        <v>8.7238717788940895E-5</v>
      </c>
      <c r="G93">
        <v>240</v>
      </c>
      <c r="H93">
        <f t="shared" si="2"/>
        <v>4.5002293662737411E-3</v>
      </c>
    </row>
    <row r="94" spans="1:8">
      <c r="A94" s="5">
        <v>0.69999993100000002</v>
      </c>
      <c r="B94" s="18">
        <f>WACC!$C$8+SUMIFS(WACC!$F$58:$F$72,WACC!$C$58:$C$72,"&lt;="&amp;A94,WACC!$D$58:$D$72,"&gt;"&amp;A94)</f>
        <v>0.2321</v>
      </c>
      <c r="C94">
        <f t="shared" si="3"/>
        <v>89.358470639356753</v>
      </c>
      <c r="D94" s="5">
        <f t="shared" si="4"/>
        <v>1.5072128526316691E-4</v>
      </c>
      <c r="G94">
        <v>245</v>
      </c>
      <c r="H94">
        <f t="shared" si="2"/>
        <v>3.4526237037114066E-3</v>
      </c>
    </row>
    <row r="95" spans="1:8">
      <c r="A95" s="5">
        <v>0.70999992999999995</v>
      </c>
      <c r="B95" s="18">
        <f>WACC!$C$8+SUMIFS(WACC!$F$58:$F$72,WACC!$C$58:$C$72,"&lt;="&amp;A95,WACC!$D$58:$D$72,"&gt;"&amp;A95)</f>
        <v>0.2742</v>
      </c>
      <c r="C95">
        <f t="shared" si="3"/>
        <v>110.76730716992584</v>
      </c>
      <c r="D95" s="5">
        <f t="shared" si="4"/>
        <v>1.9273924792418979E-3</v>
      </c>
      <c r="G95">
        <v>250</v>
      </c>
      <c r="H95">
        <f t="shared" si="2"/>
        <v>2.5741763794606956E-3</v>
      </c>
    </row>
    <row r="96" spans="1:8">
      <c r="A96" s="5">
        <v>0.71999992899999998</v>
      </c>
      <c r="B96" s="18">
        <f>WACC!$C$8+SUMIFS(WACC!$F$58:$F$72,WACC!$C$58:$C$72,"&lt;="&amp;A96,WACC!$D$58:$D$72,"&gt;"&amp;A96)</f>
        <v>0.2742</v>
      </c>
      <c r="C96">
        <f t="shared" si="3"/>
        <v>116.33910188453845</v>
      </c>
      <c r="D96" s="5">
        <f t="shared" si="4"/>
        <v>3.453285191387209E-3</v>
      </c>
      <c r="G96">
        <v>255</v>
      </c>
      <c r="H96">
        <f t="shared" si="2"/>
        <v>1.8650986537970204E-3</v>
      </c>
    </row>
    <row r="97" spans="1:8">
      <c r="A97" s="5">
        <v>0.72999992800000002</v>
      </c>
      <c r="B97" s="18">
        <f>WACC!$C$8+SUMIFS(WACC!$F$58:$F$72,WACC!$C$58:$C$72,"&lt;="&amp;A97,WACC!$D$58:$D$72,"&gt;"&amp;A97)</f>
        <v>0.2742</v>
      </c>
      <c r="C97">
        <f t="shared" si="3"/>
        <v>122.32362198223417</v>
      </c>
      <c r="D97" s="25">
        <f t="shared" si="4"/>
        <v>6.2296306429238295E-3</v>
      </c>
      <c r="G97">
        <v>260</v>
      </c>
      <c r="H97">
        <f t="shared" si="2"/>
        <v>1.3132269021987985E-3</v>
      </c>
    </row>
    <row r="98" spans="1:8">
      <c r="A98" s="5">
        <v>0.73999992699999995</v>
      </c>
      <c r="B98" s="18">
        <f>WACC!$C$8+SUMIFS(WACC!$F$58:$F$72,WACC!$C$58:$C$72,"&lt;="&amp;A98,WACC!$D$58:$D$72,"&gt;"&amp;A98)</f>
        <v>0.2742</v>
      </c>
      <c r="C98">
        <f t="shared" si="3"/>
        <v>128.7684896044664</v>
      </c>
      <c r="D98" s="25">
        <f t="shared" si="4"/>
        <v>1.1279078387277148E-2</v>
      </c>
      <c r="G98">
        <v>265</v>
      </c>
      <c r="H98">
        <f t="shared" si="2"/>
        <v>8.9857056450740058E-4</v>
      </c>
    </row>
    <row r="99" spans="1:8">
      <c r="A99" s="5">
        <v>0.74999992599999998</v>
      </c>
      <c r="B99" s="18">
        <f>WACC!$C$8+SUMIFS(WACC!$F$58:$F$72,WACC!$C$58:$C$72,"&lt;="&amp;A99,WACC!$D$58:$D$72,"&gt;"&amp;A99)</f>
        <v>0.2742</v>
      </c>
      <c r="C99">
        <f t="shared" si="3"/>
        <v>135.72894643230384</v>
      </c>
      <c r="D99" s="57">
        <f t="shared" si="4"/>
        <v>2.0409336496879635E-2</v>
      </c>
      <c r="G99">
        <v>270</v>
      </c>
      <c r="H99">
        <f t="shared" si="2"/>
        <v>5.9750158173985535E-4</v>
      </c>
    </row>
    <row r="100" spans="1:8">
      <c r="A100" s="5">
        <v>0.75999992500000002</v>
      </c>
      <c r="B100" s="18">
        <f>WACC!$C$8+SUMIFS(WACC!$F$58:$F$72,WACC!$C$58:$C$72,"&lt;="&amp;A100,WACC!$D$58:$D$72,"&gt;"&amp;A100)</f>
        <v>0.2742</v>
      </c>
      <c r="C100">
        <f t="shared" si="3"/>
        <v>143.26944108986214</v>
      </c>
      <c r="D100" s="5">
        <f t="shared" si="4"/>
        <v>3.6704775316491335E-2</v>
      </c>
      <c r="G100">
        <v>275</v>
      </c>
      <c r="H100">
        <f t="shared" si="2"/>
        <v>3.8610051899898334E-4</v>
      </c>
    </row>
    <row r="101" spans="1:8">
      <c r="A101" s="5">
        <v>0.76999992399999995</v>
      </c>
      <c r="B101" s="18">
        <f>WACC!$C$8+SUMIFS(WACC!$F$58:$F$72,WACC!$C$58:$C$72,"&lt;="&amp;A101,WACC!$D$58:$D$72,"&gt;"&amp;A101)</f>
        <v>0.2742</v>
      </c>
      <c r="C101">
        <f t="shared" si="3"/>
        <v>151.46563065280026</v>
      </c>
      <c r="D101" s="5">
        <f t="shared" si="4"/>
        <v>6.5139445544968394E-2</v>
      </c>
      <c r="G101">
        <v>280</v>
      </c>
      <c r="H101">
        <f t="shared" si="2"/>
        <v>2.4245780331270719E-4</v>
      </c>
    </row>
    <row r="102" spans="1:8">
      <c r="A102" s="5">
        <v>0.77999992299999998</v>
      </c>
      <c r="B102" s="18">
        <f>WACC!$C$8+SUMIFS(WACC!$F$58:$F$72,WACC!$C$58:$C$72,"&lt;="&amp;A102,WACC!$D$58:$D$72,"&gt;"&amp;A102)</f>
        <v>0.2742</v>
      </c>
      <c r="C102">
        <f t="shared" si="3"/>
        <v>160.40692802252519</v>
      </c>
      <c r="D102" s="5">
        <f t="shared" si="4"/>
        <v>0.11303905686156879</v>
      </c>
      <c r="G102">
        <v>285</v>
      </c>
      <c r="H102">
        <f t="shared" si="2"/>
        <v>1.4796070821271727E-4</v>
      </c>
    </row>
    <row r="103" spans="1:8">
      <c r="A103" s="5">
        <v>0.78999992200000002</v>
      </c>
      <c r="B103" s="18">
        <f>WACC!$C$8+SUMIFS(WACC!$F$58:$F$72,WACC!$C$58:$C$72,"&lt;="&amp;A103,WACC!$D$58:$D$72,"&gt;"&amp;A103)</f>
        <v>0.2742</v>
      </c>
      <c r="C103">
        <f t="shared" si="3"/>
        <v>170.19977712125419</v>
      </c>
      <c r="D103" s="5">
        <f t="shared" si="4"/>
        <v>0.18963660280504938</v>
      </c>
      <c r="G103">
        <v>290</v>
      </c>
      <c r="H103">
        <f t="shared" si="2"/>
        <v>8.7746760391102131E-5</v>
      </c>
    </row>
    <row r="104" spans="1:8">
      <c r="A104" s="5">
        <v>0.79999992099999995</v>
      </c>
      <c r="B104" s="18">
        <f>WACC!$C$8+SUMIFS(WACC!$F$58:$F$72,WACC!$C$58:$C$72,"&lt;="&amp;A104,WACC!$D$58:$D$72,"&gt;"&amp;A104)</f>
        <v>0.2742</v>
      </c>
      <c r="C104">
        <f t="shared" si="3"/>
        <v>180.97191064511028</v>
      </c>
      <c r="D104" s="5">
        <f t="shared" si="4"/>
        <v>0.30333928404914323</v>
      </c>
      <c r="G104">
        <v>295</v>
      </c>
      <c r="H104">
        <f t="shared" si="2"/>
        <v>5.056968352977725E-5</v>
      </c>
    </row>
    <row r="105" spans="1:8">
      <c r="A105" s="5">
        <v>0.80999991999999998</v>
      </c>
      <c r="B105" s="18">
        <f>WACC!$C$8+SUMIFS(WACC!$F$58:$F$72,WACC!$C$58:$C$72,"&lt;="&amp;A105,WACC!$D$58:$D$72,"&gt;"&amp;A105)</f>
        <v>0.29139999999999999</v>
      </c>
      <c r="C105">
        <f t="shared" si="3"/>
        <v>204.97678818619437</v>
      </c>
      <c r="D105" s="5">
        <f t="shared" si="4"/>
        <v>0.61686318386245986</v>
      </c>
      <c r="G105">
        <v>300</v>
      </c>
      <c r="H105">
        <f t="shared" si="2"/>
        <v>2.832199454978018E-5</v>
      </c>
    </row>
    <row r="106" spans="1:8">
      <c r="A106" s="5">
        <v>0.81999991900000002</v>
      </c>
      <c r="B106" s="18">
        <f>WACC!$C$8+SUMIFS(WACC!$F$58:$F$72,WACC!$C$58:$C$72,"&lt;="&amp;A106,WACC!$D$58:$D$72,"&gt;"&amp;A106)</f>
        <v>0.29139999999999999</v>
      </c>
      <c r="C106">
        <f t="shared" si="3"/>
        <v>219.03554646422077</v>
      </c>
      <c r="D106" s="5">
        <f t="shared" si="4"/>
        <v>0.78019542655269558</v>
      </c>
      <c r="G106">
        <v>305</v>
      </c>
      <c r="H106">
        <f t="shared" si="2"/>
        <v>1.5414586833695026E-5</v>
      </c>
    </row>
    <row r="107" spans="1:8">
      <c r="A107" s="5">
        <v>0.82999991799999995</v>
      </c>
      <c r="B107" s="18">
        <f>WACC!$C$8+SUMIFS(WACC!$F$58:$F$72,WACC!$C$58:$C$72,"&lt;="&amp;A107,WACC!$D$58:$D$72,"&gt;"&amp;A107)</f>
        <v>0.29139999999999999</v>
      </c>
      <c r="C107">
        <f t="shared" si="3"/>
        <v>234.7482753411729</v>
      </c>
      <c r="D107" s="5">
        <f t="shared" si="4"/>
        <v>0.90395260060573512</v>
      </c>
      <c r="G107">
        <v>310</v>
      </c>
      <c r="H107">
        <f t="shared" si="2"/>
        <v>8.1529428277263112E-6</v>
      </c>
    </row>
    <row r="108" spans="1:8">
      <c r="A108" s="5">
        <v>0.83999991699999998</v>
      </c>
      <c r="B108" s="18">
        <f>WACC!$C$8+SUMIFS(WACC!$F$58:$F$72,WACC!$C$58:$C$72,"&lt;="&amp;A108,WACC!$D$58:$D$72,"&gt;"&amp;A108)</f>
        <v>0.29139999999999999</v>
      </c>
      <c r="C108">
        <f t="shared" si="3"/>
        <v>252.42509411246357</v>
      </c>
      <c r="D108" s="5">
        <f t="shared" si="4"/>
        <v>0.97144089117780974</v>
      </c>
      <c r="G108">
        <v>315</v>
      </c>
      <c r="H108">
        <f t="shared" si="2"/>
        <v>4.190553212126835E-6</v>
      </c>
    </row>
    <row r="109" spans="1:8">
      <c r="A109" s="5">
        <v>0.84999991600000002</v>
      </c>
      <c r="B109" s="18">
        <f>WACC!$C$8+SUMIFS(WACC!$F$58:$F$72,WACC!$C$58:$C$72,"&lt;="&amp;A109,WACC!$D$58:$D$72,"&gt;"&amp;A109)</f>
        <v>0.29139999999999999</v>
      </c>
      <c r="C109">
        <f t="shared" si="3"/>
        <v>272.45882049770051</v>
      </c>
      <c r="D109" s="5">
        <f>NORMDIST(C109,196.19,29.56,TRUE)</f>
        <v>0.99506192955913653</v>
      </c>
      <c r="G109">
        <v>320</v>
      </c>
      <c r="H109">
        <f t="shared" si="2"/>
        <v>2.0931616888097648E-6</v>
      </c>
    </row>
    <row r="110" spans="1:8">
      <c r="A110" s="5">
        <v>0.85999991499999995</v>
      </c>
      <c r="B110" s="18">
        <f>WACC!$C$8+SUMIFS(WACC!$F$58:$F$72,WACC!$C$58:$C$72,"&lt;="&amp;A110,WACC!$D$58:$D$72,"&gt;"&amp;A110)</f>
        <v>0.29139999999999999</v>
      </c>
      <c r="C110">
        <f t="shared" si="3"/>
        <v>295.35450577129973</v>
      </c>
      <c r="D110" s="5">
        <f t="shared" si="4"/>
        <v>0.99960272381071924</v>
      </c>
      <c r="G110">
        <v>325</v>
      </c>
      <c r="H110">
        <f t="shared" ref="H110:H149" si="5">NORMDIST(G110,196.19,29.56,FALSE)</f>
        <v>1.0160349548587176E-6</v>
      </c>
    </row>
    <row r="111" spans="1:8">
      <c r="A111" s="5">
        <v>0.86999991399999999</v>
      </c>
      <c r="B111" s="18">
        <f>WACC!$C$8+SUMIFS(WACC!$F$58:$F$72,WACC!$C$58:$C$72,"&lt;="&amp;A111,WACC!$D$58:$D$72,"&gt;"&amp;A111)</f>
        <v>0.29139999999999999</v>
      </c>
      <c r="C111">
        <f t="shared" si="3"/>
        <v>321.77260148146343</v>
      </c>
      <c r="D111" s="5">
        <f t="shared" si="4"/>
        <v>0.9999892346976349</v>
      </c>
      <c r="G111">
        <v>330</v>
      </c>
      <c r="H111">
        <f t="shared" si="5"/>
        <v>4.7927963519231178E-7</v>
      </c>
    </row>
    <row r="112" spans="1:8">
      <c r="A112" s="5">
        <v>0.87999991300000002</v>
      </c>
      <c r="B112" s="18">
        <f>WACC!$C$8+SUMIFS(WACC!$F$58:$F$72,WACC!$C$58:$C$72,"&lt;="&amp;A112,WACC!$D$58:$D$72,"&gt;"&amp;A112)</f>
        <v>0.29139999999999999</v>
      </c>
      <c r="C112">
        <f t="shared" si="3"/>
        <v>352.59370951083548</v>
      </c>
      <c r="D112" s="5">
        <f t="shared" si="4"/>
        <v>0.99999993919499963</v>
      </c>
      <c r="G112">
        <v>335</v>
      </c>
      <c r="H112">
        <f t="shared" si="5"/>
        <v>2.1970693083093943E-7</v>
      </c>
    </row>
    <row r="113" spans="1:8">
      <c r="A113" s="5">
        <v>0.88999991199999995</v>
      </c>
      <c r="B113" s="18">
        <f>WACC!$C$8+SUMIFS(WACC!$F$58:$F$72,WACC!$C$58:$C$72,"&lt;="&amp;A113,WACC!$D$58:$D$72,"&gt;"&amp;A113)</f>
        <v>0.29139999999999999</v>
      </c>
      <c r="C113">
        <f t="shared" si="3"/>
        <v>389.01865032027962</v>
      </c>
      <c r="D113" s="5">
        <f t="shared" si="4"/>
        <v>0.99999999996561073</v>
      </c>
      <c r="G113">
        <v>340</v>
      </c>
      <c r="H113">
        <f t="shared" si="5"/>
        <v>9.7875274523732577E-8</v>
      </c>
    </row>
    <row r="114" spans="1:8">
      <c r="A114" s="5">
        <v>0.89999991099999999</v>
      </c>
      <c r="B114" s="18">
        <f>WACC!$C$8+SUMIFS(WACC!$F$58:$F$72,WACC!$C$58:$C$72,"&lt;="&amp;A114,WACC!$D$58:$D$72,"&gt;"&amp;A114)</f>
        <v>0.29139999999999999</v>
      </c>
      <c r="C114">
        <f t="shared" si="3"/>
        <v>432.72857207948067</v>
      </c>
      <c r="D114" s="5">
        <f t="shared" si="4"/>
        <v>0.99999999999999933</v>
      </c>
      <c r="G114">
        <v>345</v>
      </c>
      <c r="H114">
        <f t="shared" si="5"/>
        <v>4.2371777558601972E-8</v>
      </c>
    </row>
    <row r="115" spans="1:8">
      <c r="A115" s="5">
        <v>0.90999991000000002</v>
      </c>
      <c r="B115" s="18">
        <f>WACC!$C$8+SUMIFS(WACC!$F$58:$F$72,WACC!$C$58:$C$72,"&lt;="&amp;A115,WACC!$D$58:$D$72,"&gt;"&amp;A115)</f>
        <v>0.31640000000000001</v>
      </c>
      <c r="C115">
        <f t="shared" si="3"/>
        <v>527.86008660057985</v>
      </c>
      <c r="D115" s="5">
        <f t="shared" si="4"/>
        <v>1</v>
      </c>
      <c r="G115">
        <v>350</v>
      </c>
      <c r="H115">
        <f t="shared" si="5"/>
        <v>1.7826038032186106E-8</v>
      </c>
    </row>
    <row r="116" spans="1:8">
      <c r="A116" s="5">
        <v>0.91999990899999995</v>
      </c>
      <c r="B116" s="18">
        <f>WACC!$C$8+SUMIFS(WACC!$F$58:$F$72,WACC!$C$58:$C$72,"&lt;="&amp;A116,WACC!$D$58:$D$72,"&gt;"&amp;A116)</f>
        <v>0.31640000000000001</v>
      </c>
      <c r="C116">
        <f t="shared" si="3"/>
        <v>600.36825769678148</v>
      </c>
      <c r="D116" s="5">
        <f t="shared" si="4"/>
        <v>1</v>
      </c>
      <c r="G116">
        <v>355</v>
      </c>
      <c r="H116">
        <f t="shared" si="5"/>
        <v>7.287984300902031E-9</v>
      </c>
    </row>
    <row r="117" spans="1:8">
      <c r="A117" s="5">
        <v>0.92999990799999999</v>
      </c>
      <c r="B117" s="18">
        <f>WACC!$C$8+SUMIFS(WACC!$F$58:$F$72,WACC!$C$58:$C$72,"&lt;="&amp;A117,WACC!$D$58:$D$72,"&gt;"&amp;A117)</f>
        <v>0.31640000000000001</v>
      </c>
      <c r="C117">
        <f t="shared" si="3"/>
        <v>693.59301980700184</v>
      </c>
      <c r="D117" s="5">
        <f t="shared" si="4"/>
        <v>1</v>
      </c>
      <c r="G117">
        <v>360</v>
      </c>
      <c r="H117">
        <f t="shared" si="5"/>
        <v>2.8955727624575144E-9</v>
      </c>
    </row>
    <row r="118" spans="1:8">
      <c r="A118" s="5">
        <v>0.93999990700000002</v>
      </c>
      <c r="B118" s="18">
        <f>WACC!$C$8+SUMIFS(WACC!$F$58:$F$72,WACC!$C$58:$C$72,"&lt;="&amp;A118,WACC!$D$58:$D$72,"&gt;"&amp;A118)</f>
        <v>0.31640000000000001</v>
      </c>
      <c r="C118">
        <f t="shared" si="3"/>
        <v>817.89265134709137</v>
      </c>
      <c r="D118" s="5">
        <f t="shared" si="4"/>
        <v>1</v>
      </c>
      <c r="G118">
        <v>365</v>
      </c>
      <c r="H118">
        <f t="shared" si="5"/>
        <v>1.1179850385003365E-9</v>
      </c>
    </row>
    <row r="119" spans="1:8">
      <c r="A119" s="5">
        <v>0.94999990599999995</v>
      </c>
      <c r="B119" s="18">
        <f>WACC!$C$8+SUMIFS(WACC!$F$58:$F$72,WACC!$C$58:$C$72,"&lt;="&amp;A119,WACC!$D$58:$D$72,"&gt;"&amp;A119)</f>
        <v>0.31640000000000001</v>
      </c>
      <c r="C119">
        <f t="shared" si="3"/>
        <v>991.91203705808721</v>
      </c>
      <c r="D119" s="5">
        <f t="shared" si="4"/>
        <v>1</v>
      </c>
      <c r="G119">
        <v>370</v>
      </c>
      <c r="H119">
        <f t="shared" si="5"/>
        <v>4.1948067203616553E-10</v>
      </c>
    </row>
    <row r="120" spans="1:8">
      <c r="A120" s="5">
        <v>0.95999990499999999</v>
      </c>
      <c r="B120" s="18">
        <f>WACC!$C$8+SUMIFS(WACC!$F$58:$F$72,WACC!$C$58:$C$72,"&lt;="&amp;A120,WACC!$D$58:$D$72,"&gt;"&amp;A120)</f>
        <v>0.31640000000000001</v>
      </c>
      <c r="C120">
        <f t="shared" si="3"/>
        <v>1252.9409002761081</v>
      </c>
      <c r="D120" s="5">
        <f t="shared" si="4"/>
        <v>1</v>
      </c>
      <c r="G120">
        <v>375</v>
      </c>
      <c r="H120">
        <f t="shared" si="5"/>
        <v>1.5295454032907184E-10</v>
      </c>
    </row>
    <row r="121" spans="1:8">
      <c r="A121" s="5">
        <v>0.96999990400000002</v>
      </c>
      <c r="B121" s="18">
        <f>WACC!$C$8+SUMIFS(WACC!$F$58:$F$72,WACC!$C$58:$C$72,"&lt;="&amp;A121,WACC!$D$58:$D$72,"&gt;"&amp;A121)</f>
        <v>0.31640000000000001</v>
      </c>
      <c r="C121">
        <f t="shared" si="3"/>
        <v>1687.9884313778164</v>
      </c>
      <c r="D121" s="5">
        <f t="shared" si="4"/>
        <v>1</v>
      </c>
      <c r="G121">
        <v>380</v>
      </c>
      <c r="H121">
        <f t="shared" si="5"/>
        <v>5.4198497343689043E-11</v>
      </c>
    </row>
    <row r="122" spans="1:8">
      <c r="A122" s="5">
        <v>0.97999990299999995</v>
      </c>
      <c r="B122" s="18">
        <f>WACC!$C$8+SUMIFS(WACC!$F$58:$F$72,WACC!$C$58:$C$72,"&lt;="&amp;A122,WACC!$D$58:$D$72,"&gt;"&amp;A122)</f>
        <v>0.31640000000000001</v>
      </c>
      <c r="C122">
        <f t="shared" si="3"/>
        <v>2558.0813401063888</v>
      </c>
      <c r="D122" s="5">
        <f t="shared" si="4"/>
        <v>1</v>
      </c>
      <c r="G122">
        <v>385</v>
      </c>
      <c r="H122">
        <f t="shared" si="5"/>
        <v>1.8663219898590369E-11</v>
      </c>
    </row>
    <row r="123" spans="1:8">
      <c r="A123" s="5">
        <v>0.98999990199999999</v>
      </c>
      <c r="B123" s="18">
        <f>WACC!$C$8+SUMIFS(WACC!$F$58:$F$72,WACC!$C$58:$C$72,"&lt;="&amp;A123,WACC!$D$58:$D$72,"&gt;"&amp;A123)</f>
        <v>0.31640000000000001</v>
      </c>
      <c r="C123">
        <f t="shared" si="3"/>
        <v>5168.3428386213373</v>
      </c>
      <c r="D123" s="5">
        <f t="shared" si="4"/>
        <v>1</v>
      </c>
      <c r="G123">
        <v>390</v>
      </c>
      <c r="H123">
        <f t="shared" si="5"/>
        <v>6.2454013821136467E-12</v>
      </c>
    </row>
    <row r="124" spans="1:8">
      <c r="A124" s="5">
        <v>0.99999990100000002</v>
      </c>
      <c r="B124" s="18">
        <f>WACC!$C$8+SUMIFS(WACC!$F$58:$F$72,WACC!$C$58:$C$72,"&lt;="&amp;A124,WACC!$D$58:$D$72,"&gt;"&amp;A124)</f>
        <v>0.31640000000000001</v>
      </c>
      <c r="C124">
        <f t="shared" si="3"/>
        <v>527333281.42238432</v>
      </c>
      <c r="D124" s="5">
        <f t="shared" si="4"/>
        <v>1</v>
      </c>
      <c r="G124">
        <v>395</v>
      </c>
      <c r="H124">
        <f t="shared" si="5"/>
        <v>2.0309937713368333E-12</v>
      </c>
    </row>
    <row r="125" spans="1:8">
      <c r="G125">
        <v>400</v>
      </c>
      <c r="H125">
        <f t="shared" si="5"/>
        <v>6.4184665556302956E-13</v>
      </c>
    </row>
    <row r="126" spans="1:8">
      <c r="G126">
        <v>405</v>
      </c>
      <c r="H126">
        <f t="shared" si="5"/>
        <v>1.9711897321576691E-13</v>
      </c>
    </row>
    <row r="127" spans="1:8">
      <c r="G127">
        <v>410</v>
      </c>
      <c r="H127">
        <f t="shared" si="5"/>
        <v>5.8830159865973955E-14</v>
      </c>
    </row>
    <row r="128" spans="1:8">
      <c r="G128">
        <v>415</v>
      </c>
      <c r="H128">
        <f t="shared" si="5"/>
        <v>1.7062634327308759E-14</v>
      </c>
    </row>
    <row r="129" spans="7:8">
      <c r="G129">
        <v>420</v>
      </c>
      <c r="H129">
        <f t="shared" si="5"/>
        <v>4.8091308400086262E-15</v>
      </c>
    </row>
    <row r="130" spans="7:8">
      <c r="G130">
        <v>425</v>
      </c>
      <c r="H130">
        <f t="shared" si="5"/>
        <v>1.3172298293654592E-15</v>
      </c>
    </row>
    <row r="131" spans="7:8">
      <c r="G131">
        <v>430</v>
      </c>
      <c r="H131">
        <f t="shared" si="5"/>
        <v>3.506153903616593E-16</v>
      </c>
    </row>
    <row r="132" spans="7:8">
      <c r="G132">
        <v>435</v>
      </c>
      <c r="H132">
        <f t="shared" si="5"/>
        <v>9.0693225729091859E-17</v>
      </c>
    </row>
    <row r="133" spans="7:8">
      <c r="G133">
        <v>440</v>
      </c>
      <c r="H133">
        <f t="shared" si="5"/>
        <v>2.2797812463867306E-17</v>
      </c>
    </row>
    <row r="134" spans="7:8">
      <c r="G134">
        <v>445</v>
      </c>
      <c r="H134">
        <f t="shared" si="5"/>
        <v>5.569112092809706E-18</v>
      </c>
    </row>
    <row r="135" spans="7:8">
      <c r="G135">
        <v>450</v>
      </c>
      <c r="H135">
        <f t="shared" si="5"/>
        <v>1.322066182259459E-18</v>
      </c>
    </row>
    <row r="136" spans="7:8">
      <c r="G136">
        <v>455</v>
      </c>
      <c r="H136">
        <f t="shared" si="5"/>
        <v>3.0499652276416645E-19</v>
      </c>
    </row>
    <row r="137" spans="7:8">
      <c r="G137">
        <v>460</v>
      </c>
      <c r="H137">
        <f t="shared" si="5"/>
        <v>6.837715615773332E-20</v>
      </c>
    </row>
    <row r="138" spans="7:8">
      <c r="G138">
        <v>465</v>
      </c>
      <c r="H138">
        <f t="shared" si="5"/>
        <v>1.4897096641779096E-20</v>
      </c>
    </row>
    <row r="139" spans="7:8">
      <c r="G139">
        <v>470</v>
      </c>
      <c r="H139">
        <f t="shared" si="5"/>
        <v>3.1540363239405113E-21</v>
      </c>
    </row>
    <row r="140" spans="7:8">
      <c r="G140">
        <v>475</v>
      </c>
      <c r="H140">
        <f t="shared" si="5"/>
        <v>6.489424748505626E-22</v>
      </c>
    </row>
    <row r="141" spans="7:8">
      <c r="G141">
        <v>480</v>
      </c>
      <c r="H141">
        <f t="shared" si="5"/>
        <v>1.2975382384902614E-22</v>
      </c>
    </row>
    <row r="142" spans="7:8">
      <c r="G142">
        <v>485</v>
      </c>
      <c r="H142">
        <f t="shared" si="5"/>
        <v>2.5212074667344668E-23</v>
      </c>
    </row>
    <row r="143" spans="7:8">
      <c r="G143">
        <v>490</v>
      </c>
      <c r="H143">
        <f t="shared" si="5"/>
        <v>4.7607070557231616E-24</v>
      </c>
    </row>
    <row r="144" spans="7:8">
      <c r="G144">
        <v>495</v>
      </c>
      <c r="H144">
        <f t="shared" si="5"/>
        <v>8.7359227899536846E-25</v>
      </c>
    </row>
    <row r="145" spans="7:8">
      <c r="G145">
        <v>500</v>
      </c>
      <c r="H145">
        <f t="shared" si="5"/>
        <v>1.5578318186925722E-25</v>
      </c>
    </row>
    <row r="146" spans="7:8">
      <c r="G146">
        <v>505</v>
      </c>
      <c r="H146">
        <f t="shared" si="5"/>
        <v>2.6996459261853348E-26</v>
      </c>
    </row>
    <row r="147" spans="7:8">
      <c r="G147">
        <v>510</v>
      </c>
      <c r="H147">
        <f t="shared" si="5"/>
        <v>4.5463985024681506E-27</v>
      </c>
    </row>
    <row r="148" spans="7:8">
      <c r="G148">
        <v>515</v>
      </c>
      <c r="H148">
        <f t="shared" si="5"/>
        <v>7.4405090086926078E-28</v>
      </c>
    </row>
    <row r="149" spans="7:8">
      <c r="G149">
        <v>520</v>
      </c>
      <c r="H149">
        <f t="shared" si="5"/>
        <v>1.1833473656979448E-28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6766-2109-154B-AF72-47549FE17E81}">
  <dimension ref="A1:N520"/>
  <sheetViews>
    <sheetView workbookViewId="0">
      <selection activeCell="G8" sqref="G8"/>
    </sheetView>
  </sheetViews>
  <sheetFormatPr baseColWidth="10" defaultRowHeight="16"/>
  <cols>
    <col min="1" max="1" width="13" bestFit="1" customWidth="1"/>
    <col min="2" max="2" width="20" bestFit="1" customWidth="1"/>
    <col min="3" max="3" width="12.1640625" bestFit="1" customWidth="1"/>
    <col min="4" max="4" width="12.1640625" style="5" bestFit="1" customWidth="1"/>
    <col min="6" max="7" width="12.1640625" bestFit="1" customWidth="1"/>
    <col min="8" max="8" width="12.6640625" customWidth="1"/>
  </cols>
  <sheetData>
    <row r="1" spans="1:8">
      <c r="A1" t="s">
        <v>156</v>
      </c>
      <c r="B1" s="30">
        <f>'ХУЙНЯ ХЗ'!C3</f>
        <v>196.19063749999998</v>
      </c>
    </row>
    <row r="2" spans="1:8">
      <c r="A2" t="s">
        <v>157</v>
      </c>
      <c r="B2" s="52">
        <f>6777/10^9</f>
        <v>6.7769999999999997E-6</v>
      </c>
    </row>
    <row r="3" spans="1:8">
      <c r="A3" t="s">
        <v>158</v>
      </c>
      <c r="B3" s="30">
        <v>129500000</v>
      </c>
      <c r="C3" s="55"/>
    </row>
    <row r="4" spans="1:8">
      <c r="A4" t="s">
        <v>159</v>
      </c>
      <c r="B4" t="s">
        <v>160</v>
      </c>
    </row>
    <row r="6" spans="1:8">
      <c r="A6" s="49"/>
      <c r="F6" s="20" t="s">
        <v>173</v>
      </c>
      <c r="G6" s="20"/>
    </row>
    <row r="7" spans="1:8">
      <c r="A7" s="50" t="s">
        <v>164</v>
      </c>
      <c r="B7" t="s">
        <v>162</v>
      </c>
      <c r="C7" t="s">
        <v>165</v>
      </c>
      <c r="D7" s="5" t="s">
        <v>163</v>
      </c>
      <c r="E7" t="s">
        <v>166</v>
      </c>
      <c r="F7" t="s">
        <v>176</v>
      </c>
      <c r="G7" t="s">
        <v>175</v>
      </c>
      <c r="H7" t="s">
        <v>174</v>
      </c>
    </row>
    <row r="8" spans="1:8">
      <c r="A8" s="51">
        <v>0</v>
      </c>
      <c r="B8">
        <f>A8/$B$2</f>
        <v>0</v>
      </c>
      <c r="C8" s="30">
        <f>A8+WACC!$J$53</f>
        <v>86</v>
      </c>
      <c r="D8" s="5">
        <f>(A8+WACC!$J$53)/(A8+WACC!$J$53+WACC!$J$54)</f>
        <v>0.34262948207171312</v>
      </c>
      <c r="E8" s="18">
        <f>WACC!$C$8+SUMIFS(WACC!$F$58:$F$72,WACC!$C$58:$C$72,"&lt;="&amp;D8,WACC!$D$58:$D$72,"&gt;"&amp;D8)</f>
        <v>0.13639999999999999</v>
      </c>
      <c r="F8" s="54">
        <f>((1-0.2)*($B$1-C8*E8))/($B$3)*10^9</f>
        <v>1139.5227027027026</v>
      </c>
      <c r="G8" s="54">
        <f>((1-0.2)*($B$1-(C8-A8)*$E$8))/($B$3+B8)*10^9</f>
        <v>1139.5227027027026</v>
      </c>
      <c r="H8" s="54">
        <f>F8-G8</f>
        <v>0</v>
      </c>
    </row>
    <row r="9" spans="1:8">
      <c r="A9" s="51">
        <v>1</v>
      </c>
      <c r="B9">
        <f t="shared" ref="B9:B72" si="0">A9/$B$2</f>
        <v>147557.91648221927</v>
      </c>
      <c r="C9" s="30">
        <f>A9+WACC!$J$53</f>
        <v>87</v>
      </c>
      <c r="D9" s="5">
        <f>(A9+WACC!$J$53)/(A9+WACC!$J$53+WACC!$J$54)</f>
        <v>0.34523809523809523</v>
      </c>
      <c r="E9" s="18">
        <f>WACC!$C$8+SUMIFS(WACC!$F$58:$F$72,WACC!$C$58:$C$72,"&lt;="&amp;D9,WACC!$D$58:$D$72,"&gt;"&amp;D9)</f>
        <v>0.13639999999999999</v>
      </c>
      <c r="F9" s="54">
        <f>((1-0.2)*($B$1-C9*E9))/($B$3)*10^9</f>
        <v>1138.680077220077</v>
      </c>
      <c r="G9" s="54">
        <f t="shared" ref="G9:G72" si="1">((1-0.2)*($B$1-(C9-A9)*$E$8))/($B$3+B9)*10^9</f>
        <v>1138.2257589075614</v>
      </c>
      <c r="H9" s="54">
        <f t="shared" ref="H9:H72" si="2">F9-G9</f>
        <v>0.45431831251562471</v>
      </c>
    </row>
    <row r="10" spans="1:8">
      <c r="A10" s="51">
        <v>2</v>
      </c>
      <c r="B10">
        <f t="shared" si="0"/>
        <v>295115.83296443854</v>
      </c>
      <c r="C10" s="30">
        <f>A10+WACC!$J$53</f>
        <v>88</v>
      </c>
      <c r="D10" s="5">
        <f>(A10+WACC!$J$53)/(A10+WACC!$J$53+WACC!$J$54)</f>
        <v>0.34782608695652173</v>
      </c>
      <c r="E10" s="18">
        <f>WACC!$C$8+SUMIFS(WACC!$F$58:$F$72,WACC!$C$58:$C$72,"&lt;="&amp;D10,WACC!$D$58:$D$72,"&gt;"&amp;D10)</f>
        <v>0.13639999999999999</v>
      </c>
      <c r="F10" s="54">
        <f>((1-0.2)*($B$1-C10*E10))/($B$3)*10^9</f>
        <v>1137.8374517374518</v>
      </c>
      <c r="G10" s="54">
        <f t="shared" si="1"/>
        <v>1136.9317639803028</v>
      </c>
      <c r="H10" s="54">
        <f t="shared" si="2"/>
        <v>0.90568775714905314</v>
      </c>
    </row>
    <row r="11" spans="1:8">
      <c r="A11" s="51">
        <v>3</v>
      </c>
      <c r="B11">
        <f t="shared" si="0"/>
        <v>442673.74944665784</v>
      </c>
      <c r="C11" s="30">
        <f>A11+WACC!$J$53</f>
        <v>89</v>
      </c>
      <c r="D11" s="5">
        <f>(A11+WACC!$J$53)/(A11+WACC!$J$53+WACC!$J$54)</f>
        <v>0.35039370078740156</v>
      </c>
      <c r="E11" s="18">
        <f>WACC!$C$8+SUMIFS(WACC!$F$58:$F$72,WACC!$C$58:$C$72,"&lt;="&amp;D11,WACC!$D$58:$D$72,"&gt;"&amp;D11)</f>
        <v>0.1406</v>
      </c>
      <c r="F11" s="54">
        <f>((1-0.2)*($B$1-C11*E11))/($B$3)*10^9</f>
        <v>1134.6856370656369</v>
      </c>
      <c r="G11" s="54">
        <f t="shared" si="1"/>
        <v>1135.6407078750631</v>
      </c>
      <c r="H11" s="54">
        <f t="shared" si="2"/>
        <v>-0.95507080942616085</v>
      </c>
    </row>
    <row r="12" spans="1:8">
      <c r="A12" s="51">
        <v>4</v>
      </c>
      <c r="B12">
        <f t="shared" si="0"/>
        <v>590231.66592887708</v>
      </c>
      <c r="C12" s="30">
        <f>A12+WACC!$J$53</f>
        <v>90</v>
      </c>
      <c r="D12" s="5">
        <f>(A12+WACC!$J$53)/(A12+WACC!$J$53+WACC!$J$54)</f>
        <v>0.35294117647058826</v>
      </c>
      <c r="E12" s="18">
        <f>WACC!$C$8+SUMIFS(WACC!$F$58:$F$72,WACC!$C$58:$C$72,"&lt;="&amp;D12,WACC!$D$58:$D$72,"&gt;"&amp;D12)</f>
        <v>0.1406</v>
      </c>
      <c r="F12" s="54">
        <f>((1-0.2)*($B$1-C12*E12))/($B$3)*10^9</f>
        <v>1133.8170656370655</v>
      </c>
      <c r="G12" s="54">
        <f t="shared" si="1"/>
        <v>1134.3525805915576</v>
      </c>
      <c r="H12" s="54">
        <f t="shared" si="2"/>
        <v>-0.53551495449210051</v>
      </c>
    </row>
    <row r="13" spans="1:8">
      <c r="A13" s="51">
        <v>5</v>
      </c>
      <c r="B13">
        <f t="shared" si="0"/>
        <v>737789.58241109643</v>
      </c>
      <c r="C13" s="30">
        <f>A13+WACC!$J$53</f>
        <v>91</v>
      </c>
      <c r="D13" s="5">
        <f>(A13+WACC!$J$53)/(A13+WACC!$J$53+WACC!$J$54)</f>
        <v>0.35546875</v>
      </c>
      <c r="E13" s="18">
        <f>WACC!$C$8+SUMIFS(WACC!$F$58:$F$72,WACC!$C$58:$C$72,"&lt;="&amp;D13,WACC!$D$58:$D$72,"&gt;"&amp;D13)</f>
        <v>0.1406</v>
      </c>
      <c r="F13" s="54">
        <f>((1-0.2)*($B$1-C13*E13))/($B$3)*10^9</f>
        <v>1132.9484942084941</v>
      </c>
      <c r="G13" s="54">
        <f t="shared" si="1"/>
        <v>1133.0673721748224</v>
      </c>
      <c r="H13" s="54">
        <f t="shared" si="2"/>
        <v>-0.11887796632822756</v>
      </c>
    </row>
    <row r="14" spans="1:8">
      <c r="A14" s="51">
        <v>6</v>
      </c>
      <c r="B14">
        <f t="shared" si="0"/>
        <v>885347.49889331567</v>
      </c>
      <c r="C14" s="30">
        <f>A14+WACC!$J$53</f>
        <v>92</v>
      </c>
      <c r="D14" s="5">
        <f>(A14+WACC!$J$53)/(A14+WACC!$J$53+WACC!$J$54)</f>
        <v>0.35797665369649806</v>
      </c>
      <c r="E14" s="18">
        <f>WACC!$C$8+SUMIFS(WACC!$F$58:$F$72,WACC!$C$58:$C$72,"&lt;="&amp;D14,WACC!$D$58:$D$72,"&gt;"&amp;D14)</f>
        <v>0.1406</v>
      </c>
      <c r="F14" s="54">
        <f>((1-0.2)*($B$1-C14*E14))/($B$3)*10^9</f>
        <v>1132.0799227799228</v>
      </c>
      <c r="G14" s="54">
        <f t="shared" si="1"/>
        <v>1131.7850727149576</v>
      </c>
      <c r="H14" s="54">
        <f t="shared" si="2"/>
        <v>0.29485006496520327</v>
      </c>
    </row>
    <row r="15" spans="1:8">
      <c r="A15" s="51">
        <v>7</v>
      </c>
      <c r="B15">
        <f t="shared" si="0"/>
        <v>1032905.4153755349</v>
      </c>
      <c r="C15" s="30">
        <f>A15+WACC!$J$53</f>
        <v>93</v>
      </c>
      <c r="D15" s="5">
        <f>(A15+WACC!$J$53)/(A15+WACC!$J$53+WACC!$J$54)</f>
        <v>0.36046511627906974</v>
      </c>
      <c r="E15" s="18">
        <f>WACC!$C$8+SUMIFS(WACC!$F$58:$F$72,WACC!$C$58:$C$72,"&lt;="&amp;D15,WACC!$D$58:$D$72,"&gt;"&amp;D15)</f>
        <v>0.1406</v>
      </c>
      <c r="F15" s="54">
        <f>((1-0.2)*($B$1-C15*E15))/($B$3)*10^9</f>
        <v>1131.2113513513511</v>
      </c>
      <c r="G15" s="54">
        <f t="shared" si="1"/>
        <v>1130.5056723468738</v>
      </c>
      <c r="H15" s="54">
        <f t="shared" si="2"/>
        <v>0.70567900447736065</v>
      </c>
    </row>
    <row r="16" spans="1:8">
      <c r="A16" s="51">
        <v>8</v>
      </c>
      <c r="B16">
        <f t="shared" si="0"/>
        <v>1180463.3318577542</v>
      </c>
      <c r="C16" s="30">
        <f>A16+WACC!$J$53</f>
        <v>94</v>
      </c>
      <c r="D16" s="5">
        <f>(A16+WACC!$J$53)/(A16+WACC!$J$53+WACC!$J$54)</f>
        <v>0.36293436293436293</v>
      </c>
      <c r="E16" s="18">
        <f>WACC!$C$8+SUMIFS(WACC!$F$58:$F$72,WACC!$C$58:$C$72,"&lt;="&amp;D16,WACC!$D$58:$D$72,"&gt;"&amp;D16)</f>
        <v>0.1406</v>
      </c>
      <c r="F16" s="54">
        <f>((1-0.2)*($B$1-C16*E16))/($B$3)*10^9</f>
        <v>1130.34277992278</v>
      </c>
      <c r="G16" s="54">
        <f t="shared" si="1"/>
        <v>1129.2291612500374</v>
      </c>
      <c r="H16" s="54">
        <f t="shared" si="2"/>
        <v>1.113618672742632</v>
      </c>
    </row>
    <row r="17" spans="1:14">
      <c r="A17" s="51">
        <v>9</v>
      </c>
      <c r="B17">
        <f t="shared" si="0"/>
        <v>1328021.2483399734</v>
      </c>
      <c r="C17" s="30">
        <f>A17+WACC!$J$53</f>
        <v>95</v>
      </c>
      <c r="D17" s="5">
        <f>(A17+WACC!$J$53)/(A17+WACC!$J$53+WACC!$J$54)</f>
        <v>0.36538461538461536</v>
      </c>
      <c r="E17" s="18">
        <f>WACC!$C$8+SUMIFS(WACC!$F$58:$F$72,WACC!$C$58:$C$72,"&lt;="&amp;D17,WACC!$D$58:$D$72,"&gt;"&amp;D17)</f>
        <v>0.1406</v>
      </c>
      <c r="F17" s="54">
        <f>((1-0.2)*($B$1-C17*E17))/($B$3)*10^9</f>
        <v>1129.4742084942086</v>
      </c>
      <c r="G17" s="54">
        <f t="shared" si="1"/>
        <v>1127.9555296482208</v>
      </c>
      <c r="H17" s="54">
        <f t="shared" si="2"/>
        <v>1.5186788459877789</v>
      </c>
    </row>
    <row r="18" spans="1:14">
      <c r="A18" s="51">
        <v>10</v>
      </c>
      <c r="B18">
        <f t="shared" si="0"/>
        <v>1475579.1648221929</v>
      </c>
      <c r="C18" s="30">
        <f>A18+WACC!$J$53</f>
        <v>96</v>
      </c>
      <c r="D18" s="5">
        <f>(A18+WACC!$J$53)/(A18+WACC!$J$53+WACC!$J$54)</f>
        <v>0.36781609195402298</v>
      </c>
      <c r="E18" s="18">
        <f>WACC!$C$8+SUMIFS(WACC!$F$58:$F$72,WACC!$C$58:$C$72,"&lt;="&amp;D18,WACC!$D$58:$D$72,"&gt;"&amp;D18)</f>
        <v>0.1406</v>
      </c>
      <c r="F18" s="54">
        <f>((1-0.2)*($B$1-C18*E18))/($B$3)*10^9</f>
        <v>1128.605637065637</v>
      </c>
      <c r="G18" s="54">
        <f t="shared" si="1"/>
        <v>1126.684767809252</v>
      </c>
      <c r="H18" s="54">
        <f t="shared" si="2"/>
        <v>1.9208692563850036</v>
      </c>
    </row>
    <row r="19" spans="1:14">
      <c r="A19" s="51">
        <v>11</v>
      </c>
      <c r="B19">
        <f>A19/$B$2</f>
        <v>1623137.0813044121</v>
      </c>
      <c r="C19" s="30">
        <f>A19+WACC!$J$53</f>
        <v>97</v>
      </c>
      <c r="D19" s="5">
        <f>(A19+WACC!$J$53)/(A19+WACC!$J$53+WACC!$J$54)</f>
        <v>0.37022900763358779</v>
      </c>
      <c r="E19" s="18">
        <f>WACC!$C$8+SUMIFS(WACC!$F$58:$F$72,WACC!$C$58:$C$72,"&lt;="&amp;D19,WACC!$D$58:$D$72,"&gt;"&amp;D19)</f>
        <v>0.1406</v>
      </c>
      <c r="F19" s="54">
        <f>((1-0.2)*($B$1-C19*E19))/($B$3)*10^9</f>
        <v>1127.7370656370654</v>
      </c>
      <c r="G19" s="54">
        <f t="shared" si="1"/>
        <v>1125.4168660447669</v>
      </c>
      <c r="H19" s="54">
        <f t="shared" si="2"/>
        <v>2.3201995922984224</v>
      </c>
    </row>
    <row r="20" spans="1:14">
      <c r="A20" s="51">
        <v>12</v>
      </c>
      <c r="B20">
        <f t="shared" si="0"/>
        <v>1770694.9977866313</v>
      </c>
      <c r="C20" s="30">
        <f>A20+WACC!$J$53</f>
        <v>98</v>
      </c>
      <c r="D20" s="5">
        <f>(A20+WACC!$J$53)/(A20+WACC!$J$53+WACC!$J$54)</f>
        <v>0.37262357414448671</v>
      </c>
      <c r="E20" s="18">
        <f>WACC!$C$8+SUMIFS(WACC!$F$58:$F$72,WACC!$C$58:$C$72,"&lt;="&amp;D20,WACC!$D$58:$D$72,"&gt;"&amp;D20)</f>
        <v>0.1406</v>
      </c>
      <c r="F20" s="54">
        <f>((1-0.2)*($B$1-C20*E20))/($B$3)*10^9</f>
        <v>1126.8684942084942</v>
      </c>
      <c r="G20" s="54">
        <f t="shared" si="1"/>
        <v>1124.1518147099637</v>
      </c>
      <c r="H20" s="54">
        <f t="shared" si="2"/>
        <v>2.7166794985305387</v>
      </c>
    </row>
    <row r="21" spans="1:14" ht="20">
      <c r="A21" s="51">
        <v>13</v>
      </c>
      <c r="B21">
        <f t="shared" si="0"/>
        <v>1918252.9142688506</v>
      </c>
      <c r="C21" s="30">
        <f>A21+WACC!$J$53</f>
        <v>99</v>
      </c>
      <c r="D21" s="5">
        <f>(A21+WACC!$J$53)/(A21+WACC!$J$53+WACC!$J$54)</f>
        <v>0.375</v>
      </c>
      <c r="E21" s="18">
        <f>WACC!$C$8+SUMIFS(WACC!$F$58:$F$72,WACC!$C$58:$C$72,"&lt;="&amp;D21,WACC!$D$58:$D$72,"&gt;"&amp;D21)</f>
        <v>0.1406</v>
      </c>
      <c r="F21" s="54">
        <f>((1-0.2)*($B$1-C21*E21))/($B$3)*10^9</f>
        <v>1125.9999227799228</v>
      </c>
      <c r="G21" s="54">
        <f t="shared" si="1"/>
        <v>1122.8896042033568</v>
      </c>
      <c r="H21" s="54">
        <f t="shared" si="2"/>
        <v>3.1103185765659873</v>
      </c>
      <c r="J21" s="56" t="s">
        <v>177</v>
      </c>
      <c r="N21" t="s">
        <v>180</v>
      </c>
    </row>
    <row r="22" spans="1:14">
      <c r="A22" s="51">
        <v>14</v>
      </c>
      <c r="B22">
        <f t="shared" si="0"/>
        <v>2065810.8307510698</v>
      </c>
      <c r="C22" s="30">
        <f>A22+WACC!$J$53</f>
        <v>100</v>
      </c>
      <c r="D22" s="5">
        <f>(A22+WACC!$J$53)/(A22+WACC!$J$53+WACC!$J$54)</f>
        <v>0.37735849056603776</v>
      </c>
      <c r="E22" s="18">
        <f>WACC!$C$8+SUMIFS(WACC!$F$58:$F$72,WACC!$C$58:$C$72,"&lt;="&amp;D22,WACC!$D$58:$D$72,"&gt;"&amp;D22)</f>
        <v>0.1406</v>
      </c>
      <c r="F22" s="54">
        <f>((1-0.2)*($B$1-C22*E22))/($B$3)*10^9</f>
        <v>1125.1313513513512</v>
      </c>
      <c r="G22" s="54">
        <f t="shared" si="1"/>
        <v>1121.6302249665355</v>
      </c>
      <c r="H22" s="54">
        <f t="shared" si="2"/>
        <v>3.5011263848157341</v>
      </c>
      <c r="M22">
        <v>64</v>
      </c>
    </row>
    <row r="23" spans="1:14">
      <c r="A23" s="51">
        <v>15</v>
      </c>
      <c r="B23">
        <f t="shared" si="0"/>
        <v>2213368.7472332893</v>
      </c>
      <c r="C23" s="30">
        <f>A23+WACC!$J$53</f>
        <v>101</v>
      </c>
      <c r="D23" s="5">
        <f>(A23+WACC!$J$53)/(A23+WACC!$J$53+WACC!$J$54)</f>
        <v>0.37969924812030076</v>
      </c>
      <c r="E23" s="18">
        <f>WACC!$C$8+SUMIFS(WACC!$F$58:$F$72,WACC!$C$58:$C$72,"&lt;="&amp;D23,WACC!$D$58:$D$72,"&gt;"&amp;D23)</f>
        <v>0.1406</v>
      </c>
      <c r="F23" s="54">
        <f>((1-0.2)*($B$1-C23*E23))/($B$3)*10^9</f>
        <v>1124.2627799227798</v>
      </c>
      <c r="G23" s="54">
        <f t="shared" si="1"/>
        <v>1120.3736674839222</v>
      </c>
      <c r="H23" s="54">
        <f t="shared" si="2"/>
        <v>3.8891124388576372</v>
      </c>
      <c r="N23">
        <v>79</v>
      </c>
    </row>
    <row r="24" spans="1:14">
      <c r="A24" s="51">
        <v>16</v>
      </c>
      <c r="B24">
        <f t="shared" si="0"/>
        <v>2360926.6637155083</v>
      </c>
      <c r="C24" s="30">
        <f>A24+WACC!$J$53</f>
        <v>102</v>
      </c>
      <c r="D24" s="5">
        <f>(A24+WACC!$J$53)/(A24+WACC!$J$53+WACC!$J$54)</f>
        <v>0.38202247191011235</v>
      </c>
      <c r="E24" s="18">
        <f>WACC!$C$8+SUMIFS(WACC!$F$58:$F$72,WACC!$C$58:$C$72,"&lt;="&amp;D24,WACC!$D$58:$D$72,"&gt;"&amp;D24)</f>
        <v>0.1406</v>
      </c>
      <c r="F24" s="54">
        <f>((1-0.2)*($B$1-C24*E24))/($B$3)*10^9</f>
        <v>1123.3942084942084</v>
      </c>
      <c r="G24" s="54">
        <f t="shared" si="1"/>
        <v>1119.1199222825321</v>
      </c>
      <c r="H24" s="54">
        <f t="shared" si="2"/>
        <v>4.2742862116763263</v>
      </c>
      <c r="J24" s="26">
        <f>SUMIFS(WACC!$F$58:$F$72,WACC!$C$58:$C$72,"&lt;="&amp;D8,WACC!$D$58:$D$72,"&gt;"&amp;D8)</f>
        <v>0.02</v>
      </c>
    </row>
    <row r="25" spans="1:14">
      <c r="A25" s="51">
        <v>17</v>
      </c>
      <c r="B25">
        <f t="shared" si="0"/>
        <v>2508484.5801977278</v>
      </c>
      <c r="C25" s="30">
        <f>A25+WACC!$J$53</f>
        <v>103</v>
      </c>
      <c r="D25" s="5">
        <f>(A25+WACC!$J$53)/(A25+WACC!$J$53+WACC!$J$54)</f>
        <v>0.38432835820895522</v>
      </c>
      <c r="E25" s="18">
        <f>WACC!$C$8+SUMIFS(WACC!$F$58:$F$72,WACC!$C$58:$C$72,"&lt;="&amp;D25,WACC!$D$58:$D$72,"&gt;"&amp;D25)</f>
        <v>0.1406</v>
      </c>
      <c r="F25" s="54">
        <f>((1-0.2)*($B$1-C25*E25))/($B$3)*10^9</f>
        <v>1122.5256370656371</v>
      </c>
      <c r="G25" s="54">
        <f t="shared" si="1"/>
        <v>1117.8689799317365</v>
      </c>
      <c r="H25" s="54">
        <f t="shared" si="2"/>
        <v>4.6566571339005804</v>
      </c>
    </row>
    <row r="26" spans="1:14">
      <c r="A26" s="51">
        <v>18</v>
      </c>
      <c r="B26">
        <f t="shared" si="0"/>
        <v>2656042.4966799468</v>
      </c>
      <c r="C26" s="30">
        <f>A26+WACC!$J$53</f>
        <v>104</v>
      </c>
      <c r="D26" s="5">
        <f>(A26+WACC!$J$53)/(A26+WACC!$J$53+WACC!$J$54)</f>
        <v>0.38661710037174724</v>
      </c>
      <c r="E26" s="18">
        <f>WACC!$C$8+SUMIFS(WACC!$F$58:$F$72,WACC!$C$58:$C$72,"&lt;="&amp;D26,WACC!$D$58:$D$72,"&gt;"&amp;D26)</f>
        <v>0.1406</v>
      </c>
      <c r="F26" s="54">
        <f>((1-0.2)*($B$1-C26*E26))/($B$3)*10^9</f>
        <v>1121.6570656370654</v>
      </c>
      <c r="G26" s="54">
        <f t="shared" si="1"/>
        <v>1116.6208310430243</v>
      </c>
      <c r="H26" s="54">
        <f t="shared" si="2"/>
        <v>5.0362345940411615</v>
      </c>
    </row>
    <row r="27" spans="1:14">
      <c r="A27" s="51">
        <v>19</v>
      </c>
      <c r="B27">
        <f t="shared" si="0"/>
        <v>2803600.4131621663</v>
      </c>
      <c r="C27" s="30">
        <f>A27+WACC!$J$53</f>
        <v>105</v>
      </c>
      <c r="D27" s="5">
        <f>(A27+WACC!$J$53)/(A27+WACC!$J$53+WACC!$J$54)</f>
        <v>0.3888888888888889</v>
      </c>
      <c r="E27" s="18">
        <f>WACC!$C$8+SUMIFS(WACC!$F$58:$F$72,WACC!$C$58:$C$72,"&lt;="&amp;D27,WACC!$D$58:$D$72,"&gt;"&amp;D27)</f>
        <v>0.1406</v>
      </c>
      <c r="F27" s="54">
        <f>((1-0.2)*($B$1-C27*E27))/($B$3)*10^9</f>
        <v>1120.7884942084941</v>
      </c>
      <c r="G27" s="54">
        <f t="shared" si="1"/>
        <v>1115.3754662697693</v>
      </c>
      <c r="H27" s="54">
        <f t="shared" si="2"/>
        <v>5.4130279387247811</v>
      </c>
    </row>
    <row r="28" spans="1:14">
      <c r="A28" s="51">
        <v>20</v>
      </c>
      <c r="B28">
        <f t="shared" si="0"/>
        <v>2951158.3296443857</v>
      </c>
      <c r="C28" s="30">
        <f>A28+WACC!$J$53</f>
        <v>106</v>
      </c>
      <c r="D28" s="5">
        <f>(A28+WACC!$J$53)/(A28+WACC!$J$53+WACC!$J$54)</f>
        <v>0.39114391143911437</v>
      </c>
      <c r="E28" s="18">
        <f>WACC!$C$8+SUMIFS(WACC!$F$58:$F$72,WACC!$C$58:$C$72,"&lt;="&amp;D28,WACC!$D$58:$D$72,"&gt;"&amp;D28)</f>
        <v>0.1406</v>
      </c>
      <c r="F28" s="54">
        <f>((1-0.2)*($B$1-C28*E28))/($B$3)*10^9</f>
        <v>1119.9199227799224</v>
      </c>
      <c r="G28" s="54">
        <f t="shared" si="1"/>
        <v>1114.1328763069957</v>
      </c>
      <c r="H28" s="54">
        <f t="shared" si="2"/>
        <v>5.7870464729267042</v>
      </c>
    </row>
    <row r="29" spans="1:14">
      <c r="A29" s="51">
        <v>21</v>
      </c>
      <c r="B29">
        <f t="shared" si="0"/>
        <v>3098716.2461266047</v>
      </c>
      <c r="C29" s="30">
        <f>A29+WACC!$J$53</f>
        <v>107</v>
      </c>
      <c r="D29" s="5">
        <f>(A29+WACC!$J$53)/(A29+WACC!$J$53+WACC!$J$54)</f>
        <v>0.39338235294117646</v>
      </c>
      <c r="E29" s="18">
        <f>WACC!$C$8+SUMIFS(WACC!$F$58:$F$72,WACC!$C$58:$C$72,"&lt;="&amp;D29,WACC!$D$58:$D$72,"&gt;"&amp;D29)</f>
        <v>0.1406</v>
      </c>
      <c r="F29" s="54">
        <f>((1-0.2)*($B$1-C29*E29))/($B$3)*10^9</f>
        <v>1119.0513513513513</v>
      </c>
      <c r="G29" s="54">
        <f t="shared" si="1"/>
        <v>1112.8930518911466</v>
      </c>
      <c r="H29" s="54">
        <f t="shared" si="2"/>
        <v>6.1582994602047165</v>
      </c>
    </row>
    <row r="30" spans="1:14">
      <c r="A30" s="51">
        <v>22</v>
      </c>
      <c r="B30">
        <f t="shared" si="0"/>
        <v>3246274.1626088242</v>
      </c>
      <c r="C30" s="30">
        <f>A30+WACC!$J$53</f>
        <v>108</v>
      </c>
      <c r="D30" s="5">
        <f>(A30+WACC!$J$53)/(A30+WACC!$J$53+WACC!$J$54)</f>
        <v>0.39560439560439559</v>
      </c>
      <c r="E30" s="18">
        <f>WACC!$C$8+SUMIFS(WACC!$F$58:$F$72,WACC!$C$58:$C$72,"&lt;="&amp;D30,WACC!$D$58:$D$72,"&gt;"&amp;D30)</f>
        <v>0.1406</v>
      </c>
      <c r="F30" s="54">
        <f>((1-0.2)*($B$1-C30*E30))/($B$3)*10^9</f>
        <v>1118.1827799227797</v>
      </c>
      <c r="G30" s="54">
        <f t="shared" si="1"/>
        <v>1111.6559837998536</v>
      </c>
      <c r="H30" s="54">
        <f t="shared" si="2"/>
        <v>6.5267961229260436</v>
      </c>
    </row>
    <row r="31" spans="1:14">
      <c r="A31" s="51">
        <v>23</v>
      </c>
      <c r="B31">
        <f t="shared" si="0"/>
        <v>3393832.0790910432</v>
      </c>
      <c r="C31" s="30">
        <f>A31+WACC!$J$53</f>
        <v>109</v>
      </c>
      <c r="D31" s="5">
        <f>(A31+WACC!$J$53)/(A31+WACC!$J$53+WACC!$J$54)</f>
        <v>0.3978102189781022</v>
      </c>
      <c r="E31" s="18">
        <f>WACC!$C$8+SUMIFS(WACC!$F$58:$F$72,WACC!$C$58:$C$72,"&lt;="&amp;D31,WACC!$D$58:$D$72,"&gt;"&amp;D31)</f>
        <v>0.1406</v>
      </c>
      <c r="F31" s="54">
        <f>((1-0.2)*($B$1-C31*E31))/($B$3)*10^9</f>
        <v>1117.3142084942083</v>
      </c>
      <c r="G31" s="54">
        <f t="shared" si="1"/>
        <v>1110.4216628517083</v>
      </c>
      <c r="H31" s="54">
        <f t="shared" si="2"/>
        <v>6.8925456424999538</v>
      </c>
    </row>
    <row r="32" spans="1:14">
      <c r="A32" s="51">
        <v>24</v>
      </c>
      <c r="B32">
        <f t="shared" si="0"/>
        <v>3541389.9955732627</v>
      </c>
      <c r="C32" s="30">
        <f>A32+WACC!$J$53</f>
        <v>110</v>
      </c>
      <c r="D32" s="5">
        <f>(A32+WACC!$J$53)/(A32+WACC!$J$53+WACC!$J$54)</f>
        <v>0.4</v>
      </c>
      <c r="E32" s="18">
        <f>WACC!$C$8+SUMIFS(WACC!$F$58:$F$72,WACC!$C$58:$C$72,"&lt;="&amp;D32,WACC!$D$58:$D$72,"&gt;"&amp;D32)</f>
        <v>0.1477</v>
      </c>
      <c r="F32" s="54">
        <f>((1-0.2)*($B$1-C32*E32))/($B$3)*10^9</f>
        <v>1111.6209266409264</v>
      </c>
      <c r="G32" s="54">
        <f t="shared" si="1"/>
        <v>1109.1900799060359</v>
      </c>
      <c r="H32" s="54">
        <f t="shared" si="2"/>
        <v>2.4308467348905651</v>
      </c>
    </row>
    <row r="33" spans="1:8">
      <c r="A33" s="51">
        <v>25</v>
      </c>
      <c r="B33">
        <f t="shared" si="0"/>
        <v>3688947.9120554822</v>
      </c>
      <c r="C33" s="30">
        <f>A33+WACC!$J$53</f>
        <v>111</v>
      </c>
      <c r="D33" s="5">
        <f>(A33+WACC!$J$53)/(A33+WACC!$J$53+WACC!$J$54)</f>
        <v>0.40217391304347827</v>
      </c>
      <c r="E33" s="18">
        <f>WACC!$C$8+SUMIFS(WACC!$F$58:$F$72,WACC!$C$58:$C$72,"&lt;="&amp;D33,WACC!$D$58:$D$72,"&gt;"&amp;D33)</f>
        <v>0.1477</v>
      </c>
      <c r="F33" s="54">
        <f>((1-0.2)*($B$1-C33*E33))/($B$3)*10^9</f>
        <v>1110.7084942084941</v>
      </c>
      <c r="G33" s="54">
        <f t="shared" si="1"/>
        <v>1107.9612258626678</v>
      </c>
      <c r="H33" s="54">
        <f t="shared" si="2"/>
        <v>2.7472683458263418</v>
      </c>
    </row>
    <row r="34" spans="1:8">
      <c r="A34" s="51">
        <v>26</v>
      </c>
      <c r="B34">
        <f t="shared" si="0"/>
        <v>3836505.8285377012</v>
      </c>
      <c r="C34" s="30">
        <f>A34+WACC!$J$53</f>
        <v>112</v>
      </c>
      <c r="D34" s="5">
        <f>(A34+WACC!$J$53)/(A34+WACC!$J$53+WACC!$J$54)</f>
        <v>0.40433212996389889</v>
      </c>
      <c r="E34" s="18">
        <f>WACC!$C$8+SUMIFS(WACC!$F$58:$F$72,WACC!$C$58:$C$72,"&lt;="&amp;D34,WACC!$D$58:$D$72,"&gt;"&amp;D34)</f>
        <v>0.1477</v>
      </c>
      <c r="F34" s="54">
        <f>((1-0.2)*($B$1-C34*E34))/($B$3)*10^9</f>
        <v>1109.7960617760618</v>
      </c>
      <c r="G34" s="54">
        <f t="shared" si="1"/>
        <v>1106.735091661719</v>
      </c>
      <c r="H34" s="54">
        <f t="shared" si="2"/>
        <v>3.0609701143428083</v>
      </c>
    </row>
    <row r="35" spans="1:8">
      <c r="A35" s="51">
        <v>27</v>
      </c>
      <c r="B35">
        <f t="shared" si="0"/>
        <v>3984063.7450199206</v>
      </c>
      <c r="C35" s="30">
        <f>A35+WACC!$J$53</f>
        <v>113</v>
      </c>
      <c r="D35" s="5">
        <f>(A35+WACC!$J$53)/(A35+WACC!$J$53+WACC!$J$54)</f>
        <v>0.40647482014388492</v>
      </c>
      <c r="E35" s="18">
        <f>WACC!$C$8+SUMIFS(WACC!$F$58:$F$72,WACC!$C$58:$C$72,"&lt;="&amp;D35,WACC!$D$58:$D$72,"&gt;"&amp;D35)</f>
        <v>0.1477</v>
      </c>
      <c r="F35" s="54">
        <f>((1-0.2)*($B$1-C35*E35))/($B$3)*10^9</f>
        <v>1108.8836293436293</v>
      </c>
      <c r="G35" s="54">
        <f t="shared" si="1"/>
        <v>1105.5116682833648</v>
      </c>
      <c r="H35" s="54">
        <f t="shared" si="2"/>
        <v>3.3719610602645389</v>
      </c>
    </row>
    <row r="36" spans="1:8">
      <c r="A36" s="51">
        <v>28</v>
      </c>
      <c r="B36">
        <f t="shared" si="0"/>
        <v>4131621.6615021396</v>
      </c>
      <c r="C36" s="30">
        <f>A36+WACC!$J$53</f>
        <v>114</v>
      </c>
      <c r="D36" s="5">
        <f>(A36+WACC!$J$53)/(A36+WACC!$J$53+WACC!$J$54)</f>
        <v>0.40860215053763443</v>
      </c>
      <c r="E36" s="18">
        <f>WACC!$C$8+SUMIFS(WACC!$F$58:$F$72,WACC!$C$58:$C$72,"&lt;="&amp;D36,WACC!$D$58:$D$72,"&gt;"&amp;D36)</f>
        <v>0.1477</v>
      </c>
      <c r="F36" s="54">
        <f>((1-0.2)*($B$1-C36*E36))/($B$3)*10^9</f>
        <v>1107.9711969111968</v>
      </c>
      <c r="G36" s="54">
        <f t="shared" si="1"/>
        <v>1104.2909467476202</v>
      </c>
      <c r="H36" s="54">
        <f t="shared" si="2"/>
        <v>3.6802501635766021</v>
      </c>
    </row>
    <row r="37" spans="1:8">
      <c r="A37" s="51">
        <v>29</v>
      </c>
      <c r="B37">
        <f t="shared" si="0"/>
        <v>4279179.5779843591</v>
      </c>
      <c r="C37" s="30">
        <f>A37+WACC!$J$53</f>
        <v>115</v>
      </c>
      <c r="D37" s="5">
        <f>(A37+WACC!$J$53)/(A37+WACC!$J$53+WACC!$J$54)</f>
        <v>0.4107142857142857</v>
      </c>
      <c r="E37" s="18">
        <f>WACC!$C$8+SUMIFS(WACC!$F$58:$F$72,WACC!$C$58:$C$72,"&lt;="&amp;D37,WACC!$D$58:$D$72,"&gt;"&amp;D37)</f>
        <v>0.1477</v>
      </c>
      <c r="F37" s="54">
        <f>((1-0.2)*($B$1-C37*E37))/($B$3)*10^9</f>
        <v>1107.0587644787643</v>
      </c>
      <c r="G37" s="54">
        <f t="shared" si="1"/>
        <v>1103.0729181141191</v>
      </c>
      <c r="H37" s="54">
        <f t="shared" si="2"/>
        <v>3.9858463646451128</v>
      </c>
    </row>
    <row r="38" spans="1:8">
      <c r="A38" s="51">
        <v>30</v>
      </c>
      <c r="B38">
        <f t="shared" si="0"/>
        <v>4426737.4944665786</v>
      </c>
      <c r="C38" s="30">
        <f>A38+WACC!$J$53</f>
        <v>116</v>
      </c>
      <c r="D38" s="5">
        <f>(A38+WACC!$J$53)/(A38+WACC!$J$53+WACC!$J$54)</f>
        <v>0.41281138790035588</v>
      </c>
      <c r="E38" s="18">
        <f>WACC!$C$8+SUMIFS(WACC!$F$58:$F$72,WACC!$C$58:$C$72,"&lt;="&amp;D38,WACC!$D$58:$D$72,"&gt;"&amp;D38)</f>
        <v>0.1477</v>
      </c>
      <c r="F38" s="54">
        <f>((1-0.2)*($B$1-C38*E38))/($B$3)*10^9</f>
        <v>1106.1463320463322</v>
      </c>
      <c r="G38" s="54">
        <f t="shared" si="1"/>
        <v>1101.8575734818976</v>
      </c>
      <c r="H38" s="54">
        <f t="shared" si="2"/>
        <v>4.2887585644346018</v>
      </c>
    </row>
    <row r="39" spans="1:8">
      <c r="A39" s="51">
        <v>31</v>
      </c>
      <c r="B39">
        <f t="shared" si="0"/>
        <v>4574295.4109487981</v>
      </c>
      <c r="C39" s="30">
        <f>A39+WACC!$J$53</f>
        <v>117</v>
      </c>
      <c r="D39" s="5">
        <f>(A39+WACC!$J$53)/(A39+WACC!$J$53+WACC!$J$54)</f>
        <v>0.41489361702127658</v>
      </c>
      <c r="E39" s="18">
        <f>WACC!$C$8+SUMIFS(WACC!$F$58:$F$72,WACC!$C$58:$C$72,"&lt;="&amp;D39,WACC!$D$58:$D$72,"&gt;"&amp;D39)</f>
        <v>0.1477</v>
      </c>
      <c r="F39" s="54">
        <f>((1-0.2)*($B$1-C39*E39))/($B$3)*10^9</f>
        <v>1105.2338996138994</v>
      </c>
      <c r="G39" s="54">
        <f t="shared" si="1"/>
        <v>1100.6449039891747</v>
      </c>
      <c r="H39" s="54">
        <f t="shared" si="2"/>
        <v>4.5889956247247028</v>
      </c>
    </row>
    <row r="40" spans="1:8">
      <c r="A40" s="51">
        <v>32</v>
      </c>
      <c r="B40">
        <f t="shared" si="0"/>
        <v>4721853.3274310166</v>
      </c>
      <c r="C40" s="30">
        <f>A40+WACC!$J$53</f>
        <v>118</v>
      </c>
      <c r="D40" s="5">
        <f>(A40+WACC!$J$53)/(A40+WACC!$J$53+WACC!$J$54)</f>
        <v>0.41696113074204949</v>
      </c>
      <c r="E40" s="18">
        <f>WACC!$C$8+SUMIFS(WACC!$F$58:$F$72,WACC!$C$58:$C$72,"&lt;="&amp;D40,WACC!$D$58:$D$72,"&gt;"&amp;D40)</f>
        <v>0.1477</v>
      </c>
      <c r="F40" s="54">
        <f>((1-0.2)*($B$1-C40*E40))/($B$3)*10^9</f>
        <v>1104.3214671814671</v>
      </c>
      <c r="G40" s="54">
        <f t="shared" si="1"/>
        <v>1099.4349008131401</v>
      </c>
      <c r="H40" s="54">
        <f t="shared" si="2"/>
        <v>4.8865663683270668</v>
      </c>
    </row>
    <row r="41" spans="1:8">
      <c r="A41" s="51">
        <v>33</v>
      </c>
      <c r="B41">
        <f t="shared" si="0"/>
        <v>4869411.2439132361</v>
      </c>
      <c r="C41" s="30">
        <f>A41+WACC!$J$53</f>
        <v>119</v>
      </c>
      <c r="D41" s="5">
        <f>(A41+WACC!$J$53)/(A41+WACC!$J$53+WACC!$J$54)</f>
        <v>0.41901408450704225</v>
      </c>
      <c r="E41" s="18">
        <f>WACC!$C$8+SUMIFS(WACC!$F$58:$F$72,WACC!$C$58:$C$72,"&lt;="&amp;D41,WACC!$D$58:$D$72,"&gt;"&amp;D41)</f>
        <v>0.1477</v>
      </c>
      <c r="F41" s="54">
        <f>((1-0.2)*($B$1-C41*E41))/($B$3)*10^9</f>
        <v>1103.4090347490346</v>
      </c>
      <c r="G41" s="54">
        <f t="shared" si="1"/>
        <v>1098.2275551697385</v>
      </c>
      <c r="H41" s="54">
        <f t="shared" si="2"/>
        <v>5.1814795792961377</v>
      </c>
    </row>
    <row r="42" spans="1:8">
      <c r="A42" s="51">
        <v>34</v>
      </c>
      <c r="B42">
        <f t="shared" si="0"/>
        <v>5016969.1603954555</v>
      </c>
      <c r="C42" s="30">
        <f>A42+WACC!$J$53</f>
        <v>120</v>
      </c>
      <c r="D42" s="5">
        <f>(A42+WACC!$J$53)/(A42+WACC!$J$53+WACC!$J$54)</f>
        <v>0.42105263157894735</v>
      </c>
      <c r="E42" s="18">
        <f>WACC!$C$8+SUMIFS(WACC!$F$58:$F$72,WACC!$C$58:$C$72,"&lt;="&amp;D42,WACC!$D$58:$D$72,"&gt;"&amp;D42)</f>
        <v>0.1477</v>
      </c>
      <c r="F42" s="54">
        <f>((1-0.2)*($B$1-C42*E42))/($B$3)*10^9</f>
        <v>1102.4966023166025</v>
      </c>
      <c r="G42" s="54">
        <f t="shared" si="1"/>
        <v>1097.0228583134558</v>
      </c>
      <c r="H42" s="54">
        <f t="shared" si="2"/>
        <v>5.4737440031467486</v>
      </c>
    </row>
    <row r="43" spans="1:8">
      <c r="A43" s="51">
        <v>35</v>
      </c>
      <c r="B43">
        <f t="shared" si="0"/>
        <v>5164527.076877675</v>
      </c>
      <c r="C43" s="30">
        <f>A43+WACC!$J$53</f>
        <v>121</v>
      </c>
      <c r="D43" s="5">
        <f>(A43+WACC!$J$53)/(A43+WACC!$J$53+WACC!$J$54)</f>
        <v>0.42307692307692307</v>
      </c>
      <c r="E43" s="18">
        <f>WACC!$C$8+SUMIFS(WACC!$F$58:$F$72,WACC!$C$58:$C$72,"&lt;="&amp;D43,WACC!$D$58:$D$72,"&gt;"&amp;D43)</f>
        <v>0.1477</v>
      </c>
      <c r="F43" s="54">
        <f>((1-0.2)*($B$1-C43*E43))/($B$3)*10^9</f>
        <v>1101.5841698841698</v>
      </c>
      <c r="G43" s="54">
        <f t="shared" si="1"/>
        <v>1095.8208015371104</v>
      </c>
      <c r="H43" s="54">
        <f t="shared" si="2"/>
        <v>5.7633683470594406</v>
      </c>
    </row>
    <row r="44" spans="1:8">
      <c r="A44" s="51">
        <v>36</v>
      </c>
      <c r="B44">
        <f t="shared" si="0"/>
        <v>5312084.9933598936</v>
      </c>
      <c r="C44" s="30">
        <f>A44+WACC!$J$53</f>
        <v>122</v>
      </c>
      <c r="D44" s="5">
        <f>(A44+WACC!$J$53)/(A44+WACC!$J$53+WACC!$J$54)</f>
        <v>0.42508710801393729</v>
      </c>
      <c r="E44" s="18">
        <f>WACC!$C$8+SUMIFS(WACC!$F$58:$F$72,WACC!$C$58:$C$72,"&lt;="&amp;D44,WACC!$D$58:$D$72,"&gt;"&amp;D44)</f>
        <v>0.1477</v>
      </c>
      <c r="F44" s="54">
        <f>((1-0.2)*($B$1-C44*E44))/($B$3)*10^9</f>
        <v>1100.6717374517375</v>
      </c>
      <c r="G44" s="54">
        <f t="shared" si="1"/>
        <v>1094.6213761716419</v>
      </c>
      <c r="H44" s="54">
        <f t="shared" si="2"/>
        <v>6.050361280095558</v>
      </c>
    </row>
    <row r="45" spans="1:8">
      <c r="A45" s="51">
        <v>37</v>
      </c>
      <c r="B45">
        <f t="shared" si="0"/>
        <v>5459642.909842113</v>
      </c>
      <c r="C45" s="30">
        <f>A45+WACC!$J$53</f>
        <v>123</v>
      </c>
      <c r="D45" s="5">
        <f>(A45+WACC!$J$53)/(A45+WACC!$J$53+WACC!$J$54)</f>
        <v>0.42708333333333331</v>
      </c>
      <c r="E45" s="18">
        <f>WACC!$C$8+SUMIFS(WACC!$F$58:$F$72,WACC!$C$58:$C$72,"&lt;="&amp;D45,WACC!$D$58:$D$72,"&gt;"&amp;D45)</f>
        <v>0.1477</v>
      </c>
      <c r="F45" s="54">
        <f>((1-0.2)*($B$1-C45*E45))/($B$3)*10^9</f>
        <v>1099.7593050193047</v>
      </c>
      <c r="G45" s="54">
        <f t="shared" si="1"/>
        <v>1093.424573585904</v>
      </c>
      <c r="H45" s="54">
        <f t="shared" si="2"/>
        <v>6.3347314334007478</v>
      </c>
    </row>
    <row r="46" spans="1:8">
      <c r="A46" s="51">
        <v>38</v>
      </c>
      <c r="B46">
        <f t="shared" si="0"/>
        <v>5607200.8263243325</v>
      </c>
      <c r="C46" s="30">
        <f>A46+WACC!$J$53</f>
        <v>124</v>
      </c>
      <c r="D46" s="5">
        <f>(A46+WACC!$J$53)/(A46+WACC!$J$53+WACC!$J$54)</f>
        <v>0.4290657439446367</v>
      </c>
      <c r="E46" s="18">
        <f>WACC!$C$8+SUMIFS(WACC!$F$58:$F$72,WACC!$C$58:$C$72,"&lt;="&amp;D46,WACC!$D$58:$D$72,"&gt;"&amp;D46)</f>
        <v>0.1477</v>
      </c>
      <c r="F46" s="54">
        <f>((1-0.2)*($B$1-C46*E46))/($B$3)*10^9</f>
        <v>1098.8468725868727</v>
      </c>
      <c r="G46" s="54">
        <f t="shared" si="1"/>
        <v>1092.2303851864551</v>
      </c>
      <c r="H46" s="54">
        <f t="shared" si="2"/>
        <v>6.6164874004175545</v>
      </c>
    </row>
    <row r="47" spans="1:8">
      <c r="A47" s="51">
        <v>39</v>
      </c>
      <c r="B47">
        <f t="shared" si="0"/>
        <v>5754758.742806552</v>
      </c>
      <c r="C47" s="30">
        <f>A47+WACC!$J$53</f>
        <v>125</v>
      </c>
      <c r="D47" s="5">
        <f>(A47+WACC!$J$53)/(A47+WACC!$J$53+WACC!$J$54)</f>
        <v>0.43103448275862066</v>
      </c>
      <c r="E47" s="18">
        <f>WACC!$C$8+SUMIFS(WACC!$F$58:$F$72,WACC!$C$58:$C$72,"&lt;="&amp;D47,WACC!$D$58:$D$72,"&gt;"&amp;D47)</f>
        <v>0.1477</v>
      </c>
      <c r="F47" s="54">
        <f>((1-0.2)*($B$1-C47*E47))/($B$3)*10^9</f>
        <v>1097.9344401544402</v>
      </c>
      <c r="G47" s="54">
        <f t="shared" si="1"/>
        <v>1091.0388024173553</v>
      </c>
      <c r="H47" s="54">
        <f t="shared" si="2"/>
        <v>6.8956377370848259</v>
      </c>
    </row>
    <row r="48" spans="1:8">
      <c r="A48" s="51">
        <v>40</v>
      </c>
      <c r="B48">
        <f t="shared" si="0"/>
        <v>5902316.6592887715</v>
      </c>
      <c r="C48" s="30">
        <f>A48+WACC!$J$53</f>
        <v>126</v>
      </c>
      <c r="D48" s="5">
        <f>(A48+WACC!$J$53)/(A48+WACC!$J$53+WACC!$J$54)</f>
        <v>0.4329896907216495</v>
      </c>
      <c r="E48" s="18">
        <f>WACC!$C$8+SUMIFS(WACC!$F$58:$F$72,WACC!$C$58:$C$72,"&lt;="&amp;D48,WACC!$D$58:$D$72,"&gt;"&amp;D48)</f>
        <v>0.1477</v>
      </c>
      <c r="F48" s="54">
        <f>((1-0.2)*($B$1-C48*E48))/($B$3)*10^9</f>
        <v>1097.0220077220076</v>
      </c>
      <c r="G48" s="54">
        <f t="shared" si="1"/>
        <v>1089.8498167599603</v>
      </c>
      <c r="H48" s="54">
        <f t="shared" si="2"/>
        <v>7.1721909620473525</v>
      </c>
    </row>
    <row r="49" spans="1:8">
      <c r="A49" s="51">
        <v>41</v>
      </c>
      <c r="B49">
        <f t="shared" si="0"/>
        <v>6049874.57577099</v>
      </c>
      <c r="C49" s="30">
        <f>A49+WACC!$J$53</f>
        <v>127</v>
      </c>
      <c r="D49" s="5">
        <f>(A49+WACC!$J$53)/(A49+WACC!$J$53+WACC!$J$54)</f>
        <v>0.43493150684931509</v>
      </c>
      <c r="E49" s="18">
        <f>WACC!$C$8+SUMIFS(WACC!$F$58:$F$72,WACC!$C$58:$C$72,"&lt;="&amp;D49,WACC!$D$58:$D$72,"&gt;"&amp;D49)</f>
        <v>0.1477</v>
      </c>
      <c r="F49" s="54">
        <f>((1-0.2)*($B$1-C49*E49))/($B$3)*10^9</f>
        <v>1096.1095752895751</v>
      </c>
      <c r="G49" s="54">
        <f t="shared" si="1"/>
        <v>1088.6634197327189</v>
      </c>
      <c r="H49" s="54">
        <f t="shared" si="2"/>
        <v>7.4461555568561835</v>
      </c>
    </row>
    <row r="50" spans="1:8">
      <c r="A50" s="51">
        <v>42</v>
      </c>
      <c r="B50">
        <f t="shared" si="0"/>
        <v>6197432.4922532095</v>
      </c>
      <c r="C50" s="30">
        <f>A50+WACC!$J$53</f>
        <v>128</v>
      </c>
      <c r="D50" s="5">
        <f>(A50+WACC!$J$53)/(A50+WACC!$J$53+WACC!$J$54)</f>
        <v>0.43686006825938567</v>
      </c>
      <c r="E50" s="18">
        <f>WACC!$C$8+SUMIFS(WACC!$F$58:$F$72,WACC!$C$58:$C$72,"&lt;="&amp;D50,WACC!$D$58:$D$72,"&gt;"&amp;D50)</f>
        <v>0.1477</v>
      </c>
      <c r="F50" s="54">
        <f>((1-0.2)*($B$1-C50*E50))/($B$3)*10^9</f>
        <v>1095.1971428571428</v>
      </c>
      <c r="G50" s="54">
        <f t="shared" si="1"/>
        <v>1087.4796028909718</v>
      </c>
      <c r="H50" s="54">
        <f t="shared" si="2"/>
        <v>7.7175399661709889</v>
      </c>
    </row>
    <row r="51" spans="1:8">
      <c r="A51" s="51">
        <v>43</v>
      </c>
      <c r="B51">
        <f t="shared" si="0"/>
        <v>6344990.4087354289</v>
      </c>
      <c r="C51" s="30">
        <f>A51+WACC!$J$53</f>
        <v>129</v>
      </c>
      <c r="D51" s="5">
        <f>(A51+WACC!$J$53)/(A51+WACC!$J$53+WACC!$J$54)</f>
        <v>0.43877551020408162</v>
      </c>
      <c r="E51" s="18">
        <f>WACC!$C$8+SUMIFS(WACC!$F$58:$F$72,WACC!$C$58:$C$72,"&lt;="&amp;D51,WACC!$D$58:$D$72,"&gt;"&amp;D51)</f>
        <v>0.1477</v>
      </c>
      <c r="F51" s="54">
        <f>((1-0.2)*($B$1-C51*E51))/($B$3)*10^9</f>
        <v>1094.2847104247105</v>
      </c>
      <c r="G51" s="54">
        <f t="shared" si="1"/>
        <v>1086.2983578267506</v>
      </c>
      <c r="H51" s="54">
        <f t="shared" si="2"/>
        <v>7.9863525979599217</v>
      </c>
    </row>
    <row r="52" spans="1:8">
      <c r="A52" s="51">
        <v>44</v>
      </c>
      <c r="B52">
        <f t="shared" si="0"/>
        <v>6492548.3252176484</v>
      </c>
      <c r="C52" s="30">
        <f>A52+WACC!$J$53</f>
        <v>130</v>
      </c>
      <c r="D52" s="5">
        <f>(A52+WACC!$J$53)/(A52+WACC!$J$53+WACC!$J$54)</f>
        <v>0.44067796610169491</v>
      </c>
      <c r="E52" s="18">
        <f>WACC!$C$8+SUMIFS(WACC!$F$58:$F$72,WACC!$C$58:$C$72,"&lt;="&amp;D52,WACC!$D$58:$D$72,"&gt;"&amp;D52)</f>
        <v>0.1477</v>
      </c>
      <c r="F52" s="54">
        <f>((1-0.2)*($B$1-C52*E52))/($B$3)*10^9</f>
        <v>1093.372277992278</v>
      </c>
      <c r="G52" s="54">
        <f t="shared" si="1"/>
        <v>1085.119676168579</v>
      </c>
      <c r="H52" s="54">
        <f t="shared" si="2"/>
        <v>8.252601823699024</v>
      </c>
    </row>
    <row r="53" spans="1:8">
      <c r="A53" s="51">
        <v>45</v>
      </c>
      <c r="B53">
        <f t="shared" si="0"/>
        <v>6640106.2416998679</v>
      </c>
      <c r="C53" s="30">
        <f>A53+WACC!$J$53</f>
        <v>131</v>
      </c>
      <c r="D53" s="5">
        <f>(A53+WACC!$J$53)/(A53+WACC!$J$53+WACC!$J$54)</f>
        <v>0.44256756756756754</v>
      </c>
      <c r="E53" s="18">
        <f>WACC!$C$8+SUMIFS(WACC!$F$58:$F$72,WACC!$C$58:$C$72,"&lt;="&amp;D53,WACC!$D$58:$D$72,"&gt;"&amp;D53)</f>
        <v>0.1477</v>
      </c>
      <c r="F53" s="54">
        <f>((1-0.2)*($B$1-C53*E53))/($B$3)*10^9</f>
        <v>1092.4598455598455</v>
      </c>
      <c r="G53" s="54">
        <f t="shared" si="1"/>
        <v>1083.9435495812745</v>
      </c>
      <c r="H53" s="54">
        <f t="shared" si="2"/>
        <v>8.5162959785709518</v>
      </c>
    </row>
    <row r="54" spans="1:8">
      <c r="A54" s="51">
        <v>46</v>
      </c>
      <c r="B54">
        <f t="shared" si="0"/>
        <v>6787664.1581820864</v>
      </c>
      <c r="C54" s="30">
        <f>A54+WACC!$J$53</f>
        <v>132</v>
      </c>
      <c r="D54" s="5">
        <f>(A54+WACC!$J$53)/(A54+WACC!$J$53+WACC!$J$54)</f>
        <v>0.44444444444444442</v>
      </c>
      <c r="E54" s="18">
        <f>WACC!$C$8+SUMIFS(WACC!$F$58:$F$72,WACC!$C$58:$C$72,"&lt;="&amp;D54,WACC!$D$58:$D$72,"&gt;"&amp;D54)</f>
        <v>0.1477</v>
      </c>
      <c r="F54" s="54">
        <f>((1-0.2)*($B$1-C54*E54))/($B$3)*10^9</f>
        <v>1091.5474131274132</v>
      </c>
      <c r="G54" s="54">
        <f t="shared" si="1"/>
        <v>1082.7699697657536</v>
      </c>
      <c r="H54" s="54">
        <f t="shared" si="2"/>
        <v>8.777443361659607</v>
      </c>
    </row>
    <row r="55" spans="1:8">
      <c r="A55" s="51">
        <v>47</v>
      </c>
      <c r="B55">
        <f t="shared" si="0"/>
        <v>6935222.0746643059</v>
      </c>
      <c r="C55" s="30">
        <f>A55+WACC!$J$53</f>
        <v>133</v>
      </c>
      <c r="D55" s="5">
        <f>(A55+WACC!$J$53)/(A55+WACC!$J$53+WACC!$J$54)</f>
        <v>0.44630872483221479</v>
      </c>
      <c r="E55" s="18">
        <f>WACC!$C$8+SUMIFS(WACC!$F$58:$F$72,WACC!$C$58:$C$72,"&lt;="&amp;D55,WACC!$D$58:$D$72,"&gt;"&amp;D55)</f>
        <v>0.1477</v>
      </c>
      <c r="F55" s="54">
        <f>((1-0.2)*($B$1-C55*E55))/($B$3)*10^9</f>
        <v>1090.6349806949806</v>
      </c>
      <c r="G55" s="54">
        <f t="shared" si="1"/>
        <v>1081.5989284588343</v>
      </c>
      <c r="H55" s="54">
        <f t="shared" si="2"/>
        <v>9.0360522361463609</v>
      </c>
    </row>
    <row r="56" spans="1:8">
      <c r="A56" s="51">
        <v>48</v>
      </c>
      <c r="B56">
        <f t="shared" si="0"/>
        <v>7082779.9911465254</v>
      </c>
      <c r="C56" s="30">
        <f>A56+WACC!$J$53</f>
        <v>134</v>
      </c>
      <c r="D56" s="5">
        <f>(A56+WACC!$J$53)/(A56+WACC!$J$53+WACC!$J$54)</f>
        <v>0.44816053511705684</v>
      </c>
      <c r="E56" s="18">
        <f>WACC!$C$8+SUMIFS(WACC!$F$58:$F$72,WACC!$C$58:$C$72,"&lt;="&amp;D56,WACC!$D$58:$D$72,"&gt;"&amp;D56)</f>
        <v>0.1477</v>
      </c>
      <c r="F56" s="54">
        <f>((1-0.2)*($B$1-C56*E56))/($B$3)*10^9</f>
        <v>1089.7225482625481</v>
      </c>
      <c r="G56" s="54">
        <f t="shared" si="1"/>
        <v>1080.4304174330434</v>
      </c>
      <c r="H56" s="54">
        <f t="shared" si="2"/>
        <v>9.2921308295046856</v>
      </c>
    </row>
    <row r="57" spans="1:8">
      <c r="A57" s="51">
        <v>49</v>
      </c>
      <c r="B57">
        <f t="shared" si="0"/>
        <v>7230337.9076287448</v>
      </c>
      <c r="C57" s="30">
        <f>A57+WACC!$J$53</f>
        <v>135</v>
      </c>
      <c r="D57" s="5">
        <f>(A57+WACC!$J$53)/(A57+WACC!$J$53+WACC!$J$54)</f>
        <v>0.45</v>
      </c>
      <c r="E57" s="18">
        <f>WACC!$C$8+SUMIFS(WACC!$F$58:$F$72,WACC!$C$58:$C$72,"&lt;="&amp;D57,WACC!$D$58:$D$72,"&gt;"&amp;D57)</f>
        <v>0.16189999999999999</v>
      </c>
      <c r="F57" s="54">
        <f>((1-0.2)*($B$1-C57*E57))/($B$3)*10^9</f>
        <v>1076.9676447876448</v>
      </c>
      <c r="G57" s="54">
        <f t="shared" si="1"/>
        <v>1079.2644284964247</v>
      </c>
      <c r="H57" s="54">
        <f t="shared" si="2"/>
        <v>-2.2967837087799126</v>
      </c>
    </row>
    <row r="58" spans="1:8">
      <c r="A58" s="51">
        <v>50</v>
      </c>
      <c r="B58">
        <f t="shared" si="0"/>
        <v>7377895.8241109643</v>
      </c>
      <c r="C58" s="30">
        <f>A58+WACC!$J$53</f>
        <v>136</v>
      </c>
      <c r="D58" s="5">
        <f>(A58+WACC!$J$53)/(A58+WACC!$J$53+WACC!$J$54)</f>
        <v>0.45182724252491696</v>
      </c>
      <c r="E58" s="18">
        <f>WACC!$C$8+SUMIFS(WACC!$F$58:$F$72,WACC!$C$58:$C$72,"&lt;="&amp;D58,WACC!$D$58:$D$72,"&gt;"&amp;D58)</f>
        <v>0.16189999999999999</v>
      </c>
      <c r="F58" s="54">
        <f>((1-0.2)*($B$1-C58*E58))/($B$3)*10^9</f>
        <v>1075.9674903474904</v>
      </c>
      <c r="G58" s="54">
        <f t="shared" si="1"/>
        <v>1078.1009534923458</v>
      </c>
      <c r="H58" s="54">
        <f t="shared" si="2"/>
        <v>-2.1334631448553409</v>
      </c>
    </row>
    <row r="59" spans="1:8">
      <c r="A59" s="51">
        <v>51</v>
      </c>
      <c r="B59">
        <f t="shared" si="0"/>
        <v>7525453.7405931829</v>
      </c>
      <c r="C59" s="30">
        <f>A59+WACC!$J$53</f>
        <v>137</v>
      </c>
      <c r="D59" s="5">
        <f>(A59+WACC!$J$53)/(A59+WACC!$J$53+WACC!$J$54)</f>
        <v>0.45364238410596025</v>
      </c>
      <c r="E59" s="18">
        <f>WACC!$C$8+SUMIFS(WACC!$F$58:$F$72,WACC!$C$58:$C$72,"&lt;="&amp;D59,WACC!$D$58:$D$72,"&gt;"&amp;D59)</f>
        <v>0.16189999999999999</v>
      </c>
      <c r="F59" s="54">
        <f>((1-0.2)*($B$1-C59*E59))/($B$3)*10^9</f>
        <v>1074.9673359073358</v>
      </c>
      <c r="G59" s="54">
        <f t="shared" si="1"/>
        <v>1076.939984299308</v>
      </c>
      <c r="H59" s="54">
        <f t="shared" si="2"/>
        <v>-1.9726483919721431</v>
      </c>
    </row>
    <row r="60" spans="1:8">
      <c r="A60" s="51">
        <v>52</v>
      </c>
      <c r="B60">
        <f t="shared" si="0"/>
        <v>7673011.6570754023</v>
      </c>
      <c r="C60" s="30">
        <f>A60+WACC!$J$53</f>
        <v>138</v>
      </c>
      <c r="D60" s="5">
        <f>(A60+WACC!$J$53)/(A60+WACC!$J$53+WACC!$J$54)</f>
        <v>0.45544554455445546</v>
      </c>
      <c r="E60" s="18">
        <f>WACC!$C$8+SUMIFS(WACC!$F$58:$F$72,WACC!$C$58:$C$72,"&lt;="&amp;D60,WACC!$D$58:$D$72,"&gt;"&amp;D60)</f>
        <v>0.16189999999999999</v>
      </c>
      <c r="F60" s="54">
        <f>((1-0.2)*($B$1-C60*E60))/($B$3)*10^9</f>
        <v>1073.9671814671813</v>
      </c>
      <c r="G60" s="54">
        <f t="shared" si="1"/>
        <v>1075.7815128307595</v>
      </c>
      <c r="H60" s="54">
        <f t="shared" si="2"/>
        <v>-1.8143313635782761</v>
      </c>
    </row>
    <row r="61" spans="1:8">
      <c r="A61" s="51">
        <v>53</v>
      </c>
      <c r="B61">
        <f t="shared" si="0"/>
        <v>7820569.5735576218</v>
      </c>
      <c r="C61" s="30">
        <f>A61+WACC!$J$53</f>
        <v>139</v>
      </c>
      <c r="D61" s="5">
        <f>(A61+WACC!$J$53)/(A61+WACC!$J$53+WACC!$J$54)</f>
        <v>0.45723684210526316</v>
      </c>
      <c r="E61" s="18">
        <f>WACC!$C$8+SUMIFS(WACC!$F$58:$F$72,WACC!$C$58:$C$72,"&lt;="&amp;D61,WACC!$D$58:$D$72,"&gt;"&amp;D61)</f>
        <v>0.16189999999999999</v>
      </c>
      <c r="F61" s="54">
        <f>((1-0.2)*($B$1-C61*E61))/($B$3)*10^9</f>
        <v>1072.9670270270269</v>
      </c>
      <c r="G61" s="54">
        <f t="shared" si="1"/>
        <v>1074.6255310349052</v>
      </c>
      <c r="H61" s="54">
        <f t="shared" si="2"/>
        <v>-1.658504007878264</v>
      </c>
    </row>
    <row r="62" spans="1:8">
      <c r="A62" s="51">
        <v>54</v>
      </c>
      <c r="B62">
        <f t="shared" si="0"/>
        <v>7968127.4900398413</v>
      </c>
      <c r="C62" s="30">
        <f>A62+WACC!$J$53</f>
        <v>140</v>
      </c>
      <c r="D62" s="5">
        <f>(A62+WACC!$J$53)/(A62+WACC!$J$53+WACC!$J$54)</f>
        <v>0.45901639344262296</v>
      </c>
      <c r="E62" s="18">
        <f>WACC!$C$8+SUMIFS(WACC!$F$58:$F$72,WACC!$C$58:$C$72,"&lt;="&amp;D62,WACC!$D$58:$D$72,"&gt;"&amp;D62)</f>
        <v>0.16189999999999999</v>
      </c>
      <c r="F62" s="54">
        <f>((1-0.2)*($B$1-C62*E62))/($B$3)*10^9</f>
        <v>1071.9668725868726</v>
      </c>
      <c r="G62" s="54">
        <f t="shared" si="1"/>
        <v>1073.4720308945207</v>
      </c>
      <c r="H62" s="54">
        <f t="shared" si="2"/>
        <v>-1.5051583076481165</v>
      </c>
    </row>
    <row r="63" spans="1:8">
      <c r="A63" s="51">
        <v>55</v>
      </c>
      <c r="B63">
        <f t="shared" si="0"/>
        <v>8115685.4065220607</v>
      </c>
      <c r="C63" s="30">
        <f>A63+WACC!$J$53</f>
        <v>141</v>
      </c>
      <c r="D63" s="5">
        <f>(A63+WACC!$J$53)/(A63+WACC!$J$53+WACC!$J$54)</f>
        <v>0.46078431372549017</v>
      </c>
      <c r="E63" s="18">
        <f>WACC!$C$8+SUMIFS(WACC!$F$58:$F$72,WACC!$C$58:$C$72,"&lt;="&amp;D63,WACC!$D$58:$D$72,"&gt;"&amp;D63)</f>
        <v>0.16189999999999999</v>
      </c>
      <c r="F63" s="54">
        <f>((1-0.2)*($B$1-C63*E63))/($B$3)*10^9</f>
        <v>1070.9667181467182</v>
      </c>
      <c r="G63" s="54">
        <f t="shared" si="1"/>
        <v>1072.3210044267689</v>
      </c>
      <c r="H63" s="54">
        <f t="shared" si="2"/>
        <v>-1.354286280050701</v>
      </c>
    </row>
    <row r="64" spans="1:8">
      <c r="A64" s="51">
        <v>56</v>
      </c>
      <c r="B64">
        <f t="shared" si="0"/>
        <v>8263243.3230042793</v>
      </c>
      <c r="C64" s="30">
        <f>A64+WACC!$J$53</f>
        <v>142</v>
      </c>
      <c r="D64" s="5">
        <f>(A64+WACC!$J$53)/(A64+WACC!$J$53+WACC!$J$54)</f>
        <v>0.46254071661237783</v>
      </c>
      <c r="E64" s="18">
        <f>WACC!$C$8+SUMIFS(WACC!$F$58:$F$72,WACC!$C$58:$C$72,"&lt;="&amp;D64,WACC!$D$58:$D$72,"&gt;"&amp;D64)</f>
        <v>0.16189999999999999</v>
      </c>
      <c r="F64" s="54">
        <f>((1-0.2)*($B$1-C64*E64))/($B$3)*10^9</f>
        <v>1069.9665637065636</v>
      </c>
      <c r="G64" s="54">
        <f t="shared" si="1"/>
        <v>1071.1724436830127</v>
      </c>
      <c r="H64" s="54">
        <f t="shared" si="2"/>
        <v>-1.2058799764490686</v>
      </c>
    </row>
    <row r="65" spans="1:8">
      <c r="A65" s="51">
        <v>57</v>
      </c>
      <c r="B65">
        <f t="shared" si="0"/>
        <v>8410801.2394864988</v>
      </c>
      <c r="C65" s="30">
        <f>A65+WACC!$J$53</f>
        <v>143</v>
      </c>
      <c r="D65" s="5">
        <f>(A65+WACC!$J$53)/(A65+WACC!$J$53+WACC!$J$54)</f>
        <v>0.4642857142857143</v>
      </c>
      <c r="E65" s="18">
        <f>WACC!$C$8+SUMIFS(WACC!$F$58:$F$72,WACC!$C$58:$C$72,"&lt;="&amp;D65,WACC!$D$58:$D$72,"&gt;"&amp;D65)</f>
        <v>0.16189999999999999</v>
      </c>
      <c r="F65" s="54">
        <f>((1-0.2)*($B$1-C65*E65))/($B$3)*10^9</f>
        <v>1068.9664092664091</v>
      </c>
      <c r="G65" s="54">
        <f t="shared" si="1"/>
        <v>1070.0263407486345</v>
      </c>
      <c r="H65" s="54">
        <f t="shared" si="2"/>
        <v>-1.0599314822254655</v>
      </c>
    </row>
    <row r="66" spans="1:8">
      <c r="A66" s="51">
        <v>58</v>
      </c>
      <c r="B66">
        <f t="shared" si="0"/>
        <v>8558359.1559687182</v>
      </c>
      <c r="C66" s="30">
        <f>A66+WACC!$J$53</f>
        <v>144</v>
      </c>
      <c r="D66" s="5">
        <f>(A66+WACC!$J$53)/(A66+WACC!$J$53+WACC!$J$54)</f>
        <v>0.46601941747572817</v>
      </c>
      <c r="E66" s="18">
        <f>WACC!$C$8+SUMIFS(WACC!$F$58:$F$72,WACC!$C$58:$C$72,"&lt;="&amp;D66,WACC!$D$58:$D$72,"&gt;"&amp;D66)</f>
        <v>0.16189999999999999</v>
      </c>
      <c r="F66" s="54">
        <f>((1-0.2)*($B$1-C66*E66))/($B$3)*10^9</f>
        <v>1067.9662548262547</v>
      </c>
      <c r="G66" s="54">
        <f t="shared" si="1"/>
        <v>1068.8826877428532</v>
      </c>
      <c r="H66" s="54">
        <f t="shared" si="2"/>
        <v>-0.91643291659852366</v>
      </c>
    </row>
    <row r="67" spans="1:8">
      <c r="A67" s="51">
        <v>59</v>
      </c>
      <c r="B67">
        <f t="shared" si="0"/>
        <v>8705917.0724509377</v>
      </c>
      <c r="C67" s="30">
        <f>A67+WACC!$J$53</f>
        <v>145</v>
      </c>
      <c r="D67" s="5">
        <f>(A67+WACC!$J$53)/(A67+WACC!$J$53+WACC!$J$54)</f>
        <v>0.46774193548387094</v>
      </c>
      <c r="E67" s="18">
        <f>WACC!$C$8+SUMIFS(WACC!$F$58:$F$72,WACC!$C$58:$C$72,"&lt;="&amp;D67,WACC!$D$58:$D$72,"&gt;"&amp;D67)</f>
        <v>0.16189999999999999</v>
      </c>
      <c r="F67" s="54">
        <f>((1-0.2)*($B$1-C67*E67))/($B$3)*10^9</f>
        <v>1066.9661003861002</v>
      </c>
      <c r="G67" s="54">
        <f t="shared" si="1"/>
        <v>1067.741476818544</v>
      </c>
      <c r="H67" s="54">
        <f t="shared" si="2"/>
        <v>-0.77537643244386345</v>
      </c>
    </row>
    <row r="68" spans="1:8">
      <c r="A68" s="51">
        <v>60</v>
      </c>
      <c r="B68">
        <f t="shared" si="0"/>
        <v>8853474.9889331572</v>
      </c>
      <c r="C68" s="30">
        <f>A68+WACC!$J$53</f>
        <v>146</v>
      </c>
      <c r="D68" s="5">
        <f>(A68+WACC!$J$53)/(A68+WACC!$J$53+WACC!$J$54)</f>
        <v>0.46945337620578781</v>
      </c>
      <c r="E68" s="18">
        <f>WACC!$C$8+SUMIFS(WACC!$F$58:$F$72,WACC!$C$58:$C$72,"&lt;="&amp;D68,WACC!$D$58:$D$72,"&gt;"&amp;D68)</f>
        <v>0.16189999999999999</v>
      </c>
      <c r="F68" s="54">
        <f>((1-0.2)*($B$1-C68*E68))/($B$3)*10^9</f>
        <v>1065.965945945946</v>
      </c>
      <c r="G68" s="54">
        <f t="shared" si="1"/>
        <v>1066.6027001620589</v>
      </c>
      <c r="H68" s="54">
        <f t="shared" si="2"/>
        <v>-0.63675421611287675</v>
      </c>
    </row>
    <row r="69" spans="1:8">
      <c r="A69" s="51">
        <v>61</v>
      </c>
      <c r="B69">
        <f t="shared" si="0"/>
        <v>9001032.9054153766</v>
      </c>
      <c r="C69" s="30">
        <f>A69+WACC!$J$53</f>
        <v>147</v>
      </c>
      <c r="D69" s="5">
        <f>(A69+WACC!$J$53)/(A69+WACC!$J$53+WACC!$J$54)</f>
        <v>0.47115384615384615</v>
      </c>
      <c r="E69" s="18">
        <f>WACC!$C$8+SUMIFS(WACC!$F$58:$F$72,WACC!$C$58:$C$72,"&lt;="&amp;D69,WACC!$D$58:$D$72,"&gt;"&amp;D69)</f>
        <v>0.16189999999999999</v>
      </c>
      <c r="F69" s="54">
        <f>((1-0.2)*($B$1-C69*E69))/($B$3)*10^9</f>
        <v>1064.9657915057917</v>
      </c>
      <c r="G69" s="54">
        <f t="shared" si="1"/>
        <v>1065.4663499930482</v>
      </c>
      <c r="H69" s="54">
        <f t="shared" si="2"/>
        <v>-0.50055848725651231</v>
      </c>
    </row>
    <row r="70" spans="1:8">
      <c r="A70" s="51">
        <v>62</v>
      </c>
      <c r="B70">
        <f t="shared" si="0"/>
        <v>9148590.8218975961</v>
      </c>
      <c r="C70" s="30">
        <f>A70+WACC!$J$53</f>
        <v>148</v>
      </c>
      <c r="D70" s="5">
        <f>(A70+WACC!$J$53)/(A70+WACC!$J$53+WACC!$J$54)</f>
        <v>0.47284345047923321</v>
      </c>
      <c r="E70" s="18">
        <f>WACC!$C$8+SUMIFS(WACC!$F$58:$F$72,WACC!$C$58:$C$72,"&lt;="&amp;D70,WACC!$D$58:$D$72,"&gt;"&amp;D70)</f>
        <v>0.16189999999999999</v>
      </c>
      <c r="F70" s="54">
        <f>((1-0.2)*($B$1-C70*E70))/($B$3)*10^9</f>
        <v>1063.9656370656371</v>
      </c>
      <c r="G70" s="54">
        <f t="shared" si="1"/>
        <v>1064.3324185642837</v>
      </c>
      <c r="H70" s="54">
        <f t="shared" si="2"/>
        <v>-0.36678149864656007</v>
      </c>
    </row>
    <row r="71" spans="1:8">
      <c r="A71" s="51">
        <v>63</v>
      </c>
      <c r="B71">
        <f t="shared" si="0"/>
        <v>9296148.7383798137</v>
      </c>
      <c r="C71" s="30">
        <f>A71+WACC!$J$53</f>
        <v>149</v>
      </c>
      <c r="D71" s="5">
        <f>(A71+WACC!$J$53)/(A71+WACC!$J$53+WACC!$J$54)</f>
        <v>0.47452229299363058</v>
      </c>
      <c r="E71" s="18">
        <f>WACC!$C$8+SUMIFS(WACC!$F$58:$F$72,WACC!$C$58:$C$72,"&lt;="&amp;D71,WACC!$D$58:$D$72,"&gt;"&amp;D71)</f>
        <v>0.16189999999999999</v>
      </c>
      <c r="F71" s="54">
        <f>((1-0.2)*($B$1-C71*E71))/($B$3)*10^9</f>
        <v>1062.9654826254828</v>
      </c>
      <c r="G71" s="54">
        <f t="shared" si="1"/>
        <v>1063.2008981614815</v>
      </c>
      <c r="H71" s="54">
        <f t="shared" si="2"/>
        <v>-0.23541553599875442</v>
      </c>
    </row>
    <row r="72" spans="1:8">
      <c r="A72" s="51">
        <v>64</v>
      </c>
      <c r="B72">
        <f t="shared" si="0"/>
        <v>9443706.6548620332</v>
      </c>
      <c r="C72" s="30">
        <f>A72+WACC!$J$53</f>
        <v>150</v>
      </c>
      <c r="D72" s="5">
        <f>(A72+WACC!$J$53)/(A72+WACC!$J$53+WACC!$J$54)</f>
        <v>0.47619047619047616</v>
      </c>
      <c r="E72" s="18">
        <f>WACC!$C$8+SUMIFS(WACC!$F$58:$F$72,WACC!$C$58:$C$72,"&lt;="&amp;D72,WACC!$D$58:$D$72,"&gt;"&amp;D72)</f>
        <v>0.16189999999999999</v>
      </c>
      <c r="F72" s="54">
        <f>((1-0.2)*($B$1-C72*E72))/($B$3)*10^9</f>
        <v>1061.965328185328</v>
      </c>
      <c r="G72" s="54">
        <f t="shared" si="1"/>
        <v>1062.0717811031288</v>
      </c>
      <c r="H72" s="54">
        <f t="shared" si="2"/>
        <v>-0.10645291780087973</v>
      </c>
    </row>
    <row r="73" spans="1:8">
      <c r="A73" s="51">
        <v>65</v>
      </c>
      <c r="B73">
        <f t="shared" ref="B73:B136" si="3">A73/$B$2</f>
        <v>9591264.5713442527</v>
      </c>
      <c r="C73" s="30">
        <f>A73+WACC!$J$53</f>
        <v>151</v>
      </c>
      <c r="D73" s="5">
        <f>(A73+WACC!$J$53)/(A73+WACC!$J$53+WACC!$J$54)</f>
        <v>0.47784810126582278</v>
      </c>
      <c r="E73" s="18">
        <f>WACC!$C$8+SUMIFS(WACC!$F$58:$F$72,WACC!$C$58:$C$72,"&lt;="&amp;D73,WACC!$D$58:$D$72,"&gt;"&amp;D73)</f>
        <v>0.16189999999999999</v>
      </c>
      <c r="F73" s="54">
        <f>((1-0.2)*($B$1-C73*E73))/($B$3)*10^9</f>
        <v>1060.9651737451734</v>
      </c>
      <c r="G73" s="54">
        <f t="shared" ref="G73:G136" si="4">((1-0.2)*($B$1-(C73-A73)*$E$8))/($B$3+B73)*10^9</f>
        <v>1060.9450597403093</v>
      </c>
      <c r="H73" s="54">
        <f t="shared" ref="H73:H136" si="5">F73-G73</f>
        <v>2.01140048641264E-2</v>
      </c>
    </row>
    <row r="74" spans="1:8">
      <c r="A74" s="51">
        <v>66</v>
      </c>
      <c r="B74">
        <f t="shared" si="3"/>
        <v>9738822.4878264721</v>
      </c>
      <c r="C74" s="30">
        <f>A74+WACC!$J$53</f>
        <v>152</v>
      </c>
      <c r="D74" s="5">
        <f>(A74+WACC!$J$53)/(A74+WACC!$J$53+WACC!$J$54)</f>
        <v>0.47949526813880128</v>
      </c>
      <c r="E74" s="18">
        <f>WACC!$C$8+SUMIFS(WACC!$F$58:$F$72,WACC!$C$58:$C$72,"&lt;="&amp;D74,WACC!$D$58:$D$72,"&gt;"&amp;D74)</f>
        <v>0.16189999999999999</v>
      </c>
      <c r="F74" s="54">
        <f>((1-0.2)*($B$1-C74*E74))/($B$3)*10^9</f>
        <v>1059.9650193050193</v>
      </c>
      <c r="G74" s="54">
        <f t="shared" si="4"/>
        <v>1059.8207264565294</v>
      </c>
      <c r="H74" s="54">
        <f t="shared" si="5"/>
        <v>0.14429284848984025</v>
      </c>
    </row>
    <row r="75" spans="1:8">
      <c r="A75" s="51">
        <v>67</v>
      </c>
      <c r="B75">
        <f t="shared" si="3"/>
        <v>9886380.4043086916</v>
      </c>
      <c r="C75" s="30">
        <f>A75+WACC!$J$53</f>
        <v>153</v>
      </c>
      <c r="D75" s="5">
        <f>(A75+WACC!$J$53)/(A75+WACC!$J$53+WACC!$J$54)</f>
        <v>0.48113207547169812</v>
      </c>
      <c r="E75" s="18">
        <f>WACC!$C$8+SUMIFS(WACC!$F$58:$F$72,WACC!$C$58:$C$72,"&lt;="&amp;D75,WACC!$D$58:$D$72,"&gt;"&amp;D75)</f>
        <v>0.16189999999999999</v>
      </c>
      <c r="F75" s="54">
        <f>((1-0.2)*($B$1-C75*E75))/($B$3)*10^9</f>
        <v>1058.9648648648647</v>
      </c>
      <c r="G75" s="54">
        <f t="shared" si="4"/>
        <v>1058.6987736675483</v>
      </c>
      <c r="H75" s="54">
        <f t="shared" si="5"/>
        <v>0.2660911973164275</v>
      </c>
    </row>
    <row r="76" spans="1:8">
      <c r="A76" s="51">
        <v>68</v>
      </c>
      <c r="B76">
        <f t="shared" si="3"/>
        <v>10033938.320790911</v>
      </c>
      <c r="C76" s="30">
        <f>A76+WACC!$J$53</f>
        <v>154</v>
      </c>
      <c r="D76" s="5">
        <f>(A76+WACC!$J$53)/(A76+WACC!$J$53+WACC!$J$54)</f>
        <v>0.48275862068965519</v>
      </c>
      <c r="E76" s="18">
        <f>WACC!$C$8+SUMIFS(WACC!$F$58:$F$72,WACC!$C$58:$C$72,"&lt;="&amp;D76,WACC!$D$58:$D$72,"&gt;"&amp;D76)</f>
        <v>0.16189999999999999</v>
      </c>
      <c r="F76" s="54">
        <f>((1-0.2)*($B$1-C76*E76))/($B$3)*10^9</f>
        <v>1057.9647104247103</v>
      </c>
      <c r="G76" s="54">
        <f t="shared" si="4"/>
        <v>1057.5791938212064</v>
      </c>
      <c r="H76" s="54">
        <f t="shared" si="5"/>
        <v>0.38551660350390193</v>
      </c>
    </row>
    <row r="77" spans="1:8">
      <c r="A77" s="51">
        <v>69</v>
      </c>
      <c r="B77">
        <f t="shared" si="3"/>
        <v>10181496.237273131</v>
      </c>
      <c r="C77" s="30">
        <f>A77+WACC!$J$53</f>
        <v>155</v>
      </c>
      <c r="D77" s="5">
        <f>(A77+WACC!$J$53)/(A77+WACC!$J$53+WACC!$J$54)</f>
        <v>0.484375</v>
      </c>
      <c r="E77" s="18">
        <f>WACC!$C$8+SUMIFS(WACC!$F$58:$F$72,WACC!$C$58:$C$72,"&lt;="&amp;D77,WACC!$D$58:$D$72,"&gt;"&amp;D77)</f>
        <v>0.16189999999999999</v>
      </c>
      <c r="F77" s="54">
        <f>((1-0.2)*($B$1-C77*E77))/($B$3)*10^9</f>
        <v>1056.964555984556</v>
      </c>
      <c r="G77" s="54">
        <f t="shared" si="4"/>
        <v>1056.4619793972563</v>
      </c>
      <c r="H77" s="54">
        <f t="shared" si="5"/>
        <v>0.5025765872996999</v>
      </c>
    </row>
    <row r="78" spans="1:8">
      <c r="A78" s="51">
        <v>70</v>
      </c>
      <c r="B78">
        <f t="shared" si="3"/>
        <v>10329054.15375535</v>
      </c>
      <c r="C78" s="30">
        <f>A78+WACC!$J$53</f>
        <v>156</v>
      </c>
      <c r="D78" s="5">
        <f>(A78+WACC!$J$53)/(A78+WACC!$J$53+WACC!$J$54)</f>
        <v>0.48598130841121495</v>
      </c>
      <c r="E78" s="18">
        <f>WACC!$C$8+SUMIFS(WACC!$F$58:$F$72,WACC!$C$58:$C$72,"&lt;="&amp;D78,WACC!$D$58:$D$72,"&gt;"&amp;D78)</f>
        <v>0.16189999999999999</v>
      </c>
      <c r="F78" s="54">
        <f>((1-0.2)*($B$1-C78*E78))/($B$3)*10^9</f>
        <v>1055.9644015444014</v>
      </c>
      <c r="G78" s="54">
        <f t="shared" si="4"/>
        <v>1055.3471229071945</v>
      </c>
      <c r="H78" s="54">
        <f t="shared" si="5"/>
        <v>0.61727863720693676</v>
      </c>
    </row>
    <row r="79" spans="1:8">
      <c r="A79" s="51">
        <v>71</v>
      </c>
      <c r="B79">
        <f t="shared" si="3"/>
        <v>10476612.07023757</v>
      </c>
      <c r="C79" s="30">
        <f>A79+WACC!$J$53</f>
        <v>157</v>
      </c>
      <c r="D79" s="5">
        <f>(A79+WACC!$J$53)/(A79+WACC!$J$53+WACC!$J$54)</f>
        <v>0.48757763975155277</v>
      </c>
      <c r="E79" s="18">
        <f>WACC!$C$8+SUMIFS(WACC!$F$58:$F$72,WACC!$C$58:$C$72,"&lt;="&amp;D79,WACC!$D$58:$D$72,"&gt;"&amp;D79)</f>
        <v>0.16189999999999999</v>
      </c>
      <c r="F79" s="54">
        <f>((1-0.2)*($B$1-C79*E79))/($B$3)*10^9</f>
        <v>1054.9642471042471</v>
      </c>
      <c r="G79" s="54">
        <f t="shared" si="4"/>
        <v>1054.2346168940931</v>
      </c>
      <c r="H79" s="54">
        <f t="shared" si="5"/>
        <v>0.72963021015402774</v>
      </c>
    </row>
    <row r="80" spans="1:8">
      <c r="A80" s="51">
        <v>72</v>
      </c>
      <c r="B80">
        <f t="shared" si="3"/>
        <v>10624169.986719787</v>
      </c>
      <c r="C80" s="30">
        <f>A80+WACC!$J$53</f>
        <v>158</v>
      </c>
      <c r="D80" s="5">
        <f>(A80+WACC!$J$53)/(A80+WACC!$J$53+WACC!$J$54)</f>
        <v>0.48916408668730649</v>
      </c>
      <c r="E80" s="18">
        <f>WACC!$C$8+SUMIFS(WACC!$F$58:$F$72,WACC!$C$58:$C$72,"&lt;="&amp;D80,WACC!$D$58:$D$72,"&gt;"&amp;D80)</f>
        <v>0.16189999999999999</v>
      </c>
      <c r="F80" s="54">
        <f>((1-0.2)*($B$1-C80*E80))/($B$3)*10^9</f>
        <v>1053.9640926640927</v>
      </c>
      <c r="G80" s="54">
        <f t="shared" si="4"/>
        <v>1053.124453932435</v>
      </c>
      <c r="H80" s="54">
        <f t="shared" si="5"/>
        <v>0.83963873165771474</v>
      </c>
    </row>
    <row r="81" spans="1:8">
      <c r="A81" s="51">
        <v>73</v>
      </c>
      <c r="B81">
        <f t="shared" si="3"/>
        <v>10771727.903202007</v>
      </c>
      <c r="C81" s="30">
        <f>A81+WACC!$J$53</f>
        <v>159</v>
      </c>
      <c r="D81" s="5">
        <f>(A81+WACC!$J$53)/(A81+WACC!$J$53+WACC!$J$54)</f>
        <v>0.49074074074074076</v>
      </c>
      <c r="E81" s="18">
        <f>WACC!$C$8+SUMIFS(WACC!$F$58:$F$72,WACC!$C$58:$C$72,"&lt;="&amp;D81,WACC!$D$58:$D$72,"&gt;"&amp;D81)</f>
        <v>0.16189999999999999</v>
      </c>
      <c r="F81" s="54">
        <f>((1-0.2)*($B$1-C81*E81))/($B$3)*10^9</f>
        <v>1052.9639382239382</v>
      </c>
      <c r="G81" s="54">
        <f t="shared" si="4"/>
        <v>1052.0166266279482</v>
      </c>
      <c r="H81" s="54">
        <f t="shared" si="5"/>
        <v>0.94731159598995873</v>
      </c>
    </row>
    <row r="82" spans="1:8">
      <c r="A82" s="51">
        <v>74</v>
      </c>
      <c r="B82">
        <f t="shared" si="3"/>
        <v>10919285.819684226</v>
      </c>
      <c r="C82" s="30">
        <f>A82+WACC!$J$53</f>
        <v>160</v>
      </c>
      <c r="D82" s="5">
        <f>(A82+WACC!$J$53)/(A82+WACC!$J$53+WACC!$J$54)</f>
        <v>0.49230769230769234</v>
      </c>
      <c r="E82" s="18">
        <f>WACC!$C$8+SUMIFS(WACC!$F$58:$F$72,WACC!$C$58:$C$72,"&lt;="&amp;D82,WACC!$D$58:$D$72,"&gt;"&amp;D82)</f>
        <v>0.16189999999999999</v>
      </c>
      <c r="F82" s="54">
        <f>((1-0.2)*($B$1-C82*E82))/($B$3)*10^9</f>
        <v>1051.9637837837838</v>
      </c>
      <c r="G82" s="54">
        <f t="shared" si="4"/>
        <v>1050.9111276174401</v>
      </c>
      <c r="H82" s="54">
        <f t="shared" si="5"/>
        <v>1.0526561663436951</v>
      </c>
    </row>
    <row r="83" spans="1:8">
      <c r="A83" s="51">
        <v>75</v>
      </c>
      <c r="B83">
        <f t="shared" si="3"/>
        <v>11066843.736166446</v>
      </c>
      <c r="C83" s="30">
        <f>A83+WACC!$J$53</f>
        <v>161</v>
      </c>
      <c r="D83" s="5">
        <f>(A83+WACC!$J$53)/(A83+WACC!$J$53+WACC!$J$54)</f>
        <v>0.49386503067484661</v>
      </c>
      <c r="E83" s="18">
        <f>WACC!$C$8+SUMIFS(WACC!$F$58:$F$72,WACC!$C$58:$C$72,"&lt;="&amp;D83,WACC!$D$58:$D$72,"&gt;"&amp;D83)</f>
        <v>0.16189999999999999</v>
      </c>
      <c r="F83" s="54">
        <f>((1-0.2)*($B$1-C83*E83))/($B$3)*10^9</f>
        <v>1050.9636293436292</v>
      </c>
      <c r="G83" s="54">
        <f t="shared" si="4"/>
        <v>1049.8079495686377</v>
      </c>
      <c r="H83" s="54">
        <f t="shared" si="5"/>
        <v>1.1556797749915404</v>
      </c>
    </row>
    <row r="84" spans="1:8">
      <c r="A84" s="51">
        <v>76</v>
      </c>
      <c r="B84">
        <f t="shared" si="3"/>
        <v>11214401.652648665</v>
      </c>
      <c r="C84" s="30">
        <f>A84+WACC!$J$53</f>
        <v>162</v>
      </c>
      <c r="D84" s="5">
        <f>(A84+WACC!$J$53)/(A84+WACC!$J$53+WACC!$J$54)</f>
        <v>0.49541284403669728</v>
      </c>
      <c r="E84" s="18">
        <f>WACC!$C$8+SUMIFS(WACC!$F$58:$F$72,WACC!$C$58:$C$72,"&lt;="&amp;D84,WACC!$D$58:$D$72,"&gt;"&amp;D84)</f>
        <v>0.16189999999999999</v>
      </c>
      <c r="F84" s="54">
        <f>((1-0.2)*($B$1-C84*E84))/($B$3)*10^9</f>
        <v>1049.9634749034749</v>
      </c>
      <c r="G84" s="54">
        <f t="shared" si="4"/>
        <v>1048.7070851800215</v>
      </c>
      <c r="H84" s="54">
        <f t="shared" si="5"/>
        <v>1.256389723453367</v>
      </c>
    </row>
    <row r="85" spans="1:8">
      <c r="A85" s="51">
        <v>77</v>
      </c>
      <c r="B85">
        <f t="shared" si="3"/>
        <v>11361959.569130884</v>
      </c>
      <c r="C85" s="30">
        <f>A85+WACC!$J$53</f>
        <v>163</v>
      </c>
      <c r="D85" s="5">
        <f>(A85+WACC!$J$53)/(A85+WACC!$J$53+WACC!$J$54)</f>
        <v>0.49695121951219512</v>
      </c>
      <c r="E85" s="18">
        <f>WACC!$C$8+SUMIFS(WACC!$F$58:$F$72,WACC!$C$58:$C$72,"&lt;="&amp;D85,WACC!$D$58:$D$72,"&gt;"&amp;D85)</f>
        <v>0.16189999999999999</v>
      </c>
      <c r="F85" s="54">
        <f>((1-0.2)*($B$1-C85*E85))/($B$3)*10^9</f>
        <v>1048.9633204633203</v>
      </c>
      <c r="G85" s="54">
        <f t="shared" si="4"/>
        <v>1047.6085271806678</v>
      </c>
      <c r="H85" s="54">
        <f t="shared" si="5"/>
        <v>1.3547932826525084</v>
      </c>
    </row>
    <row r="86" spans="1:8">
      <c r="A86" s="51">
        <v>78</v>
      </c>
      <c r="B86">
        <f t="shared" si="3"/>
        <v>11509517.485613104</v>
      </c>
      <c r="C86" s="30">
        <f>A86+WACC!$J$53</f>
        <v>164</v>
      </c>
      <c r="D86" s="5">
        <f>(A86+WACC!$J$53)/(A86+WACC!$J$53+WACC!$J$54)</f>
        <v>0.49848024316109424</v>
      </c>
      <c r="E86" s="18">
        <f>WACC!$C$8+SUMIFS(WACC!$F$58:$F$72,WACC!$C$58:$C$72,"&lt;="&amp;D86,WACC!$D$58:$D$72,"&gt;"&amp;D86)</f>
        <v>0.16189999999999999</v>
      </c>
      <c r="F86" s="54">
        <f>((1-0.2)*($B$1-C86*E86))/($B$3)*10^9</f>
        <v>1047.963166023166</v>
      </c>
      <c r="G86" s="54">
        <f t="shared" si="4"/>
        <v>1046.5122683300867</v>
      </c>
      <c r="H86" s="54">
        <f t="shared" si="5"/>
        <v>1.4508976930792414</v>
      </c>
    </row>
    <row r="87" spans="1:8">
      <c r="A87" s="51">
        <v>79</v>
      </c>
      <c r="B87">
        <f t="shared" si="3"/>
        <v>11657075.402095323</v>
      </c>
      <c r="C87" s="30">
        <f>A87+WACC!$J$53</f>
        <v>165</v>
      </c>
      <c r="D87" s="5">
        <f>(A87+WACC!$J$53)/(A87+WACC!$J$53+WACC!$J$54)</f>
        <v>0.5</v>
      </c>
      <c r="E87" s="18">
        <f>WACC!$C$8+SUMIFS(WACC!$F$58:$F$72,WACC!$C$58:$C$72,"&lt;="&amp;D87,WACC!$D$58:$D$72,"&gt;"&amp;D87)</f>
        <v>0.16900000000000001</v>
      </c>
      <c r="F87" s="54">
        <f>((1-0.2)*($B$1-C87*E87))/($B$3)*10^9</f>
        <v>1039.7259459459458</v>
      </c>
      <c r="G87" s="54">
        <f t="shared" si="4"/>
        <v>1045.4183014180635</v>
      </c>
      <c r="H87" s="54">
        <f t="shared" si="5"/>
        <v>-5.692355472117697</v>
      </c>
    </row>
    <row r="88" spans="1:8">
      <c r="A88" s="51">
        <v>80</v>
      </c>
      <c r="B88">
        <f t="shared" si="3"/>
        <v>11804633.318577543</v>
      </c>
      <c r="C88" s="30">
        <f>A88+WACC!$J$53</f>
        <v>166</v>
      </c>
      <c r="D88" s="5">
        <f>(A88+WACC!$J$53)/(A88+WACC!$J$53+WACC!$J$54)</f>
        <v>0.50151057401812693</v>
      </c>
      <c r="E88" s="18">
        <f>WACC!$C$8+SUMIFS(WACC!$F$58:$F$72,WACC!$C$58:$C$72,"&lt;="&amp;D88,WACC!$D$58:$D$72,"&gt;"&amp;D88)</f>
        <v>0.16900000000000001</v>
      </c>
      <c r="F88" s="54">
        <f>((1-0.2)*($B$1-C88*E88))/($B$3)*10^9</f>
        <v>1038.6819305019305</v>
      </c>
      <c r="G88" s="54">
        <f t="shared" si="4"/>
        <v>1044.3266192645006</v>
      </c>
      <c r="H88" s="54">
        <f t="shared" si="5"/>
        <v>-5.6446887625700128</v>
      </c>
    </row>
    <row r="89" spans="1:8">
      <c r="A89" s="51">
        <v>81</v>
      </c>
      <c r="B89">
        <f t="shared" si="3"/>
        <v>11952191.235059762</v>
      </c>
      <c r="C89" s="30">
        <f>A89+WACC!$J$53</f>
        <v>167</v>
      </c>
      <c r="D89" s="5">
        <f>(A89+WACC!$J$53)/(A89+WACC!$J$53+WACC!$J$54)</f>
        <v>0.50301204819277112</v>
      </c>
      <c r="E89" s="18">
        <f>WACC!$C$8+SUMIFS(WACC!$F$58:$F$72,WACC!$C$58:$C$72,"&lt;="&amp;D89,WACC!$D$58:$D$72,"&gt;"&amp;D89)</f>
        <v>0.16900000000000001</v>
      </c>
      <c r="F89" s="54">
        <f>((1-0.2)*($B$1-C89*E89))/($B$3)*10^9</f>
        <v>1037.6379150579148</v>
      </c>
      <c r="G89" s="54">
        <f t="shared" si="4"/>
        <v>1043.2372147192607</v>
      </c>
      <c r="H89" s="54">
        <f t="shared" si="5"/>
        <v>-5.5992996613458672</v>
      </c>
    </row>
    <row r="90" spans="1:8">
      <c r="A90" s="51">
        <v>82</v>
      </c>
      <c r="B90">
        <f t="shared" si="3"/>
        <v>12099749.15154198</v>
      </c>
      <c r="C90" s="30">
        <f>A90+WACC!$J$53</f>
        <v>168</v>
      </c>
      <c r="D90" s="5">
        <f>(A90+WACC!$J$53)/(A90+WACC!$J$53+WACC!$J$54)</f>
        <v>0.50450450450450446</v>
      </c>
      <c r="E90" s="18">
        <f>WACC!$C$8+SUMIFS(WACC!$F$58:$F$72,WACC!$C$58:$C$72,"&lt;="&amp;D90,WACC!$D$58:$D$72,"&gt;"&amp;D90)</f>
        <v>0.16900000000000001</v>
      </c>
      <c r="F90" s="54">
        <f>((1-0.2)*($B$1-C90*E90))/($B$3)*10^9</f>
        <v>1036.5938996138996</v>
      </c>
      <c r="G90" s="54">
        <f t="shared" si="4"/>
        <v>1042.1500806620111</v>
      </c>
      <c r="H90" s="54">
        <f t="shared" si="5"/>
        <v>-5.5561810481115117</v>
      </c>
    </row>
    <row r="91" spans="1:8">
      <c r="A91" s="51">
        <v>83</v>
      </c>
      <c r="B91">
        <f t="shared" si="3"/>
        <v>12247307.068024199</v>
      </c>
      <c r="C91" s="30">
        <f>A91+WACC!$J$53</f>
        <v>169</v>
      </c>
      <c r="D91" s="5">
        <f>(A91+WACC!$J$53)/(A91+WACC!$J$53+WACC!$J$54)</f>
        <v>0.50598802395209586</v>
      </c>
      <c r="E91" s="18">
        <f>WACC!$C$8+SUMIFS(WACC!$F$58:$F$72,WACC!$C$58:$C$72,"&lt;="&amp;D91,WACC!$D$58:$D$72,"&gt;"&amp;D91)</f>
        <v>0.16900000000000001</v>
      </c>
      <c r="F91" s="54">
        <f>((1-0.2)*($B$1-C91*E91))/($B$3)*10^9</f>
        <v>1035.5498841698841</v>
      </c>
      <c r="G91" s="54">
        <f t="shared" si="4"/>
        <v>1041.0652100020664</v>
      </c>
      <c r="H91" s="54">
        <f t="shared" si="5"/>
        <v>-5.5153258321822705</v>
      </c>
    </row>
    <row r="92" spans="1:8">
      <c r="A92" s="51">
        <v>84</v>
      </c>
      <c r="B92">
        <f t="shared" si="3"/>
        <v>12394864.984506419</v>
      </c>
      <c r="C92" s="30">
        <f>A92+WACC!$J$53</f>
        <v>170</v>
      </c>
      <c r="D92" s="5">
        <f>(A92+WACC!$J$53)/(A92+WACC!$J$53+WACC!$J$54)</f>
        <v>0.5074626865671642</v>
      </c>
      <c r="E92" s="18">
        <f>WACC!$C$8+SUMIFS(WACC!$F$58:$F$72,WACC!$C$58:$C$72,"&lt;="&amp;D92,WACC!$D$58:$D$72,"&gt;"&amp;D92)</f>
        <v>0.16900000000000001</v>
      </c>
      <c r="F92" s="54">
        <f>((1-0.2)*($B$1-C92*E92))/($B$3)*10^9</f>
        <v>1034.5058687258688</v>
      </c>
      <c r="G92" s="54">
        <f t="shared" si="4"/>
        <v>1039.9825956782372</v>
      </c>
      <c r="H92" s="54">
        <f t="shared" si="5"/>
        <v>-5.4767269523683808</v>
      </c>
    </row>
    <row r="93" spans="1:8">
      <c r="A93" s="51">
        <v>85</v>
      </c>
      <c r="B93">
        <f t="shared" si="3"/>
        <v>12542422.900988638</v>
      </c>
      <c r="C93" s="30">
        <f>A93+WACC!$J$53</f>
        <v>171</v>
      </c>
      <c r="D93" s="5">
        <f>(A93+WACC!$J$53)/(A93+WACC!$J$53+WACC!$J$54)</f>
        <v>0.5089285714285714</v>
      </c>
      <c r="E93" s="18">
        <f>WACC!$C$8+SUMIFS(WACC!$F$58:$F$72,WACC!$C$58:$C$72,"&lt;="&amp;D93,WACC!$D$58:$D$72,"&gt;"&amp;D93)</f>
        <v>0.16900000000000001</v>
      </c>
      <c r="F93" s="54">
        <f>((1-0.2)*($B$1-C93*E93))/($B$3)*10^9</f>
        <v>1033.4618532818531</v>
      </c>
      <c r="G93" s="54">
        <f t="shared" si="4"/>
        <v>1038.9022306586753</v>
      </c>
      <c r="H93" s="54">
        <f t="shared" si="5"/>
        <v>-5.4403773768221981</v>
      </c>
    </row>
    <row r="94" spans="1:8">
      <c r="A94" s="51">
        <v>86</v>
      </c>
      <c r="B94">
        <f t="shared" si="3"/>
        <v>12689980.817470858</v>
      </c>
      <c r="C94" s="30">
        <f>A94+WACC!$J$53</f>
        <v>172</v>
      </c>
      <c r="D94" s="5">
        <f>(A94+WACC!$J$53)/(A94+WACC!$J$53+WACC!$J$54)</f>
        <v>0.51038575667655783</v>
      </c>
      <c r="E94" s="18">
        <f>WACC!$C$8+SUMIFS(WACC!$F$58:$F$72,WACC!$C$58:$C$72,"&lt;="&amp;D94,WACC!$D$58:$D$72,"&gt;"&amp;D94)</f>
        <v>0.16900000000000001</v>
      </c>
      <c r="F94" s="54">
        <f>((1-0.2)*($B$1-C94*E94))/($B$3)*10^9</f>
        <v>1032.4178378378376</v>
      </c>
      <c r="G94" s="54">
        <f t="shared" si="4"/>
        <v>1037.8241079407214</v>
      </c>
      <c r="H94" s="54">
        <f t="shared" si="5"/>
        <v>-5.4062701028838092</v>
      </c>
    </row>
    <row r="95" spans="1:8">
      <c r="A95" s="51">
        <v>87</v>
      </c>
      <c r="B95">
        <f t="shared" si="3"/>
        <v>12837538.733953077</v>
      </c>
      <c r="C95" s="30">
        <f>A95+WACC!$J$53</f>
        <v>173</v>
      </c>
      <c r="D95" s="5">
        <f>(A95+WACC!$J$53)/(A95+WACC!$J$53+WACC!$J$54)</f>
        <v>0.51183431952662717</v>
      </c>
      <c r="E95" s="18">
        <f>WACC!$C$8+SUMIFS(WACC!$F$58:$F$72,WACC!$C$58:$C$72,"&lt;="&amp;D95,WACC!$D$58:$D$72,"&gt;"&amp;D95)</f>
        <v>0.16900000000000001</v>
      </c>
      <c r="F95" s="54">
        <f>((1-0.2)*($B$1-C95*E95))/($B$3)*10^9</f>
        <v>1031.3738223938224</v>
      </c>
      <c r="G95" s="54">
        <f t="shared" si="4"/>
        <v>1036.7482205507547</v>
      </c>
      <c r="H95" s="54">
        <f t="shared" si="5"/>
        <v>-5.3743981569323296</v>
      </c>
    </row>
    <row r="96" spans="1:8">
      <c r="A96" s="51">
        <v>88</v>
      </c>
      <c r="B96">
        <f t="shared" si="3"/>
        <v>12985096.650435297</v>
      </c>
      <c r="C96" s="30">
        <f>A96+WACC!$J$53</f>
        <v>174</v>
      </c>
      <c r="D96" s="5">
        <f>(A96+WACC!$J$53)/(A96+WACC!$J$53+WACC!$J$54)</f>
        <v>0.51327433628318586</v>
      </c>
      <c r="E96" s="18">
        <f>WACC!$C$8+SUMIFS(WACC!$F$58:$F$72,WACC!$C$58:$C$72,"&lt;="&amp;D96,WACC!$D$58:$D$72,"&gt;"&amp;D96)</f>
        <v>0.16900000000000001</v>
      </c>
      <c r="F96" s="54">
        <f>((1-0.2)*($B$1-C96*E96))/($B$3)*10^9</f>
        <v>1030.3298069498069</v>
      </c>
      <c r="G96" s="54">
        <f t="shared" si="4"/>
        <v>1035.6745615440416</v>
      </c>
      <c r="H96" s="54">
        <f t="shared" si="5"/>
        <v>-5.3447545942347006</v>
      </c>
    </row>
    <row r="97" spans="1:8">
      <c r="A97" s="51">
        <v>89</v>
      </c>
      <c r="B97">
        <f t="shared" si="3"/>
        <v>13132654.566917516</v>
      </c>
      <c r="C97" s="30">
        <f>A97+WACC!$J$53</f>
        <v>175</v>
      </c>
      <c r="D97" s="5">
        <f>(A97+WACC!$J$53)/(A97+WACC!$J$53+WACC!$J$54)</f>
        <v>0.51470588235294112</v>
      </c>
      <c r="E97" s="18">
        <f>WACC!$C$8+SUMIFS(WACC!$F$58:$F$72,WACC!$C$58:$C$72,"&lt;="&amp;D97,WACC!$D$58:$D$72,"&gt;"&amp;D97)</f>
        <v>0.16900000000000001</v>
      </c>
      <c r="F97" s="54">
        <f>((1-0.2)*($B$1-C97*E97))/($B$3)*10^9</f>
        <v>1029.2857915057914</v>
      </c>
      <c r="G97" s="54">
        <f t="shared" si="4"/>
        <v>1034.603124004587</v>
      </c>
      <c r="H97" s="54">
        <f t="shared" si="5"/>
        <v>-5.3173324987956221</v>
      </c>
    </row>
    <row r="98" spans="1:8">
      <c r="A98" s="51">
        <v>90</v>
      </c>
      <c r="B98">
        <f t="shared" si="3"/>
        <v>13280212.483399736</v>
      </c>
      <c r="C98" s="30">
        <f>A98+WACC!$J$53</f>
        <v>176</v>
      </c>
      <c r="D98" s="5">
        <f>(A98+WACC!$J$53)/(A98+WACC!$J$53+WACC!$J$54)</f>
        <v>0.5161290322580645</v>
      </c>
      <c r="E98" s="18">
        <f>WACC!$C$8+SUMIFS(WACC!$F$58:$F$72,WACC!$C$58:$C$72,"&lt;="&amp;D98,WACC!$D$58:$D$72,"&gt;"&amp;D98)</f>
        <v>0.16900000000000001</v>
      </c>
      <c r="F98" s="54">
        <f>((1-0.2)*($B$1-C98*E98))/($B$3)*10^9</f>
        <v>1028.2417760617761</v>
      </c>
      <c r="G98" s="54">
        <f t="shared" si="4"/>
        <v>1033.5339010449848</v>
      </c>
      <c r="H98" s="54">
        <f t="shared" si="5"/>
        <v>-5.2921249832086232</v>
      </c>
    </row>
    <row r="99" spans="1:8">
      <c r="A99" s="51">
        <v>91</v>
      </c>
      <c r="B99">
        <f t="shared" si="3"/>
        <v>13427770.399881955</v>
      </c>
      <c r="C99" s="30">
        <f>A99+WACC!$J$53</f>
        <v>177</v>
      </c>
      <c r="D99" s="5">
        <f>(A99+WACC!$J$53)/(A99+WACC!$J$53+WACC!$J$54)</f>
        <v>0.51754385964912286</v>
      </c>
      <c r="E99" s="18">
        <f>WACC!$C$8+SUMIFS(WACC!$F$58:$F$72,WACC!$C$58:$C$72,"&lt;="&amp;D99,WACC!$D$58:$D$72,"&gt;"&amp;D99)</f>
        <v>0.16900000000000001</v>
      </c>
      <c r="F99" s="54">
        <f>((1-0.2)*($B$1-C99*E99))/($B$3)*10^9</f>
        <v>1027.1977606177604</v>
      </c>
      <c r="G99" s="54">
        <f t="shared" si="4"/>
        <v>1032.4668858062719</v>
      </c>
      <c r="H99" s="54">
        <f t="shared" si="5"/>
        <v>-5.2691251885114525</v>
      </c>
    </row>
    <row r="100" spans="1:8">
      <c r="A100" s="51">
        <v>92</v>
      </c>
      <c r="B100">
        <f t="shared" si="3"/>
        <v>13575328.316364173</v>
      </c>
      <c r="C100" s="30">
        <f>A100+WACC!$J$53</f>
        <v>178</v>
      </c>
      <c r="D100" s="5">
        <f>(A100+WACC!$J$53)/(A100+WACC!$J$53+WACC!$J$54)</f>
        <v>0.51895043731778423</v>
      </c>
      <c r="E100" s="18">
        <f>WACC!$C$8+SUMIFS(WACC!$F$58:$F$72,WACC!$C$58:$C$72,"&lt;="&amp;D100,WACC!$D$58:$D$72,"&gt;"&amp;D100)</f>
        <v>0.16900000000000001</v>
      </c>
      <c r="F100" s="54">
        <f>((1-0.2)*($B$1-C100*E100))/($B$3)*10^9</f>
        <v>1026.1537451737452</v>
      </c>
      <c r="G100" s="54">
        <f t="shared" si="4"/>
        <v>1031.4020714577803</v>
      </c>
      <c r="H100" s="54">
        <f t="shared" si="5"/>
        <v>-5.2483262840351017</v>
      </c>
    </row>
    <row r="101" spans="1:8">
      <c r="A101" s="51">
        <v>93</v>
      </c>
      <c r="B101">
        <f t="shared" si="3"/>
        <v>13722886.232846392</v>
      </c>
      <c r="C101" s="30">
        <f>A101+WACC!$J$53</f>
        <v>179</v>
      </c>
      <c r="D101" s="5">
        <f>(A101+WACC!$J$53)/(A101+WACC!$J$53+WACC!$J$54)</f>
        <v>0.52034883720930236</v>
      </c>
      <c r="E101" s="18">
        <f>WACC!$C$8+SUMIFS(WACC!$F$58:$F$72,WACC!$C$58:$C$72,"&lt;="&amp;D101,WACC!$D$58:$D$72,"&gt;"&amp;D101)</f>
        <v>0.16900000000000001</v>
      </c>
      <c r="F101" s="54">
        <f>((1-0.2)*($B$1-C101*E101))/($B$3)*10^9</f>
        <v>1025.1097297297295</v>
      </c>
      <c r="G101" s="54">
        <f t="shared" si="4"/>
        <v>1030.3394511969909</v>
      </c>
      <c r="H101" s="54">
        <f t="shared" si="5"/>
        <v>-5.22972146726147</v>
      </c>
    </row>
    <row r="102" spans="1:8">
      <c r="A102" s="51">
        <v>94</v>
      </c>
      <c r="B102">
        <f t="shared" si="3"/>
        <v>13870444.149328612</v>
      </c>
      <c r="C102" s="30">
        <f>A102+WACC!$J$53</f>
        <v>180</v>
      </c>
      <c r="D102" s="5">
        <f>(A102+WACC!$J$53)/(A102+WACC!$J$53+WACC!$J$54)</f>
        <v>0.52173913043478259</v>
      </c>
      <c r="E102" s="18">
        <f>WACC!$C$8+SUMIFS(WACC!$F$58:$F$72,WACC!$C$58:$C$72,"&lt;="&amp;D102,WACC!$D$58:$D$72,"&gt;"&amp;D102)</f>
        <v>0.16900000000000001</v>
      </c>
      <c r="F102" s="54">
        <f>((1-0.2)*($B$1-C102*E102))/($B$3)*10^9</f>
        <v>1024.0657142857142</v>
      </c>
      <c r="G102" s="54">
        <f t="shared" si="4"/>
        <v>1029.2790182493902</v>
      </c>
      <c r="H102" s="54">
        <f t="shared" si="5"/>
        <v>-5.2133039636760259</v>
      </c>
    </row>
    <row r="103" spans="1:8">
      <c r="A103" s="51">
        <v>95</v>
      </c>
      <c r="B103">
        <f t="shared" si="3"/>
        <v>14018002.065810831</v>
      </c>
      <c r="C103" s="30">
        <f>A103+WACC!$J$53</f>
        <v>181</v>
      </c>
      <c r="D103" s="5">
        <f>(A103+WACC!$J$53)/(A103+WACC!$J$53+WACC!$J$54)</f>
        <v>0.52312138728323698</v>
      </c>
      <c r="E103" s="18">
        <f>WACC!$C$8+SUMIFS(WACC!$F$58:$F$72,WACC!$C$58:$C$72,"&lt;="&amp;D103,WACC!$D$58:$D$72,"&gt;"&amp;D103)</f>
        <v>0.16900000000000001</v>
      </c>
      <c r="F103" s="54">
        <f>((1-0.2)*($B$1-C103*E103))/($B$3)*10^9</f>
        <v>1023.0216988416987</v>
      </c>
      <c r="G103" s="54">
        <f t="shared" si="4"/>
        <v>1028.2207658683258</v>
      </c>
      <c r="H103" s="54">
        <f t="shared" si="5"/>
        <v>-5.1990670266270627</v>
      </c>
    </row>
    <row r="104" spans="1:8">
      <c r="A104" s="51">
        <v>96</v>
      </c>
      <c r="B104">
        <f t="shared" si="3"/>
        <v>14165559.982293051</v>
      </c>
      <c r="C104" s="30">
        <f>A104+WACC!$J$53</f>
        <v>182</v>
      </c>
      <c r="D104" s="5">
        <f>(A104+WACC!$J$53)/(A104+WACC!$J$53+WACC!$J$54)</f>
        <v>0.52449567723342938</v>
      </c>
      <c r="E104" s="18">
        <f>WACC!$C$8+SUMIFS(WACC!$F$58:$F$72,WACC!$C$58:$C$72,"&lt;="&amp;D104,WACC!$D$58:$D$72,"&gt;"&amp;D104)</f>
        <v>0.16900000000000001</v>
      </c>
      <c r="F104" s="54">
        <f>((1-0.2)*($B$1-C104*E104))/($B$3)*10^9</f>
        <v>1021.9776833976832</v>
      </c>
      <c r="G104" s="54">
        <f t="shared" si="4"/>
        <v>1027.1646873348627</v>
      </c>
      <c r="H104" s="54">
        <f t="shared" si="5"/>
        <v>-5.1870039371794974</v>
      </c>
    </row>
    <row r="105" spans="1:8">
      <c r="A105" s="51">
        <v>97</v>
      </c>
      <c r="B105">
        <f t="shared" si="3"/>
        <v>14313117.89877527</v>
      </c>
      <c r="C105" s="30">
        <f>A105+WACC!$J$53</f>
        <v>183</v>
      </c>
      <c r="D105" s="5">
        <f>(A105+WACC!$J$53)/(A105+WACC!$J$53+WACC!$J$54)</f>
        <v>0.52586206896551724</v>
      </c>
      <c r="E105" s="18">
        <f>WACC!$C$8+SUMIFS(WACC!$F$58:$F$72,WACC!$C$58:$C$72,"&lt;="&amp;D105,WACC!$D$58:$D$72,"&gt;"&amp;D105)</f>
        <v>0.16900000000000001</v>
      </c>
      <c r="F105" s="54">
        <f>((1-0.2)*($B$1-C105*E105))/($B$3)*10^9</f>
        <v>1020.933667953668</v>
      </c>
      <c r="G105" s="54">
        <f t="shared" si="4"/>
        <v>1026.110775957641</v>
      </c>
      <c r="H105" s="54">
        <f t="shared" si="5"/>
        <v>-5.1771080039729895</v>
      </c>
    </row>
    <row r="106" spans="1:8">
      <c r="A106" s="51">
        <v>98</v>
      </c>
      <c r="B106">
        <f t="shared" si="3"/>
        <v>14460675.81525749</v>
      </c>
      <c r="C106" s="30">
        <f>A106+WACC!$J$53</f>
        <v>184</v>
      </c>
      <c r="D106" s="5">
        <f>(A106+WACC!$J$53)/(A106+WACC!$J$53+WACC!$J$54)</f>
        <v>0.52722063037249278</v>
      </c>
      <c r="E106" s="18">
        <f>WACC!$C$8+SUMIFS(WACC!$F$58:$F$72,WACC!$C$58:$C$72,"&lt;="&amp;D106,WACC!$D$58:$D$72,"&gt;"&amp;D106)</f>
        <v>0.16900000000000001</v>
      </c>
      <c r="F106" s="54">
        <f>((1-0.2)*($B$1-C106*E106))/($B$3)*10^9</f>
        <v>1019.8896525096525</v>
      </c>
      <c r="G106" s="54">
        <f t="shared" si="4"/>
        <v>1025.0590250727357</v>
      </c>
      <c r="H106" s="54">
        <f t="shared" si="5"/>
        <v>-5.1693725630832432</v>
      </c>
    </row>
    <row r="107" spans="1:8">
      <c r="A107" s="51">
        <v>99</v>
      </c>
      <c r="B107">
        <f t="shared" si="3"/>
        <v>14608233.731739709</v>
      </c>
      <c r="C107" s="30">
        <f>A107+WACC!$J$53</f>
        <v>185</v>
      </c>
      <c r="D107" s="5">
        <f>(A107+WACC!$J$53)/(A107+WACC!$J$53+WACC!$J$54)</f>
        <v>0.52857142857142858</v>
      </c>
      <c r="E107" s="18">
        <f>WACC!$C$8+SUMIFS(WACC!$F$58:$F$72,WACC!$C$58:$C$72,"&lt;="&amp;D107,WACC!$D$58:$D$72,"&gt;"&amp;D107)</f>
        <v>0.16900000000000001</v>
      </c>
      <c r="F107" s="54">
        <f>((1-0.2)*($B$1-C107*E107))/($B$3)*10^9</f>
        <v>1018.845637065637</v>
      </c>
      <c r="G107" s="54">
        <f t="shared" si="4"/>
        <v>1024.0094280435153</v>
      </c>
      <c r="H107" s="54">
        <f t="shared" si="5"/>
        <v>-5.1637909778783069</v>
      </c>
    </row>
    <row r="108" spans="1:8">
      <c r="A108" s="51">
        <v>100</v>
      </c>
      <c r="B108">
        <f t="shared" si="3"/>
        <v>14755791.648221929</v>
      </c>
      <c r="C108" s="30">
        <f>A108+WACC!$J$53</f>
        <v>186</v>
      </c>
      <c r="D108" s="5">
        <f>(A108+WACC!$J$53)/(A108+WACC!$J$53+WACC!$J$54)</f>
        <v>0.52991452991452992</v>
      </c>
      <c r="E108" s="18">
        <f>WACC!$C$8+SUMIFS(WACC!$F$58:$F$72,WACC!$C$58:$C$72,"&lt;="&amp;D108,WACC!$D$58:$D$72,"&gt;"&amp;D108)</f>
        <v>0.16900000000000001</v>
      </c>
      <c r="F108" s="54">
        <f>((1-0.2)*($B$1-C108*E108))/($B$3)*10^9</f>
        <v>1017.8016216216215</v>
      </c>
      <c r="G108" s="54">
        <f t="shared" si="4"/>
        <v>1022.9619782605025</v>
      </c>
      <c r="H108" s="54">
        <f t="shared" si="5"/>
        <v>-5.1603566388810123</v>
      </c>
    </row>
    <row r="109" spans="1:8">
      <c r="A109" s="51">
        <v>101</v>
      </c>
      <c r="B109">
        <f t="shared" si="3"/>
        <v>14903349.564704146</v>
      </c>
      <c r="C109" s="30">
        <f>A109+WACC!$J$53</f>
        <v>187</v>
      </c>
      <c r="D109" s="5">
        <f>(A109+WACC!$J$53)/(A109+WACC!$J$53+WACC!$J$54)</f>
        <v>0.53125</v>
      </c>
      <c r="E109" s="18">
        <f>WACC!$C$8+SUMIFS(WACC!$F$58:$F$72,WACC!$C$58:$C$72,"&lt;="&amp;D109,WACC!$D$58:$D$72,"&gt;"&amp;D109)</f>
        <v>0.16900000000000001</v>
      </c>
      <c r="F109" s="54">
        <f>((1-0.2)*($B$1-C109*E109))/($B$3)*10^9</f>
        <v>1016.7576061776061</v>
      </c>
      <c r="G109" s="54">
        <f t="shared" si="4"/>
        <v>1021.9166691412358</v>
      </c>
      <c r="H109" s="54">
        <f t="shared" si="5"/>
        <v>-5.1590629636297081</v>
      </c>
    </row>
    <row r="110" spans="1:8">
      <c r="A110" s="51">
        <v>102</v>
      </c>
      <c r="B110">
        <f t="shared" si="3"/>
        <v>15050907.481186366</v>
      </c>
      <c r="C110" s="30">
        <f>A110+WACC!$J$53</f>
        <v>188</v>
      </c>
      <c r="D110" s="5">
        <f>(A110+WACC!$J$53)/(A110+WACC!$J$53+WACC!$J$54)</f>
        <v>0.53257790368271951</v>
      </c>
      <c r="E110" s="18">
        <f>WACC!$C$8+SUMIFS(WACC!$F$58:$F$72,WACC!$C$58:$C$72,"&lt;="&amp;D110,WACC!$D$58:$D$72,"&gt;"&amp;D110)</f>
        <v>0.16900000000000001</v>
      </c>
      <c r="F110" s="54">
        <f>((1-0.2)*($B$1-C110*E110))/($B$3)*10^9</f>
        <v>1015.7135907335906</v>
      </c>
      <c r="G110" s="54">
        <f t="shared" si="4"/>
        <v>1020.8734941301308</v>
      </c>
      <c r="H110" s="54">
        <f t="shared" si="5"/>
        <v>-5.1599033965401304</v>
      </c>
    </row>
    <row r="111" spans="1:8">
      <c r="A111" s="51">
        <v>103</v>
      </c>
      <c r="B111">
        <f t="shared" si="3"/>
        <v>15198465.397668585</v>
      </c>
      <c r="C111" s="30">
        <f>A111+WACC!$J$53</f>
        <v>189</v>
      </c>
      <c r="D111" s="5">
        <f>(A111+WACC!$J$53)/(A111+WACC!$J$53+WACC!$J$54)</f>
        <v>0.53389830508474578</v>
      </c>
      <c r="E111" s="18">
        <f>WACC!$C$8+SUMIFS(WACC!$F$58:$F$72,WACC!$C$58:$C$72,"&lt;="&amp;D111,WACC!$D$58:$D$72,"&gt;"&amp;D111)</f>
        <v>0.16900000000000001</v>
      </c>
      <c r="F111" s="54">
        <f>((1-0.2)*($B$1-C111*E111))/($B$3)*10^9</f>
        <v>1014.6695752895752</v>
      </c>
      <c r="G111" s="54">
        <f t="shared" si="4"/>
        <v>1019.8324466983437</v>
      </c>
      <c r="H111" s="54">
        <f t="shared" si="5"/>
        <v>-5.1628714087685239</v>
      </c>
    </row>
    <row r="112" spans="1:8">
      <c r="A112" s="51">
        <v>104</v>
      </c>
      <c r="B112">
        <f t="shared" si="3"/>
        <v>15346023.314150805</v>
      </c>
      <c r="C112" s="30">
        <f>A112+WACC!$J$53</f>
        <v>190</v>
      </c>
      <c r="D112" s="5">
        <f>(A112+WACC!$J$53)/(A112+WACC!$J$53+WACC!$J$54)</f>
        <v>0.53521126760563376</v>
      </c>
      <c r="E112" s="18">
        <f>WACC!$C$8+SUMIFS(WACC!$F$58:$F$72,WACC!$C$58:$C$72,"&lt;="&amp;D112,WACC!$D$58:$D$72,"&gt;"&amp;D112)</f>
        <v>0.16900000000000001</v>
      </c>
      <c r="F112" s="54">
        <f>((1-0.2)*($B$1-C112*E112))/($B$3)*10^9</f>
        <v>1013.6255598455597</v>
      </c>
      <c r="G112" s="54">
        <f t="shared" si="4"/>
        <v>1018.7935203436355</v>
      </c>
      <c r="H112" s="54">
        <f t="shared" si="5"/>
        <v>-5.1679604980757858</v>
      </c>
    </row>
    <row r="113" spans="1:8">
      <c r="A113" s="51">
        <v>105</v>
      </c>
      <c r="B113">
        <f t="shared" si="3"/>
        <v>15493581.230633024</v>
      </c>
      <c r="C113" s="30">
        <f>A113+WACC!$J$53</f>
        <v>191</v>
      </c>
      <c r="D113" s="5">
        <f>(A113+WACC!$J$53)/(A113+WACC!$J$53+WACC!$J$54)</f>
        <v>0.5365168539325843</v>
      </c>
      <c r="E113" s="18">
        <f>WACC!$C$8+SUMIFS(WACC!$F$58:$F$72,WACC!$C$58:$C$72,"&lt;="&amp;D113,WACC!$D$58:$D$72,"&gt;"&amp;D113)</f>
        <v>0.16900000000000001</v>
      </c>
      <c r="F113" s="54">
        <f>((1-0.2)*($B$1-C113*E113))/($B$3)*10^9</f>
        <v>1012.5815444015444</v>
      </c>
      <c r="G113" s="54">
        <f t="shared" si="4"/>
        <v>1017.7567085902353</v>
      </c>
      <c r="H113" s="54">
        <f t="shared" si="5"/>
        <v>-5.1751641886909283</v>
      </c>
    </row>
    <row r="114" spans="1:8">
      <c r="A114" s="51">
        <v>106</v>
      </c>
      <c r="B114">
        <f t="shared" si="3"/>
        <v>15641139.147115244</v>
      </c>
      <c r="C114" s="30">
        <f>A114+WACC!$J$53</f>
        <v>192</v>
      </c>
      <c r="D114" s="5">
        <f>(A114+WACC!$J$53)/(A114+WACC!$J$53+WACC!$J$54)</f>
        <v>0.53781512605042014</v>
      </c>
      <c r="E114" s="18">
        <f>WACC!$C$8+SUMIFS(WACC!$F$58:$F$72,WACC!$C$58:$C$72,"&lt;="&amp;D114,WACC!$D$58:$D$72,"&gt;"&amp;D114)</f>
        <v>0.16900000000000001</v>
      </c>
      <c r="F114" s="54">
        <f>((1-0.2)*($B$1-C114*E114))/($B$3)*10^9</f>
        <v>1011.5375289575287</v>
      </c>
      <c r="G114" s="54">
        <f t="shared" si="4"/>
        <v>1016.7220049887076</v>
      </c>
      <c r="H114" s="54">
        <f t="shared" si="5"/>
        <v>-5.1844760311788605</v>
      </c>
    </row>
    <row r="115" spans="1:8">
      <c r="A115" s="51">
        <v>107</v>
      </c>
      <c r="B115">
        <f t="shared" si="3"/>
        <v>15788697.063597463</v>
      </c>
      <c r="C115" s="30">
        <f>A115+WACC!$J$53</f>
        <v>193</v>
      </c>
      <c r="D115" s="5">
        <f>(A115+WACC!$J$53)/(A115+WACC!$J$53+WACC!$J$54)</f>
        <v>0.53910614525139666</v>
      </c>
      <c r="E115" s="18">
        <f>WACC!$C$8+SUMIFS(WACC!$F$58:$F$72,WACC!$C$58:$C$72,"&lt;="&amp;D115,WACC!$D$58:$D$72,"&gt;"&amp;D115)</f>
        <v>0.16900000000000001</v>
      </c>
      <c r="F115" s="54">
        <f>((1-0.2)*($B$1-C115*E115))/($B$3)*10^9</f>
        <v>1010.4935135135132</v>
      </c>
      <c r="G115" s="54">
        <f t="shared" si="4"/>
        <v>1015.6894031158164</v>
      </c>
      <c r="H115" s="54">
        <f t="shared" si="5"/>
        <v>-5.1958896023031684</v>
      </c>
    </row>
    <row r="116" spans="1:8">
      <c r="A116" s="51">
        <v>108</v>
      </c>
      <c r="B116">
        <f t="shared" si="3"/>
        <v>15936254.980079683</v>
      </c>
      <c r="C116" s="30">
        <f>A116+WACC!$J$53</f>
        <v>194</v>
      </c>
      <c r="D116" s="5">
        <f>(A116+WACC!$J$53)/(A116+WACC!$J$53+WACC!$J$54)</f>
        <v>0.54038997214484674</v>
      </c>
      <c r="E116" s="18">
        <f>WACC!$C$8+SUMIFS(WACC!$F$58:$F$72,WACC!$C$58:$C$72,"&lt;="&amp;D116,WACC!$D$58:$D$72,"&gt;"&amp;D116)</f>
        <v>0.16900000000000001</v>
      </c>
      <c r="F116" s="54">
        <f>((1-0.2)*($B$1-C116*E116))/($B$3)*10^9</f>
        <v>1009.449498069498</v>
      </c>
      <c r="G116" s="54">
        <f t="shared" si="4"/>
        <v>1014.6588965743948</v>
      </c>
      <c r="H116" s="54">
        <f t="shared" si="5"/>
        <v>-5.2093985048968534</v>
      </c>
    </row>
    <row r="117" spans="1:8">
      <c r="A117" s="51">
        <v>109</v>
      </c>
      <c r="B117">
        <f t="shared" si="3"/>
        <v>16083812.896561902</v>
      </c>
      <c r="C117" s="30">
        <f>A117+WACC!$J$53</f>
        <v>195</v>
      </c>
      <c r="D117" s="5">
        <f>(A117+WACC!$J$53)/(A117+WACC!$J$53+WACC!$J$54)</f>
        <v>0.54166666666666663</v>
      </c>
      <c r="E117" s="18">
        <f>WACC!$C$8+SUMIFS(WACC!$F$58:$F$72,WACC!$C$58:$C$72,"&lt;="&amp;D117,WACC!$D$58:$D$72,"&gt;"&amp;D117)</f>
        <v>0.16900000000000001</v>
      </c>
      <c r="F117" s="54">
        <f>((1-0.2)*($B$1-C117*E117))/($B$3)*10^9</f>
        <v>1008.4054826254825</v>
      </c>
      <c r="G117" s="54">
        <f t="shared" si="4"/>
        <v>1013.6304789932107</v>
      </c>
      <c r="H117" s="54">
        <f t="shared" si="5"/>
        <v>-5.2249963677281812</v>
      </c>
    </row>
    <row r="118" spans="1:8">
      <c r="A118" s="51">
        <v>110</v>
      </c>
      <c r="B118">
        <f t="shared" si="3"/>
        <v>16231370.813044121</v>
      </c>
      <c r="C118" s="30">
        <f>A118+WACC!$J$53</f>
        <v>196</v>
      </c>
      <c r="D118" s="5">
        <f>(A118+WACC!$J$53)/(A118+WACC!$J$53+WACC!$J$54)</f>
        <v>0.54293628808864269</v>
      </c>
      <c r="E118" s="18">
        <f>WACC!$C$8+SUMIFS(WACC!$F$58:$F$72,WACC!$C$58:$C$72,"&lt;="&amp;D118,WACC!$D$58:$D$72,"&gt;"&amp;D118)</f>
        <v>0.16900000000000001</v>
      </c>
      <c r="F118" s="54">
        <f>((1-0.2)*($B$1-C118*E118))/($B$3)*10^9</f>
        <v>1007.361467181467</v>
      </c>
      <c r="G118" s="54">
        <f t="shared" si="4"/>
        <v>1012.6041440268359</v>
      </c>
      <c r="H118" s="54">
        <f t="shared" si="5"/>
        <v>-5.2426768453689192</v>
      </c>
    </row>
    <row r="119" spans="1:8">
      <c r="A119" s="51">
        <v>111</v>
      </c>
      <c r="B119">
        <f t="shared" si="3"/>
        <v>16378928.729526339</v>
      </c>
      <c r="C119" s="30">
        <f>A119+WACC!$J$53</f>
        <v>197</v>
      </c>
      <c r="D119" s="5">
        <f>(A119+WACC!$J$53)/(A119+WACC!$J$53+WACC!$J$54)</f>
        <v>0.54419889502762431</v>
      </c>
      <c r="E119" s="18">
        <f>WACC!$C$8+SUMIFS(WACC!$F$58:$F$72,WACC!$C$58:$C$72,"&lt;="&amp;D119,WACC!$D$58:$D$72,"&gt;"&amp;D119)</f>
        <v>0.16900000000000001</v>
      </c>
      <c r="F119" s="54">
        <f>((1-0.2)*($B$1-C119*E119))/($B$3)*10^9</f>
        <v>1006.3174517374517</v>
      </c>
      <c r="G119" s="54">
        <f t="shared" si="4"/>
        <v>1011.5798853555177</v>
      </c>
      <c r="H119" s="54">
        <f t="shared" si="5"/>
        <v>-5.2624336180659839</v>
      </c>
    </row>
    <row r="120" spans="1:8">
      <c r="A120" s="51">
        <v>112</v>
      </c>
      <c r="B120">
        <f t="shared" si="3"/>
        <v>16526486.646008559</v>
      </c>
      <c r="C120" s="30">
        <f>A120+WACC!$J$53</f>
        <v>198</v>
      </c>
      <c r="D120" s="5">
        <f>(A120+WACC!$J$53)/(A120+WACC!$J$53+WACC!$J$54)</f>
        <v>0.54545454545454541</v>
      </c>
      <c r="E120" s="18">
        <f>WACC!$C$8+SUMIFS(WACC!$F$58:$F$72,WACC!$C$58:$C$72,"&lt;="&amp;D120,WACC!$D$58:$D$72,"&gt;"&amp;D120)</f>
        <v>0.16900000000000001</v>
      </c>
      <c r="F120" s="54">
        <f>((1-0.2)*($B$1-C120*E120))/($B$3)*10^9</f>
        <v>1005.2734362934362</v>
      </c>
      <c r="G120" s="54">
        <f t="shared" si="4"/>
        <v>1010.5576966850457</v>
      </c>
      <c r="H120" s="54">
        <f t="shared" si="5"/>
        <v>-5.2842603916094504</v>
      </c>
    </row>
    <row r="121" spans="1:8">
      <c r="A121" s="51">
        <v>113</v>
      </c>
      <c r="B121">
        <f t="shared" si="3"/>
        <v>16674044.562490778</v>
      </c>
      <c r="C121" s="30">
        <f>A121+WACC!$J$53</f>
        <v>199</v>
      </c>
      <c r="D121" s="5">
        <f>(A121+WACC!$J$53)/(A121+WACC!$J$53+WACC!$J$54)</f>
        <v>0.54670329670329665</v>
      </c>
      <c r="E121" s="18">
        <f>WACC!$C$8+SUMIFS(WACC!$F$58:$F$72,WACC!$C$58:$C$72,"&lt;="&amp;D121,WACC!$D$58:$D$72,"&gt;"&amp;D121)</f>
        <v>0.16900000000000001</v>
      </c>
      <c r="F121" s="54">
        <f>((1-0.2)*($B$1-C121*E121))/($B$3)*10^9</f>
        <v>1004.2294208494208</v>
      </c>
      <c r="G121" s="54">
        <f t="shared" si="4"/>
        <v>1009.5375717466255</v>
      </c>
      <c r="H121" s="54">
        <f t="shared" si="5"/>
        <v>-5.3081508972047686</v>
      </c>
    </row>
    <row r="122" spans="1:8">
      <c r="A122" s="51">
        <v>114</v>
      </c>
      <c r="B122">
        <f t="shared" si="3"/>
        <v>16821602.478972998</v>
      </c>
      <c r="C122" s="30">
        <f>A122+WACC!$J$53</f>
        <v>200</v>
      </c>
      <c r="D122" s="5">
        <f>(A122+WACC!$J$53)/(A122+WACC!$J$53+WACC!$J$54)</f>
        <v>0.54794520547945202</v>
      </c>
      <c r="E122" s="18">
        <f>WACC!$C$8+SUMIFS(WACC!$F$58:$F$72,WACC!$C$58:$C$72,"&lt;="&amp;D122,WACC!$D$58:$D$72,"&gt;"&amp;D122)</f>
        <v>0.16900000000000001</v>
      </c>
      <c r="F122" s="54">
        <f>((1-0.2)*($B$1-C122*E122))/($B$3)*10^9</f>
        <v>1003.185405405405</v>
      </c>
      <c r="G122" s="54">
        <f t="shared" si="4"/>
        <v>1008.5195042967501</v>
      </c>
      <c r="H122" s="54">
        <f t="shared" si="5"/>
        <v>-5.3340988913450929</v>
      </c>
    </row>
    <row r="123" spans="1:8">
      <c r="A123" s="51">
        <v>115</v>
      </c>
      <c r="B123">
        <f t="shared" si="3"/>
        <v>16969160.395455219</v>
      </c>
      <c r="C123" s="30">
        <f>A123+WACC!$J$53</f>
        <v>201</v>
      </c>
      <c r="D123" s="5">
        <f>(A123+WACC!$J$53)/(A123+WACC!$J$53+WACC!$J$54)</f>
        <v>0.54918032786885251</v>
      </c>
      <c r="E123" s="18">
        <f>WACC!$C$8+SUMIFS(WACC!$F$58:$F$72,WACC!$C$58:$C$72,"&lt;="&amp;D123,WACC!$D$58:$D$72,"&gt;"&amp;D123)</f>
        <v>0.16900000000000001</v>
      </c>
      <c r="F123" s="54">
        <f>((1-0.2)*($B$1-C123*E123))/($B$3)*10^9</f>
        <v>1002.14138996139</v>
      </c>
      <c r="G123" s="54">
        <f t="shared" si="4"/>
        <v>1007.5034881170718</v>
      </c>
      <c r="H123" s="54">
        <f t="shared" si="5"/>
        <v>-5.3620981556817924</v>
      </c>
    </row>
    <row r="124" spans="1:8">
      <c r="A124" s="51">
        <v>116</v>
      </c>
      <c r="B124">
        <f t="shared" si="3"/>
        <v>17116718.311937436</v>
      </c>
      <c r="C124" s="30">
        <f>A124+WACC!$J$53</f>
        <v>202</v>
      </c>
      <c r="D124" s="5">
        <f>(A124+WACC!$J$53)/(A124+WACC!$J$53+WACC!$J$54)</f>
        <v>0.55040871934604907</v>
      </c>
      <c r="E124" s="18">
        <f>WACC!$C$8+SUMIFS(WACC!$F$58:$F$72,WACC!$C$58:$C$72,"&lt;="&amp;D124,WACC!$D$58:$D$72,"&gt;"&amp;D124)</f>
        <v>0.19009999999999999</v>
      </c>
      <c r="F124" s="54">
        <f>((1-0.2)*($B$1-C124*E124))/($B$3)*10^9</f>
        <v>974.76718146718144</v>
      </c>
      <c r="G124" s="54">
        <f t="shared" si="4"/>
        <v>1006.4895170142753</v>
      </c>
      <c r="H124" s="54">
        <f t="shared" si="5"/>
        <v>-31.722335547093849</v>
      </c>
    </row>
    <row r="125" spans="1:8">
      <c r="A125" s="51">
        <v>117</v>
      </c>
      <c r="B125">
        <f t="shared" si="3"/>
        <v>17264276.228419654</v>
      </c>
      <c r="C125" s="30">
        <f>A125+WACC!$J$53</f>
        <v>203</v>
      </c>
      <c r="D125" s="5">
        <f>(A125+WACC!$J$53)/(A125+WACC!$J$53+WACC!$J$54)</f>
        <v>0.55163043478260865</v>
      </c>
      <c r="E125" s="18">
        <f>WACC!$C$8+SUMIFS(WACC!$F$58:$F$72,WACC!$C$58:$C$72,"&lt;="&amp;D125,WACC!$D$58:$D$72,"&gt;"&amp;D125)</f>
        <v>0.19009999999999999</v>
      </c>
      <c r="F125" s="54">
        <f>((1-0.2)*($B$1-C125*E125))/($B$3)*10^9</f>
        <v>973.59281853281834</v>
      </c>
      <c r="G125" s="54">
        <f t="shared" si="4"/>
        <v>1005.4775848199539</v>
      </c>
      <c r="H125" s="54">
        <f t="shared" si="5"/>
        <v>-31.884766287135562</v>
      </c>
    </row>
    <row r="126" spans="1:8">
      <c r="A126" s="51">
        <v>118</v>
      </c>
      <c r="B126">
        <f t="shared" si="3"/>
        <v>17411834.144901875</v>
      </c>
      <c r="C126" s="30">
        <f>A126+WACC!$J$53</f>
        <v>204</v>
      </c>
      <c r="D126" s="5">
        <f>(A126+WACC!$J$53)/(A126+WACC!$J$53+WACC!$J$54)</f>
        <v>0.55284552845528456</v>
      </c>
      <c r="E126" s="18">
        <f>WACC!$C$8+SUMIFS(WACC!$F$58:$F$72,WACC!$C$58:$C$72,"&lt;="&amp;D126,WACC!$D$58:$D$72,"&gt;"&amp;D126)</f>
        <v>0.19009999999999999</v>
      </c>
      <c r="F126" s="54">
        <f>((1-0.2)*($B$1-C126*E126))/($B$3)*10^9</f>
        <v>972.41845559845558</v>
      </c>
      <c r="G126" s="54">
        <f t="shared" si="4"/>
        <v>1004.4676853904823</v>
      </c>
      <c r="H126" s="54">
        <f t="shared" si="5"/>
        <v>-32.049229792026722</v>
      </c>
    </row>
    <row r="127" spans="1:8">
      <c r="A127" s="51">
        <v>119</v>
      </c>
      <c r="B127">
        <f t="shared" si="3"/>
        <v>17559392.061384093</v>
      </c>
      <c r="C127" s="30">
        <f>A127+WACC!$J$53</f>
        <v>205</v>
      </c>
      <c r="D127" s="5">
        <f>(A127+WACC!$J$53)/(A127+WACC!$J$53+WACC!$J$54)</f>
        <v>0.55405405405405406</v>
      </c>
      <c r="E127" s="18">
        <f>WACC!$C$8+SUMIFS(WACC!$F$58:$F$72,WACC!$C$58:$C$72,"&lt;="&amp;D127,WACC!$D$58:$D$72,"&gt;"&amp;D127)</f>
        <v>0.19009999999999999</v>
      </c>
      <c r="F127" s="54">
        <f>((1-0.2)*($B$1-C127*E127))/($B$3)*10^9</f>
        <v>971.24409266409248</v>
      </c>
      <c r="G127" s="54">
        <f t="shared" si="4"/>
        <v>1003.4598126068925</v>
      </c>
      <c r="H127" s="54">
        <f t="shared" si="5"/>
        <v>-32.215719942799979</v>
      </c>
    </row>
    <row r="128" spans="1:8">
      <c r="A128" s="51">
        <v>120</v>
      </c>
      <c r="B128">
        <f t="shared" si="3"/>
        <v>17706949.977866314</v>
      </c>
      <c r="C128" s="30">
        <f>A128+WACC!$J$53</f>
        <v>206</v>
      </c>
      <c r="D128" s="5">
        <f>(A128+WACC!$J$53)/(A128+WACC!$J$53+WACC!$J$54)</f>
        <v>0.55525606469002697</v>
      </c>
      <c r="E128" s="18">
        <f>WACC!$C$8+SUMIFS(WACC!$F$58:$F$72,WACC!$C$58:$C$72,"&lt;="&amp;D128,WACC!$D$58:$D$72,"&gt;"&amp;D128)</f>
        <v>0.19009999999999999</v>
      </c>
      <c r="F128" s="54">
        <f>((1-0.2)*($B$1-C128*E128))/($B$3)*10^9</f>
        <v>970.06972972972972</v>
      </c>
      <c r="G128" s="54">
        <f t="shared" si="4"/>
        <v>1002.4539603747511</v>
      </c>
      <c r="H128" s="54">
        <f t="shared" si="5"/>
        <v>-32.384230645021375</v>
      </c>
    </row>
    <row r="129" spans="1:8">
      <c r="A129" s="51">
        <v>121</v>
      </c>
      <c r="B129">
        <f t="shared" si="3"/>
        <v>17854507.894348532</v>
      </c>
      <c r="C129" s="30">
        <f>A129+WACC!$J$53</f>
        <v>207</v>
      </c>
      <c r="D129" s="5">
        <f>(A129+WACC!$J$53)/(A129+WACC!$J$53+WACC!$J$54)</f>
        <v>0.55645161290322576</v>
      </c>
      <c r="E129" s="18">
        <f>WACC!$C$8+SUMIFS(WACC!$F$58:$F$72,WACC!$C$58:$C$72,"&lt;="&amp;D129,WACC!$D$58:$D$72,"&gt;"&amp;D129)</f>
        <v>0.19009999999999999</v>
      </c>
      <c r="F129" s="54">
        <f>((1-0.2)*($B$1-C129*E129))/($B$3)*10^9</f>
        <v>968.89536679536673</v>
      </c>
      <c r="G129" s="54">
        <f t="shared" si="4"/>
        <v>1001.4501226240371</v>
      </c>
      <c r="H129" s="54">
        <f t="shared" si="5"/>
        <v>-32.554755828670409</v>
      </c>
    </row>
    <row r="130" spans="1:8">
      <c r="A130" s="51">
        <v>122</v>
      </c>
      <c r="B130">
        <f t="shared" si="3"/>
        <v>18002065.810830753</v>
      </c>
      <c r="C130" s="30">
        <f>A130+WACC!$J$53</f>
        <v>208</v>
      </c>
      <c r="D130" s="5">
        <f>(A130+WACC!$J$53)/(A130+WACC!$J$53+WACC!$J$54)</f>
        <v>0.55764075067024133</v>
      </c>
      <c r="E130" s="18">
        <f>WACC!$C$8+SUMIFS(WACC!$F$58:$F$72,WACC!$C$58:$C$72,"&lt;="&amp;D130,WACC!$D$58:$D$72,"&gt;"&amp;D130)</f>
        <v>0.19009999999999999</v>
      </c>
      <c r="F130" s="54">
        <f>((1-0.2)*($B$1-C130*E130))/($B$3)*10^9</f>
        <v>967.72100386100385</v>
      </c>
      <c r="G130" s="54">
        <f t="shared" si="4"/>
        <v>1000.4482933090175</v>
      </c>
      <c r="H130" s="54">
        <f t="shared" si="5"/>
        <v>-32.727289448013607</v>
      </c>
    </row>
    <row r="131" spans="1:8">
      <c r="A131" s="51">
        <v>123</v>
      </c>
      <c r="B131">
        <f t="shared" si="3"/>
        <v>18149623.727312971</v>
      </c>
      <c r="C131" s="30">
        <f>A131+WACC!$J$53</f>
        <v>209</v>
      </c>
      <c r="D131" s="5">
        <f>(A131+WACC!$J$53)/(A131+WACC!$J$53+WACC!$J$54)</f>
        <v>0.55882352941176472</v>
      </c>
      <c r="E131" s="18">
        <f>WACC!$C$8+SUMIFS(WACC!$F$58:$F$72,WACC!$C$58:$C$72,"&lt;="&amp;D131,WACC!$D$58:$D$72,"&gt;"&amp;D131)</f>
        <v>0.19009999999999999</v>
      </c>
      <c r="F131" s="54">
        <f>((1-0.2)*($B$1-C131*E131))/($B$3)*10^9</f>
        <v>966.54664092664086</v>
      </c>
      <c r="G131" s="54">
        <f t="shared" si="4"/>
        <v>999.44846640812716</v>
      </c>
      <c r="H131" s="54">
        <f t="shared" si="5"/>
        <v>-32.901825481486298</v>
      </c>
    </row>
    <row r="132" spans="1:8">
      <c r="A132" s="51">
        <v>124</v>
      </c>
      <c r="B132">
        <f t="shared" si="3"/>
        <v>18297181.643795192</v>
      </c>
      <c r="C132" s="30">
        <f>A132+WACC!$J$53</f>
        <v>210</v>
      </c>
      <c r="D132" s="5">
        <f>(A132+WACC!$J$53)/(A132+WACC!$J$53+WACC!$J$54)</f>
        <v>0.56000000000000005</v>
      </c>
      <c r="E132" s="18">
        <f>WACC!$C$8+SUMIFS(WACC!$F$58:$F$72,WACC!$C$58:$C$72,"&lt;="&amp;D132,WACC!$D$58:$D$72,"&gt;"&amp;D132)</f>
        <v>0.19009999999999999</v>
      </c>
      <c r="F132" s="54">
        <f>((1-0.2)*($B$1-C132*E132))/($B$3)*10^9</f>
        <v>965.37227799227799</v>
      </c>
      <c r="G132" s="54">
        <f t="shared" si="4"/>
        <v>998.45063592384929</v>
      </c>
      <c r="H132" s="54">
        <f t="shared" si="5"/>
        <v>-33.078357931571304</v>
      </c>
    </row>
    <row r="133" spans="1:8">
      <c r="A133" s="51">
        <v>125</v>
      </c>
      <c r="B133">
        <f t="shared" si="3"/>
        <v>18444739.56027741</v>
      </c>
      <c r="C133" s="30">
        <f>A133+WACC!$J$53</f>
        <v>211</v>
      </c>
      <c r="D133" s="5">
        <f>(A133+WACC!$J$53)/(A133+WACC!$J$53+WACC!$J$54)</f>
        <v>0.56117021276595747</v>
      </c>
      <c r="E133" s="18">
        <f>WACC!$C$8+SUMIFS(WACC!$F$58:$F$72,WACC!$C$58:$C$72,"&lt;="&amp;D133,WACC!$D$58:$D$72,"&gt;"&amp;D133)</f>
        <v>0.19009999999999999</v>
      </c>
      <c r="F133" s="54">
        <f>((1-0.2)*($B$1-C133*E133))/($B$3)*10^9</f>
        <v>964.197915057915</v>
      </c>
      <c r="G133" s="54">
        <f t="shared" si="4"/>
        <v>997.45479588259377</v>
      </c>
      <c r="H133" s="54">
        <f t="shared" si="5"/>
        <v>-33.256880824678774</v>
      </c>
    </row>
    <row r="134" spans="1:8">
      <c r="A134" s="51">
        <v>126</v>
      </c>
      <c r="B134">
        <f t="shared" si="3"/>
        <v>18592297.476759627</v>
      </c>
      <c r="C134" s="30">
        <f>A134+WACC!$J$53</f>
        <v>212</v>
      </c>
      <c r="D134" s="5">
        <f>(A134+WACC!$J$53)/(A134+WACC!$J$53+WACC!$J$54)</f>
        <v>0.56233421750663126</v>
      </c>
      <c r="E134" s="18">
        <f>WACC!$C$8+SUMIFS(WACC!$F$58:$F$72,WACC!$C$58:$C$72,"&lt;="&amp;D134,WACC!$D$58:$D$72,"&gt;"&amp;D134)</f>
        <v>0.19009999999999999</v>
      </c>
      <c r="F134" s="54">
        <f>((1-0.2)*($B$1-C134*E134))/($B$3)*10^9</f>
        <v>963.02355212355201</v>
      </c>
      <c r="G134" s="54">
        <f t="shared" si="4"/>
        <v>996.46094033457837</v>
      </c>
      <c r="H134" s="54">
        <f t="shared" si="5"/>
        <v>-33.437388211026359</v>
      </c>
    </row>
    <row r="135" spans="1:8">
      <c r="A135" s="51">
        <v>127</v>
      </c>
      <c r="B135">
        <f t="shared" si="3"/>
        <v>18739855.393241849</v>
      </c>
      <c r="C135" s="30">
        <f>A135+WACC!$J$53</f>
        <v>213</v>
      </c>
      <c r="D135" s="5">
        <f>(A135+WACC!$J$53)/(A135+WACC!$J$53+WACC!$J$54)</f>
        <v>0.56349206349206349</v>
      </c>
      <c r="E135" s="18">
        <f>WACC!$C$8+SUMIFS(WACC!$F$58:$F$72,WACC!$C$58:$C$72,"&lt;="&amp;D135,WACC!$D$58:$D$72,"&gt;"&amp;D135)</f>
        <v>0.19009999999999999</v>
      </c>
      <c r="F135" s="54">
        <f>((1-0.2)*($B$1-C135*E135))/($B$3)*10^9</f>
        <v>961.84918918918913</v>
      </c>
      <c r="G135" s="54">
        <f t="shared" si="4"/>
        <v>995.46906335371068</v>
      </c>
      <c r="H135" s="54">
        <f t="shared" si="5"/>
        <v>-33.619874164521548</v>
      </c>
    </row>
    <row r="136" spans="1:8">
      <c r="A136" s="51">
        <v>128</v>
      </c>
      <c r="B136">
        <f t="shared" si="3"/>
        <v>18887413.309724066</v>
      </c>
      <c r="C136" s="30">
        <f>A136+WACC!$J$53</f>
        <v>214</v>
      </c>
      <c r="D136" s="5">
        <f>(A136+WACC!$J$53)/(A136+WACC!$J$53+WACC!$J$54)</f>
        <v>0.56464379947229548</v>
      </c>
      <c r="E136" s="18">
        <f>WACC!$C$8+SUMIFS(WACC!$F$58:$F$72,WACC!$C$58:$C$72,"&lt;="&amp;D136,WACC!$D$58:$D$72,"&gt;"&amp;D136)</f>
        <v>0.19009999999999999</v>
      </c>
      <c r="F136" s="54">
        <f>((1-0.2)*($B$1-C136*E136))/($B$3)*10^9</f>
        <v>960.67482625482614</v>
      </c>
      <c r="G136" s="54">
        <f t="shared" si="4"/>
        <v>994.47915903747094</v>
      </c>
      <c r="H136" s="54">
        <f t="shared" si="5"/>
        <v>-33.804332782644792</v>
      </c>
    </row>
    <row r="137" spans="1:8">
      <c r="A137" s="51">
        <v>129</v>
      </c>
      <c r="B137">
        <f t="shared" ref="B137:B200" si="6">A137/$B$2</f>
        <v>19034971.226206288</v>
      </c>
      <c r="C137" s="30">
        <f>A137+WACC!$J$53</f>
        <v>215</v>
      </c>
      <c r="D137" s="5">
        <f>(A137+WACC!$J$53)/(A137+WACC!$J$53+WACC!$J$54)</f>
        <v>0.56578947368421051</v>
      </c>
      <c r="E137" s="18">
        <f>WACC!$C$8+SUMIFS(WACC!$F$58:$F$72,WACC!$C$58:$C$72,"&lt;="&amp;D137,WACC!$D$58:$D$72,"&gt;"&amp;D137)</f>
        <v>0.19009999999999999</v>
      </c>
      <c r="F137" s="54">
        <f>((1-0.2)*($B$1-C137*E137))/($B$3)*10^9</f>
        <v>959.50046332046327</v>
      </c>
      <c r="G137" s="54">
        <f t="shared" ref="G137:G200" si="7">((1-0.2)*($B$1-(C137-A137)*$E$8))/($B$3+B137)*10^9</f>
        <v>993.49122150679261</v>
      </c>
      <c r="H137" s="54">
        <f t="shared" ref="H137:H200" si="8">F137-G137</f>
        <v>-33.990758186329344</v>
      </c>
    </row>
    <row r="138" spans="1:8">
      <c r="A138" s="51">
        <v>130</v>
      </c>
      <c r="B138">
        <f t="shared" si="6"/>
        <v>19182529.142688505</v>
      </c>
      <c r="C138" s="30">
        <f>A138+WACC!$J$53</f>
        <v>216</v>
      </c>
      <c r="D138" s="5">
        <f>(A138+WACC!$J$53)/(A138+WACC!$J$53+WACC!$J$54)</f>
        <v>0.56692913385826771</v>
      </c>
      <c r="E138" s="18">
        <f>WACC!$C$8+SUMIFS(WACC!$F$58:$F$72,WACC!$C$58:$C$72,"&lt;="&amp;D138,WACC!$D$58:$D$72,"&gt;"&amp;D138)</f>
        <v>0.19009999999999999</v>
      </c>
      <c r="F138" s="54">
        <f>((1-0.2)*($B$1-C138*E138))/($B$3)*10^9</f>
        <v>958.32610038610028</v>
      </c>
      <c r="G138" s="54">
        <f t="shared" si="7"/>
        <v>992.50524490594921</v>
      </c>
      <c r="H138" s="54">
        <f t="shared" si="8"/>
        <v>-34.179144519848933</v>
      </c>
    </row>
    <row r="139" spans="1:8">
      <c r="A139" s="51">
        <v>131</v>
      </c>
      <c r="B139">
        <f t="shared" si="6"/>
        <v>19330087.059170727</v>
      </c>
      <c r="C139" s="30">
        <f>A139+WACC!$J$53</f>
        <v>217</v>
      </c>
      <c r="D139" s="5">
        <f>(A139+WACC!$J$53)/(A139+WACC!$J$53+WACC!$J$54)</f>
        <v>0.56806282722513091</v>
      </c>
      <c r="E139" s="18">
        <f>WACC!$C$8+SUMIFS(WACC!$F$58:$F$72,WACC!$C$58:$C$72,"&lt;="&amp;D139,WACC!$D$58:$D$72,"&gt;"&amp;D139)</f>
        <v>0.19009999999999999</v>
      </c>
      <c r="F139" s="54">
        <f>((1-0.2)*($B$1-C139*E139))/($B$3)*10^9</f>
        <v>957.1517374517374</v>
      </c>
      <c r="G139" s="54">
        <f t="shared" si="7"/>
        <v>991.52122340243591</v>
      </c>
      <c r="H139" s="54">
        <f t="shared" si="8"/>
        <v>-34.369485950698504</v>
      </c>
    </row>
    <row r="140" spans="1:8">
      <c r="A140" s="51">
        <v>132</v>
      </c>
      <c r="B140">
        <f t="shared" si="6"/>
        <v>19477644.975652944</v>
      </c>
      <c r="C140" s="30">
        <f>A140+WACC!$J$53</f>
        <v>218</v>
      </c>
      <c r="D140" s="5">
        <f>(A140+WACC!$J$53)/(A140+WACC!$J$53+WACC!$J$54)</f>
        <v>0.56919060052219317</v>
      </c>
      <c r="E140" s="18">
        <f>WACC!$C$8+SUMIFS(WACC!$F$58:$F$72,WACC!$C$58:$C$72,"&lt;="&amp;D140,WACC!$D$58:$D$72,"&gt;"&amp;D140)</f>
        <v>0.19009999999999999</v>
      </c>
      <c r="F140" s="54">
        <f>((1-0.2)*($B$1-C140*E140))/($B$3)*10^9</f>
        <v>955.97737451737441</v>
      </c>
      <c r="G140" s="54">
        <f t="shared" si="7"/>
        <v>990.53915118685563</v>
      </c>
      <c r="H140" s="54">
        <f t="shared" si="8"/>
        <v>-34.561776669481219</v>
      </c>
    </row>
    <row r="141" spans="1:8">
      <c r="A141" s="51">
        <v>133</v>
      </c>
      <c r="B141">
        <f t="shared" si="6"/>
        <v>19625202.892135166</v>
      </c>
      <c r="C141" s="30">
        <f>A141+WACC!$J$53</f>
        <v>219</v>
      </c>
      <c r="D141" s="5">
        <f>(A141+WACC!$J$53)/(A141+WACC!$J$53+WACC!$J$54)</f>
        <v>0.5703125</v>
      </c>
      <c r="E141" s="18">
        <f>WACC!$C$8+SUMIFS(WACC!$F$58:$F$72,WACC!$C$58:$C$72,"&lt;="&amp;D141,WACC!$D$58:$D$72,"&gt;"&amp;D141)</f>
        <v>0.19009999999999999</v>
      </c>
      <c r="F141" s="54">
        <f>((1-0.2)*($B$1-C141*E141))/($B$3)*10^9</f>
        <v>954.80301158301143</v>
      </c>
      <c r="G141" s="54">
        <f t="shared" si="7"/>
        <v>989.55902247280494</v>
      </c>
      <c r="H141" s="54">
        <f t="shared" si="8"/>
        <v>-34.756010889793515</v>
      </c>
    </row>
    <row r="142" spans="1:8">
      <c r="A142" s="51">
        <v>134</v>
      </c>
      <c r="B142">
        <f t="shared" si="6"/>
        <v>19772760.808617383</v>
      </c>
      <c r="C142" s="30">
        <f>A142+WACC!$J$53</f>
        <v>220</v>
      </c>
      <c r="D142" s="5">
        <f>(A142+WACC!$J$53)/(A142+WACC!$J$53+WACC!$J$54)</f>
        <v>0.5714285714285714</v>
      </c>
      <c r="E142" s="18">
        <f>WACC!$C$8+SUMIFS(WACC!$F$58:$F$72,WACC!$C$58:$C$72,"&lt;="&amp;D142,WACC!$D$58:$D$72,"&gt;"&amp;D142)</f>
        <v>0.19009999999999999</v>
      </c>
      <c r="F142" s="54">
        <f>((1-0.2)*($B$1-C142*E142))/($B$3)*10^9</f>
        <v>953.62864864864855</v>
      </c>
      <c r="G142" s="54">
        <f t="shared" si="7"/>
        <v>988.5808314967602</v>
      </c>
      <c r="H142" s="54">
        <f t="shared" si="8"/>
        <v>-34.952182848111647</v>
      </c>
    </row>
    <row r="143" spans="1:8">
      <c r="A143" s="51">
        <v>135</v>
      </c>
      <c r="B143">
        <f t="shared" si="6"/>
        <v>19920318.725099601</v>
      </c>
      <c r="C143" s="30">
        <f>A143+WACC!$J$53</f>
        <v>221</v>
      </c>
      <c r="D143" s="5">
        <f>(A143+WACC!$J$53)/(A143+WACC!$J$53+WACC!$J$54)</f>
        <v>0.57253886010362698</v>
      </c>
      <c r="E143" s="18">
        <f>WACC!$C$8+SUMIFS(WACC!$F$58:$F$72,WACC!$C$58:$C$72,"&lt;="&amp;D143,WACC!$D$58:$D$72,"&gt;"&amp;D143)</f>
        <v>0.19009999999999999</v>
      </c>
      <c r="F143" s="54">
        <f>((1-0.2)*($B$1-C143*E143))/($B$3)*10^9</f>
        <v>952.45428571428567</v>
      </c>
      <c r="G143" s="54">
        <f t="shared" si="7"/>
        <v>987.60457251796436</v>
      </c>
      <c r="H143" s="54">
        <f t="shared" si="8"/>
        <v>-35.150286803678682</v>
      </c>
    </row>
    <row r="144" spans="1:8">
      <c r="A144" s="51">
        <v>136</v>
      </c>
      <c r="B144">
        <f t="shared" si="6"/>
        <v>20067876.641581822</v>
      </c>
      <c r="C144" s="30">
        <f>A144+WACC!$J$53</f>
        <v>222</v>
      </c>
      <c r="D144" s="5">
        <f>(A144+WACC!$J$53)/(A144+WACC!$J$53+WACC!$J$54)</f>
        <v>0.5736434108527132</v>
      </c>
      <c r="E144" s="18">
        <f>WACC!$C$8+SUMIFS(WACC!$F$58:$F$72,WACC!$C$58:$C$72,"&lt;="&amp;D144,WACC!$D$58:$D$72,"&gt;"&amp;D144)</f>
        <v>0.19009999999999999</v>
      </c>
      <c r="F144" s="54">
        <f>((1-0.2)*($B$1-C144*E144))/($B$3)*10^9</f>
        <v>951.27992277992269</v>
      </c>
      <c r="G144" s="54">
        <f t="shared" si="7"/>
        <v>986.63023981831464</v>
      </c>
      <c r="H144" s="54">
        <f t="shared" si="8"/>
        <v>-35.35031703839195</v>
      </c>
    </row>
    <row r="145" spans="1:8">
      <c r="A145" s="51">
        <v>137</v>
      </c>
      <c r="B145">
        <f t="shared" si="6"/>
        <v>20215434.55806404</v>
      </c>
      <c r="C145" s="30">
        <f>A145+WACC!$J$53</f>
        <v>223</v>
      </c>
      <c r="D145" s="5">
        <f>(A145+WACC!$J$53)/(A145+WACC!$J$53+WACC!$J$54)</f>
        <v>0.57474226804123707</v>
      </c>
      <c r="E145" s="18">
        <f>WACC!$C$8+SUMIFS(WACC!$F$58:$F$72,WACC!$C$58:$C$72,"&lt;="&amp;D145,WACC!$D$58:$D$72,"&gt;"&amp;D145)</f>
        <v>0.19009999999999999</v>
      </c>
      <c r="F145" s="54">
        <f>((1-0.2)*($B$1-C145*E145))/($B$3)*10^9</f>
        <v>950.1055598455597</v>
      </c>
      <c r="G145" s="54">
        <f t="shared" si="7"/>
        <v>985.65782770225144</v>
      </c>
      <c r="H145" s="54">
        <f t="shared" si="8"/>
        <v>-35.552267856691742</v>
      </c>
    </row>
    <row r="146" spans="1:8">
      <c r="A146" s="51">
        <v>138</v>
      </c>
      <c r="B146">
        <f t="shared" si="6"/>
        <v>20362992.474546261</v>
      </c>
      <c r="C146" s="30">
        <f>A146+WACC!$J$53</f>
        <v>224</v>
      </c>
      <c r="D146" s="5">
        <f>(A146+WACC!$J$53)/(A146+WACC!$J$53+WACC!$J$54)</f>
        <v>0.5758354755784062</v>
      </c>
      <c r="E146" s="18">
        <f>WACC!$C$8+SUMIFS(WACC!$F$58:$F$72,WACC!$C$58:$C$72,"&lt;="&amp;D146,WACC!$D$58:$D$72,"&gt;"&amp;D146)</f>
        <v>0.19009999999999999</v>
      </c>
      <c r="F146" s="54">
        <f>((1-0.2)*($B$1-C146*E146))/($B$3)*10^9</f>
        <v>948.93119691119671</v>
      </c>
      <c r="G146" s="54">
        <f t="shared" si="7"/>
        <v>984.68733049664661</v>
      </c>
      <c r="H146" s="54">
        <f t="shared" si="8"/>
        <v>-35.756133585449902</v>
      </c>
    </row>
    <row r="147" spans="1:8">
      <c r="A147" s="51">
        <v>139</v>
      </c>
      <c r="B147">
        <f t="shared" si="6"/>
        <v>20510550.391028479</v>
      </c>
      <c r="C147" s="30">
        <f>A147+WACC!$J$53</f>
        <v>225</v>
      </c>
      <c r="D147" s="5">
        <f>(A147+WACC!$J$53)/(A147+WACC!$J$53+WACC!$J$54)</f>
        <v>0.57692307692307687</v>
      </c>
      <c r="E147" s="18">
        <f>WACC!$C$8+SUMIFS(WACC!$F$58:$F$72,WACC!$C$58:$C$72,"&lt;="&amp;D147,WACC!$D$58:$D$72,"&gt;"&amp;D147)</f>
        <v>0.19009999999999999</v>
      </c>
      <c r="F147" s="54">
        <f>((1-0.2)*($B$1-C147*E147))/($B$3)*10^9</f>
        <v>947.75683397683383</v>
      </c>
      <c r="G147" s="54">
        <f t="shared" si="7"/>
        <v>983.71874255069361</v>
      </c>
      <c r="H147" s="54">
        <f t="shared" si="8"/>
        <v>-35.961908573859773</v>
      </c>
    </row>
    <row r="148" spans="1:8">
      <c r="A148" s="51">
        <v>140</v>
      </c>
      <c r="B148">
        <f t="shared" si="6"/>
        <v>20658108.3075107</v>
      </c>
      <c r="C148" s="30">
        <f>A148+WACC!$J$53</f>
        <v>226</v>
      </c>
      <c r="D148" s="5">
        <f>(A148+WACC!$J$53)/(A148+WACC!$J$53+WACC!$J$54)</f>
        <v>0.57800511508951402</v>
      </c>
      <c r="E148" s="18">
        <f>WACC!$C$8+SUMIFS(WACC!$F$58:$F$72,WACC!$C$58:$C$72,"&lt;="&amp;D148,WACC!$D$58:$D$72,"&gt;"&amp;D148)</f>
        <v>0.19009999999999999</v>
      </c>
      <c r="F148" s="54">
        <f>((1-0.2)*($B$1-C148*E148))/($B$3)*10^9</f>
        <v>946.58247104247096</v>
      </c>
      <c r="G148" s="54">
        <f t="shared" si="7"/>
        <v>982.75205823579779</v>
      </c>
      <c r="H148" s="54">
        <f t="shared" si="8"/>
        <v>-36.169587193326834</v>
      </c>
    </row>
    <row r="149" spans="1:8">
      <c r="A149" s="51">
        <v>141</v>
      </c>
      <c r="B149">
        <f t="shared" si="6"/>
        <v>20805666.223992918</v>
      </c>
      <c r="C149" s="30">
        <f>A149+WACC!$J$53</f>
        <v>227</v>
      </c>
      <c r="D149" s="5">
        <f>(A149+WACC!$J$53)/(A149+WACC!$J$53+WACC!$J$54)</f>
        <v>0.57908163265306123</v>
      </c>
      <c r="E149" s="18">
        <f>WACC!$C$8+SUMIFS(WACC!$F$58:$F$72,WACC!$C$58:$C$72,"&lt;="&amp;D149,WACC!$D$58:$D$72,"&gt;"&amp;D149)</f>
        <v>0.19009999999999999</v>
      </c>
      <c r="F149" s="54">
        <f>((1-0.2)*($B$1-C149*E149))/($B$3)*10^9</f>
        <v>945.40810810810819</v>
      </c>
      <c r="G149" s="54">
        <f t="shared" si="7"/>
        <v>981.78727194546741</v>
      </c>
      <c r="H149" s="54">
        <f t="shared" si="8"/>
        <v>-36.379163837359215</v>
      </c>
    </row>
    <row r="150" spans="1:8">
      <c r="A150" s="51">
        <v>142</v>
      </c>
      <c r="B150">
        <f t="shared" si="6"/>
        <v>20953224.140475139</v>
      </c>
      <c r="C150" s="30">
        <f>A150+WACC!$J$53</f>
        <v>228</v>
      </c>
      <c r="D150" s="5">
        <f>(A150+WACC!$J$53)/(A150+WACC!$J$53+WACC!$J$54)</f>
        <v>0.58015267175572516</v>
      </c>
      <c r="E150" s="18">
        <f>WACC!$C$8+SUMIFS(WACC!$F$58:$F$72,WACC!$C$58:$C$72,"&lt;="&amp;D150,WACC!$D$58:$D$72,"&gt;"&amp;D150)</f>
        <v>0.19009999999999999</v>
      </c>
      <c r="F150" s="54">
        <f>((1-0.2)*($B$1-C150*E150))/($B$3)*10^9</f>
        <v>944.23374517374498</v>
      </c>
      <c r="G150" s="54">
        <f t="shared" si="7"/>
        <v>980.82437809520468</v>
      </c>
      <c r="H150" s="54">
        <f t="shared" si="8"/>
        <v>-36.590632921459701</v>
      </c>
    </row>
    <row r="151" spans="1:8">
      <c r="A151" s="51">
        <v>143</v>
      </c>
      <c r="B151">
        <f t="shared" si="6"/>
        <v>21100782.056957357</v>
      </c>
      <c r="C151" s="30">
        <f>A151+WACC!$J$53</f>
        <v>229</v>
      </c>
      <c r="D151" s="5">
        <f>(A151+WACC!$J$53)/(A151+WACC!$J$53+WACC!$J$54)</f>
        <v>0.58121827411167515</v>
      </c>
      <c r="E151" s="18">
        <f>WACC!$C$8+SUMIFS(WACC!$F$58:$F$72,WACC!$C$58:$C$72,"&lt;="&amp;D151,WACC!$D$58:$D$72,"&gt;"&amp;D151)</f>
        <v>0.19009999999999999</v>
      </c>
      <c r="F151" s="54">
        <f>((1-0.2)*($B$1-C151*E151))/($B$3)*10^9</f>
        <v>943.05938223938222</v>
      </c>
      <c r="G151" s="54">
        <f t="shared" si="7"/>
        <v>979.86337112239937</v>
      </c>
      <c r="H151" s="54">
        <f t="shared" si="8"/>
        <v>-36.803988883017155</v>
      </c>
    </row>
    <row r="152" spans="1:8">
      <c r="A152" s="51">
        <v>144</v>
      </c>
      <c r="B152">
        <f t="shared" si="6"/>
        <v>21248339.973439574</v>
      </c>
      <c r="C152" s="30">
        <f>A152+WACC!$J$53</f>
        <v>230</v>
      </c>
      <c r="D152" s="5">
        <f>(A152+WACC!$J$53)/(A152+WACC!$J$53+WACC!$J$54)</f>
        <v>0.58227848101265822</v>
      </c>
      <c r="E152" s="18">
        <f>WACC!$C$8+SUMIFS(WACC!$F$58:$F$72,WACC!$C$58:$C$72,"&lt;="&amp;D152,WACC!$D$58:$D$72,"&gt;"&amp;D152)</f>
        <v>0.19009999999999999</v>
      </c>
      <c r="F152" s="54">
        <f>((1-0.2)*($B$1-C152*E152))/($B$3)*10^9</f>
        <v>941.88501930501911</v>
      </c>
      <c r="G152" s="54">
        <f t="shared" si="7"/>
        <v>978.90424548621968</v>
      </c>
      <c r="H152" s="54">
        <f t="shared" si="8"/>
        <v>-37.019226181200565</v>
      </c>
    </row>
    <row r="153" spans="1:8">
      <c r="A153" s="51">
        <v>145</v>
      </c>
      <c r="B153">
        <f t="shared" si="6"/>
        <v>21395897.889921796</v>
      </c>
      <c r="C153" s="30">
        <f>A153+WACC!$J$53</f>
        <v>231</v>
      </c>
      <c r="D153" s="5">
        <f>(A153+WACC!$J$53)/(A153+WACC!$J$53+WACC!$J$54)</f>
        <v>0.58333333333333337</v>
      </c>
      <c r="E153" s="18">
        <f>WACC!$C$8+SUMIFS(WACC!$F$58:$F$72,WACC!$C$58:$C$72,"&lt;="&amp;D153,WACC!$D$58:$D$72,"&gt;"&amp;D153)</f>
        <v>0.19009999999999999</v>
      </c>
      <c r="F153" s="54">
        <f>((1-0.2)*($B$1-C153*E153))/($B$3)*10^9</f>
        <v>940.71065637065635</v>
      </c>
      <c r="G153" s="54">
        <f t="shared" si="7"/>
        <v>977.94699566750739</v>
      </c>
      <c r="H153" s="54">
        <f t="shared" si="8"/>
        <v>-37.236339296851042</v>
      </c>
    </row>
    <row r="154" spans="1:8">
      <c r="A154" s="51">
        <v>146</v>
      </c>
      <c r="B154">
        <f t="shared" si="6"/>
        <v>21543455.806404013</v>
      </c>
      <c r="C154" s="30">
        <f>A154+WACC!$J$53</f>
        <v>232</v>
      </c>
      <c r="D154" s="5">
        <f>(A154+WACC!$J$53)/(A154+WACC!$J$53+WACC!$J$54)</f>
        <v>0.58438287153652391</v>
      </c>
      <c r="E154" s="18">
        <f>WACC!$C$8+SUMIFS(WACC!$F$58:$F$72,WACC!$C$58:$C$72,"&lt;="&amp;D154,WACC!$D$58:$D$72,"&gt;"&amp;D154)</f>
        <v>0.19009999999999999</v>
      </c>
      <c r="F154" s="54">
        <f>((1-0.2)*($B$1-C154*E154))/($B$3)*10^9</f>
        <v>939.53629343629325</v>
      </c>
      <c r="G154" s="54">
        <f t="shared" si="7"/>
        <v>976.99161616867161</v>
      </c>
      <c r="H154" s="54">
        <f t="shared" si="8"/>
        <v>-37.455322732378363</v>
      </c>
    </row>
    <row r="155" spans="1:8">
      <c r="A155" s="51">
        <v>147</v>
      </c>
      <c r="B155">
        <f t="shared" si="6"/>
        <v>21691013.722886235</v>
      </c>
      <c r="C155" s="30">
        <f>A155+WACC!$J$53</f>
        <v>233</v>
      </c>
      <c r="D155" s="5">
        <f>(A155+WACC!$J$53)/(A155+WACC!$J$53+WACC!$J$54)</f>
        <v>0.585427135678392</v>
      </c>
      <c r="E155" s="18">
        <f>WACC!$C$8+SUMIFS(WACC!$F$58:$F$72,WACC!$C$58:$C$72,"&lt;="&amp;D155,WACC!$D$58:$D$72,"&gt;"&amp;D155)</f>
        <v>0.19009999999999999</v>
      </c>
      <c r="F155" s="54">
        <f>((1-0.2)*($B$1-C155*E155))/($B$3)*10^9</f>
        <v>938.36193050193049</v>
      </c>
      <c r="G155" s="54">
        <f t="shared" si="7"/>
        <v>976.03810151358323</v>
      </c>
      <c r="H155" s="54">
        <f t="shared" si="8"/>
        <v>-37.676171011652741</v>
      </c>
    </row>
    <row r="156" spans="1:8">
      <c r="A156" s="51">
        <v>148</v>
      </c>
      <c r="B156">
        <f t="shared" si="6"/>
        <v>21838571.639368452</v>
      </c>
      <c r="C156" s="30">
        <f>A156+WACC!$J$53</f>
        <v>234</v>
      </c>
      <c r="D156" s="5">
        <f>(A156+WACC!$J$53)/(A156+WACC!$J$53+WACC!$J$54)</f>
        <v>0.5864661654135338</v>
      </c>
      <c r="E156" s="18">
        <f>WACC!$C$8+SUMIFS(WACC!$F$58:$F$72,WACC!$C$58:$C$72,"&lt;="&amp;D156,WACC!$D$58:$D$72,"&gt;"&amp;D156)</f>
        <v>0.19009999999999999</v>
      </c>
      <c r="F156" s="54">
        <f>((1-0.2)*($B$1-C156*E156))/($B$3)*10^9</f>
        <v>937.18756756756761</v>
      </c>
      <c r="G156" s="54">
        <f t="shared" si="7"/>
        <v>975.08644624747035</v>
      </c>
      <c r="H156" s="54">
        <f t="shared" si="8"/>
        <v>-37.898878679902737</v>
      </c>
    </row>
    <row r="157" spans="1:8">
      <c r="A157" s="51">
        <v>149</v>
      </c>
      <c r="B157">
        <f t="shared" si="6"/>
        <v>21986129.555850673</v>
      </c>
      <c r="C157" s="30">
        <f>A157+WACC!$J$53</f>
        <v>235</v>
      </c>
      <c r="D157" s="5">
        <f>(A157+WACC!$J$53)/(A157+WACC!$J$53+WACC!$J$54)</f>
        <v>0.58750000000000002</v>
      </c>
      <c r="E157" s="18">
        <f>WACC!$C$8+SUMIFS(WACC!$F$58:$F$72,WACC!$C$58:$C$72,"&lt;="&amp;D157,WACC!$D$58:$D$72,"&gt;"&amp;D157)</f>
        <v>0.19009999999999999</v>
      </c>
      <c r="F157" s="54">
        <f>((1-0.2)*($B$1-C157*E157))/($B$3)*10^9</f>
        <v>936.01320463320462</v>
      </c>
      <c r="G157" s="54">
        <f t="shared" si="7"/>
        <v>974.13664493681449</v>
      </c>
      <c r="H157" s="54">
        <f t="shared" si="8"/>
        <v>-38.123440303609868</v>
      </c>
    </row>
    <row r="158" spans="1:8">
      <c r="A158" s="51">
        <v>150</v>
      </c>
      <c r="B158">
        <f t="shared" si="6"/>
        <v>22133687.472332891</v>
      </c>
      <c r="C158" s="30">
        <f>A158+WACC!$J$53</f>
        <v>236</v>
      </c>
      <c r="D158" s="5">
        <f>(A158+WACC!$J$53)/(A158+WACC!$J$53+WACC!$J$54)</f>
        <v>0.58852867830423938</v>
      </c>
      <c r="E158" s="18">
        <f>WACC!$C$8+SUMIFS(WACC!$F$58:$F$72,WACC!$C$58:$C$72,"&lt;="&amp;D158,WACC!$D$58:$D$72,"&gt;"&amp;D158)</f>
        <v>0.19009999999999999</v>
      </c>
      <c r="F158" s="54">
        <f>((1-0.2)*($B$1-C158*E158))/($B$3)*10^9</f>
        <v>934.83884169884163</v>
      </c>
      <c r="G158" s="54">
        <f t="shared" si="7"/>
        <v>973.18869216924702</v>
      </c>
      <c r="H158" s="54">
        <f t="shared" si="8"/>
        <v>-38.349850470405386</v>
      </c>
    </row>
    <row r="159" spans="1:8">
      <c r="A159" s="51">
        <v>151</v>
      </c>
      <c r="B159">
        <f t="shared" si="6"/>
        <v>22281245.388815112</v>
      </c>
      <c r="C159" s="30">
        <f>A159+WACC!$J$53</f>
        <v>237</v>
      </c>
      <c r="D159" s="5">
        <f>(A159+WACC!$J$53)/(A159+WACC!$J$53+WACC!$J$54)</f>
        <v>0.58955223880597019</v>
      </c>
      <c r="E159" s="18">
        <f>WACC!$C$8+SUMIFS(WACC!$F$58:$F$72,WACC!$C$58:$C$72,"&lt;="&amp;D159,WACC!$D$58:$D$72,"&gt;"&amp;D159)</f>
        <v>0.19009999999999999</v>
      </c>
      <c r="F159" s="54">
        <f>((1-0.2)*($B$1-C159*E159))/($B$3)*10^9</f>
        <v>933.66447876447876</v>
      </c>
      <c r="G159" s="54">
        <f t="shared" si="7"/>
        <v>972.24258255344648</v>
      </c>
      <c r="H159" s="54">
        <f t="shared" si="8"/>
        <v>-38.578103788967724</v>
      </c>
    </row>
    <row r="160" spans="1:8">
      <c r="A160" s="51">
        <v>152</v>
      </c>
      <c r="B160">
        <f t="shared" si="6"/>
        <v>22428803.30529733</v>
      </c>
      <c r="C160" s="30">
        <f>A160+WACC!$J$53</f>
        <v>238</v>
      </c>
      <c r="D160" s="5">
        <f>(A160+WACC!$J$53)/(A160+WACC!$J$53+WACC!$J$54)</f>
        <v>0.59057071960297769</v>
      </c>
      <c r="E160" s="18">
        <f>WACC!$C$8+SUMIFS(WACC!$F$58:$F$72,WACC!$C$58:$C$72,"&lt;="&amp;D160,WACC!$D$58:$D$72,"&gt;"&amp;D160)</f>
        <v>0.19009999999999999</v>
      </c>
      <c r="F160" s="54">
        <f>((1-0.2)*($B$1-C160*E160))/($B$3)*10^9</f>
        <v>932.49011583011577</v>
      </c>
      <c r="G160" s="54">
        <f t="shared" si="7"/>
        <v>971.29831071903607</v>
      </c>
      <c r="H160" s="54">
        <f t="shared" si="8"/>
        <v>-38.808194888920298</v>
      </c>
    </row>
    <row r="161" spans="1:8">
      <c r="A161" s="51">
        <v>153</v>
      </c>
      <c r="B161">
        <f t="shared" si="6"/>
        <v>22576361.221779551</v>
      </c>
      <c r="C161" s="30">
        <f>A161+WACC!$J$53</f>
        <v>239</v>
      </c>
      <c r="D161" s="5">
        <f>(A161+WACC!$J$53)/(A161+WACC!$J$53+WACC!$J$54)</f>
        <v>0.59158415841584155</v>
      </c>
      <c r="E161" s="18">
        <f>WACC!$C$8+SUMIFS(WACC!$F$58:$F$72,WACC!$C$58:$C$72,"&lt;="&amp;D161,WACC!$D$58:$D$72,"&gt;"&amp;D161)</f>
        <v>0.19009999999999999</v>
      </c>
      <c r="F161" s="54">
        <f>((1-0.2)*($B$1-C161*E161))/($B$3)*10^9</f>
        <v>931.31575289575289</v>
      </c>
      <c r="G161" s="54">
        <f t="shared" si="7"/>
        <v>970.35587131648219</v>
      </c>
      <c r="H161" s="54">
        <f t="shared" si="8"/>
        <v>-39.0401184207293</v>
      </c>
    </row>
    <row r="162" spans="1:8">
      <c r="A162" s="51">
        <v>154</v>
      </c>
      <c r="B162">
        <f t="shared" si="6"/>
        <v>22723919.138261769</v>
      </c>
      <c r="C162" s="30">
        <f>A162+WACC!$J$53</f>
        <v>240</v>
      </c>
      <c r="D162" s="5">
        <f>(A162+WACC!$J$53)/(A162+WACC!$J$53+WACC!$J$54)</f>
        <v>0.59259259259259256</v>
      </c>
      <c r="E162" s="18">
        <f>WACC!$C$8+SUMIFS(WACC!$F$58:$F$72,WACC!$C$58:$C$72,"&lt;="&amp;D162,WACC!$D$58:$D$72,"&gt;"&amp;D162)</f>
        <v>0.19009999999999999</v>
      </c>
      <c r="F162" s="54">
        <f>((1-0.2)*($B$1-C162*E162))/($B$3)*10^9</f>
        <v>930.1413899613899</v>
      </c>
      <c r="G162" s="54">
        <f t="shared" si="7"/>
        <v>969.41525901699401</v>
      </c>
      <c r="H162" s="54">
        <f t="shared" si="8"/>
        <v>-39.273869055604109</v>
      </c>
    </row>
    <row r="163" spans="1:8">
      <c r="A163" s="51">
        <v>155</v>
      </c>
      <c r="B163">
        <f t="shared" si="6"/>
        <v>22871477.054743987</v>
      </c>
      <c r="C163" s="30">
        <f>A163+WACC!$J$53</f>
        <v>241</v>
      </c>
      <c r="D163" s="5">
        <f>(A163+WACC!$J$53)/(A163+WACC!$J$53+WACC!$J$54)</f>
        <v>0.59359605911330049</v>
      </c>
      <c r="E163" s="18">
        <f>WACC!$C$8+SUMIFS(WACC!$F$58:$F$72,WACC!$C$58:$C$72,"&lt;="&amp;D163,WACC!$D$58:$D$72,"&gt;"&amp;D163)</f>
        <v>0.19009999999999999</v>
      </c>
      <c r="F163" s="54">
        <f>((1-0.2)*($B$1-C163*E163))/($B$3)*10^9</f>
        <v>928.96702702702692</v>
      </c>
      <c r="G163" s="54">
        <f t="shared" si="7"/>
        <v>968.476468512422</v>
      </c>
      <c r="H163" s="54">
        <f t="shared" si="8"/>
        <v>-39.509441485395087</v>
      </c>
    </row>
    <row r="164" spans="1:8">
      <c r="A164" s="51">
        <v>156</v>
      </c>
      <c r="B164">
        <f t="shared" si="6"/>
        <v>23019034.971226208</v>
      </c>
      <c r="C164" s="30">
        <f>A164+WACC!$J$53</f>
        <v>242</v>
      </c>
      <c r="D164" s="5">
        <f>(A164+WACC!$J$53)/(A164+WACC!$J$53+WACC!$J$54)</f>
        <v>0.59459459459459463</v>
      </c>
      <c r="E164" s="18">
        <f>WACC!$C$8+SUMIFS(WACC!$F$58:$F$72,WACC!$C$58:$C$72,"&lt;="&amp;D164,WACC!$D$58:$D$72,"&gt;"&amp;D164)</f>
        <v>0.19009999999999999</v>
      </c>
      <c r="F164" s="54">
        <f>((1-0.2)*($B$1-C164*E164))/($B$3)*10^9</f>
        <v>927.79266409266404</v>
      </c>
      <c r="G164" s="54">
        <f t="shared" si="7"/>
        <v>967.53949451515837</v>
      </c>
      <c r="H164" s="54">
        <f t="shared" si="8"/>
        <v>-39.746830422494327</v>
      </c>
    </row>
    <row r="165" spans="1:8">
      <c r="A165" s="51">
        <v>157</v>
      </c>
      <c r="B165">
        <f t="shared" si="6"/>
        <v>23166592.887708426</v>
      </c>
      <c r="C165" s="30">
        <f>A165+WACC!$J$53</f>
        <v>243</v>
      </c>
      <c r="D165" s="5">
        <f>(A165+WACC!$J$53)/(A165+WACC!$J$53+WACC!$J$54)</f>
        <v>0.59558823529411764</v>
      </c>
      <c r="E165" s="18">
        <f>WACC!$C$8+SUMIFS(WACC!$F$58:$F$72,WACC!$C$58:$C$72,"&lt;="&amp;D165,WACC!$D$58:$D$72,"&gt;"&amp;D165)</f>
        <v>0.19009999999999999</v>
      </c>
      <c r="F165" s="54">
        <f>((1-0.2)*($B$1-C165*E165))/($B$3)*10^9</f>
        <v>926.61830115830105</v>
      </c>
      <c r="G165" s="54">
        <f t="shared" si="7"/>
        <v>966.60433175803894</v>
      </c>
      <c r="H165" s="54">
        <f t="shared" si="8"/>
        <v>-39.986030599737887</v>
      </c>
    </row>
    <row r="166" spans="1:8">
      <c r="A166" s="51">
        <v>158</v>
      </c>
      <c r="B166">
        <f t="shared" si="6"/>
        <v>23314150.804190647</v>
      </c>
      <c r="C166" s="30">
        <f>A166+WACC!$J$53</f>
        <v>244</v>
      </c>
      <c r="D166" s="5">
        <f>(A166+WACC!$J$53)/(A166+WACC!$J$53+WACC!$J$54)</f>
        <v>0.5965770171149144</v>
      </c>
      <c r="E166" s="18">
        <f>WACC!$C$8+SUMIFS(WACC!$F$58:$F$72,WACC!$C$58:$C$72,"&lt;="&amp;D166,WACC!$D$58:$D$72,"&gt;"&amp;D166)</f>
        <v>0.19009999999999999</v>
      </c>
      <c r="F166" s="54">
        <f>((1-0.2)*($B$1-C166*E166))/($B$3)*10^9</f>
        <v>925.44393822393818</v>
      </c>
      <c r="G166" s="54">
        <f t="shared" si="7"/>
        <v>965.67097499424244</v>
      </c>
      <c r="H166" s="54">
        <f t="shared" si="8"/>
        <v>-40.227036770304267</v>
      </c>
    </row>
    <row r="167" spans="1:8">
      <c r="A167" s="51">
        <v>159</v>
      </c>
      <c r="B167">
        <f t="shared" si="6"/>
        <v>23461708.720672864</v>
      </c>
      <c r="C167" s="30">
        <f>A167+WACC!$J$53</f>
        <v>245</v>
      </c>
      <c r="D167" s="5">
        <f>(A167+WACC!$J$53)/(A167+WACC!$J$53+WACC!$J$54)</f>
        <v>0.59756097560975607</v>
      </c>
      <c r="E167" s="18">
        <f>WACC!$C$8+SUMIFS(WACC!$F$58:$F$72,WACC!$C$58:$C$72,"&lt;="&amp;D167,WACC!$D$58:$D$72,"&gt;"&amp;D167)</f>
        <v>0.19009999999999999</v>
      </c>
      <c r="F167" s="54">
        <f>((1-0.2)*($B$1-C167*E167))/($B$3)*10^9</f>
        <v>924.26957528957519</v>
      </c>
      <c r="G167" s="54">
        <f t="shared" si="7"/>
        <v>964.73941899719398</v>
      </c>
      <c r="H167" s="54">
        <f t="shared" si="8"/>
        <v>-40.469843707618793</v>
      </c>
    </row>
    <row r="168" spans="1:8">
      <c r="A168" s="51">
        <v>160</v>
      </c>
      <c r="B168">
        <f t="shared" si="6"/>
        <v>23609266.637155086</v>
      </c>
      <c r="C168" s="30">
        <f>A168+WACC!$J$53</f>
        <v>246</v>
      </c>
      <c r="D168" s="5">
        <f>(A168+WACC!$J$53)/(A168+WACC!$J$53+WACC!$J$54)</f>
        <v>0.59854014598540151</v>
      </c>
      <c r="E168" s="18">
        <f>WACC!$C$8+SUMIFS(WACC!$F$58:$F$72,WACC!$C$58:$C$72,"&lt;="&amp;D168,WACC!$D$58:$D$72,"&gt;"&amp;D168)</f>
        <v>0.19009999999999999</v>
      </c>
      <c r="F168" s="54">
        <f>((1-0.2)*($B$1-C168*E168))/($B$3)*10^9</f>
        <v>923.09521235521231</v>
      </c>
      <c r="G168" s="54">
        <f t="shared" si="7"/>
        <v>963.80965856046714</v>
      </c>
      <c r="H168" s="54">
        <f t="shared" si="8"/>
        <v>-40.714446205254831</v>
      </c>
    </row>
    <row r="169" spans="1:8">
      <c r="A169" s="51">
        <v>161</v>
      </c>
      <c r="B169">
        <f t="shared" si="6"/>
        <v>23756824.553637303</v>
      </c>
      <c r="C169" s="30">
        <f>A169+WACC!$J$53</f>
        <v>247</v>
      </c>
      <c r="D169" s="5">
        <f>(A169+WACC!$J$53)/(A169+WACC!$J$53+WACC!$J$54)</f>
        <v>0.59951456310679607</v>
      </c>
      <c r="E169" s="18">
        <f>WACC!$C$8+SUMIFS(WACC!$F$58:$F$72,WACC!$C$58:$C$72,"&lt;="&amp;D169,WACC!$D$58:$D$72,"&gt;"&amp;D169)</f>
        <v>0.19009999999999999</v>
      </c>
      <c r="F169" s="54">
        <f>((1-0.2)*($B$1-C169*E169))/($B$3)*10^9</f>
        <v>921.92084942084932</v>
      </c>
      <c r="G169" s="54">
        <f t="shared" si="7"/>
        <v>962.88168849768647</v>
      </c>
      <c r="H169" s="54">
        <f t="shared" si="8"/>
        <v>-40.960839076837146</v>
      </c>
    </row>
    <row r="170" spans="1:8">
      <c r="A170" s="51">
        <v>162</v>
      </c>
      <c r="B170">
        <f t="shared" si="6"/>
        <v>23904382.470119525</v>
      </c>
      <c r="C170" s="30">
        <f>A170+WACC!$J$53</f>
        <v>248</v>
      </c>
      <c r="D170" s="5">
        <f>(A170+WACC!$J$53)/(A170+WACC!$J$53+WACC!$J$54)</f>
        <v>0.6004842615012107</v>
      </c>
      <c r="E170" s="18">
        <f>WACC!$C$8+SUMIFS(WACC!$F$58:$F$72,WACC!$C$58:$C$72,"&lt;="&amp;D170,WACC!$D$58:$D$72,"&gt;"&amp;D170)</f>
        <v>0.2321</v>
      </c>
      <c r="F170" s="54">
        <f>((1-0.2)*($B$1-C170*E170))/($B$3)*10^9</f>
        <v>856.40054054054042</v>
      </c>
      <c r="G170" s="54">
        <f t="shared" si="7"/>
        <v>961.95550364243115</v>
      </c>
      <c r="H170" s="54">
        <f t="shared" si="8"/>
        <v>-105.55496310189073</v>
      </c>
    </row>
    <row r="171" spans="1:8">
      <c r="A171" s="51">
        <v>163</v>
      </c>
      <c r="B171">
        <f t="shared" si="6"/>
        <v>24051940.386601742</v>
      </c>
      <c r="C171" s="30">
        <f>A171+WACC!$J$53</f>
        <v>249</v>
      </c>
      <c r="D171" s="5">
        <f>(A171+WACC!$J$53)/(A171+WACC!$J$53+WACC!$J$54)</f>
        <v>0.60144927536231885</v>
      </c>
      <c r="E171" s="18">
        <f>WACC!$C$8+SUMIFS(WACC!$F$58:$F$72,WACC!$C$58:$C$72,"&lt;="&amp;D171,WACC!$D$58:$D$72,"&gt;"&amp;D171)</f>
        <v>0.2321</v>
      </c>
      <c r="F171" s="54">
        <f>((1-0.2)*($B$1-C171*E171))/($B$3)*10^9</f>
        <v>854.96671814671811</v>
      </c>
      <c r="G171" s="54">
        <f t="shared" si="7"/>
        <v>961.03109884814012</v>
      </c>
      <c r="H171" s="54">
        <f t="shared" si="8"/>
        <v>-106.06438070142201</v>
      </c>
    </row>
    <row r="172" spans="1:8">
      <c r="A172" s="51">
        <v>164</v>
      </c>
      <c r="B172">
        <f t="shared" si="6"/>
        <v>24199498.30308396</v>
      </c>
      <c r="C172" s="30">
        <f>A172+WACC!$J$53</f>
        <v>250</v>
      </c>
      <c r="D172" s="5">
        <f>(A172+WACC!$J$53)/(A172+WACC!$J$53+WACC!$J$54)</f>
        <v>0.60240963855421692</v>
      </c>
      <c r="E172" s="18">
        <f>WACC!$C$8+SUMIFS(WACC!$F$58:$F$72,WACC!$C$58:$C$72,"&lt;="&amp;D172,WACC!$D$58:$D$72,"&gt;"&amp;D172)</f>
        <v>0.2321</v>
      </c>
      <c r="F172" s="54">
        <f>((1-0.2)*($B$1-C172*E172))/($B$3)*10^9</f>
        <v>853.53289575289568</v>
      </c>
      <c r="G172" s="54">
        <f t="shared" si="7"/>
        <v>960.10846898801515</v>
      </c>
      <c r="H172" s="54">
        <f t="shared" si="8"/>
        <v>-106.57557323511946</v>
      </c>
    </row>
    <row r="173" spans="1:8">
      <c r="A173" s="51">
        <v>165</v>
      </c>
      <c r="B173">
        <f t="shared" si="6"/>
        <v>24347056.219566181</v>
      </c>
      <c r="C173" s="30">
        <f>A173+WACC!$J$53</f>
        <v>251</v>
      </c>
      <c r="D173" s="5">
        <f>(A173+WACC!$J$53)/(A173+WACC!$J$53+WACC!$J$54)</f>
        <v>0.60336538461538458</v>
      </c>
      <c r="E173" s="18">
        <f>WACC!$C$8+SUMIFS(WACC!$F$58:$F$72,WACC!$C$58:$C$72,"&lt;="&amp;D173,WACC!$D$58:$D$72,"&gt;"&amp;D173)</f>
        <v>0.2321</v>
      </c>
      <c r="F173" s="54">
        <f>((1-0.2)*($B$1-C173*E173))/($B$3)*10^9</f>
        <v>852.09907335907326</v>
      </c>
      <c r="G173" s="54">
        <f t="shared" si="7"/>
        <v>959.18760895492755</v>
      </c>
      <c r="H173" s="54">
        <f t="shared" si="8"/>
        <v>-107.0885355958543</v>
      </c>
    </row>
    <row r="174" spans="1:8">
      <c r="A174" s="51">
        <v>166</v>
      </c>
      <c r="B174">
        <f t="shared" si="6"/>
        <v>24494614.136048399</v>
      </c>
      <c r="C174" s="30">
        <f>A174+WACC!$J$53</f>
        <v>252</v>
      </c>
      <c r="D174" s="5">
        <f>(A174+WACC!$J$53)/(A174+WACC!$J$53+WACC!$J$54)</f>
        <v>0.60431654676258995</v>
      </c>
      <c r="E174" s="18">
        <f>WACC!$C$8+SUMIFS(WACC!$F$58:$F$72,WACC!$C$58:$C$72,"&lt;="&amp;D174,WACC!$D$58:$D$72,"&gt;"&amp;D174)</f>
        <v>0.2321</v>
      </c>
      <c r="F174" s="54">
        <f>((1-0.2)*($B$1-C174*E174))/($B$3)*10^9</f>
        <v>850.66525096525106</v>
      </c>
      <c r="G174" s="54">
        <f t="shared" si="7"/>
        <v>958.26851366132246</v>
      </c>
      <c r="H174" s="54">
        <f t="shared" si="8"/>
        <v>-107.6032626960714</v>
      </c>
    </row>
    <row r="175" spans="1:8">
      <c r="A175" s="51">
        <v>167</v>
      </c>
      <c r="B175">
        <f t="shared" si="6"/>
        <v>24642172.05253062</v>
      </c>
      <c r="C175" s="30">
        <f>A175+WACC!$J$53</f>
        <v>253</v>
      </c>
      <c r="D175" s="5">
        <f>(A175+WACC!$J$53)/(A175+WACC!$J$53+WACC!$J$54)</f>
        <v>0.60526315789473684</v>
      </c>
      <c r="E175" s="18">
        <f>WACC!$C$8+SUMIFS(WACC!$F$58:$F$72,WACC!$C$58:$C$72,"&lt;="&amp;D175,WACC!$D$58:$D$72,"&gt;"&amp;D175)</f>
        <v>0.2321</v>
      </c>
      <c r="F175" s="54">
        <f>((1-0.2)*($B$1-C175*E175))/($B$3)*10^9</f>
        <v>849.23142857142852</v>
      </c>
      <c r="G175" s="54">
        <f t="shared" si="7"/>
        <v>957.35117803912703</v>
      </c>
      <c r="H175" s="54">
        <f t="shared" si="8"/>
        <v>-108.11974946769851</v>
      </c>
    </row>
    <row r="176" spans="1:8">
      <c r="A176" s="51">
        <v>168</v>
      </c>
      <c r="B176">
        <f t="shared" si="6"/>
        <v>24789729.969012838</v>
      </c>
      <c r="C176" s="30">
        <f>A176+WACC!$J$53</f>
        <v>254</v>
      </c>
      <c r="D176" s="5">
        <f>(A176+WACC!$J$53)/(A176+WACC!$J$53+WACC!$J$54)</f>
        <v>0.60620525059665875</v>
      </c>
      <c r="E176" s="18">
        <f>WACC!$C$8+SUMIFS(WACC!$F$58:$F$72,WACC!$C$58:$C$72,"&lt;="&amp;D176,WACC!$D$58:$D$72,"&gt;"&amp;D176)</f>
        <v>0.2321</v>
      </c>
      <c r="F176" s="54">
        <f>((1-0.2)*($B$1-C176*E176))/($B$3)*10^9</f>
        <v>847.7976061776061</v>
      </c>
      <c r="G176" s="54">
        <f t="shared" si="7"/>
        <v>956.43559703965525</v>
      </c>
      <c r="H176" s="54">
        <f t="shared" si="8"/>
        <v>-108.63799086204915</v>
      </c>
    </row>
    <row r="177" spans="1:8">
      <c r="A177" s="51">
        <v>169</v>
      </c>
      <c r="B177">
        <f t="shared" si="6"/>
        <v>24937287.885495059</v>
      </c>
      <c r="C177" s="30">
        <f>A177+WACC!$J$53</f>
        <v>255</v>
      </c>
      <c r="D177" s="5">
        <f>(A177+WACC!$J$53)/(A177+WACC!$J$53+WACC!$J$54)</f>
        <v>0.6071428571428571</v>
      </c>
      <c r="E177" s="18">
        <f>WACC!$C$8+SUMIFS(WACC!$F$58:$F$72,WACC!$C$58:$C$72,"&lt;="&amp;D177,WACC!$D$58:$D$72,"&gt;"&amp;D177)</f>
        <v>0.2321</v>
      </c>
      <c r="F177" s="54">
        <f>((1-0.2)*($B$1-C177*E177))/($B$3)*10^9</f>
        <v>846.36378378378367</v>
      </c>
      <c r="G177" s="54">
        <f t="shared" si="7"/>
        <v>955.52176563351679</v>
      </c>
      <c r="H177" s="54">
        <f t="shared" si="8"/>
        <v>-109.15798184973312</v>
      </c>
    </row>
    <row r="178" spans="1:8">
      <c r="A178" s="51">
        <v>170</v>
      </c>
      <c r="B178">
        <f t="shared" si="6"/>
        <v>25084845.801977277</v>
      </c>
      <c r="C178" s="30">
        <f>A178+WACC!$J$53</f>
        <v>256</v>
      </c>
      <c r="D178" s="5">
        <f>(A178+WACC!$J$53)/(A178+WACC!$J$53+WACC!$J$54)</f>
        <v>0.60807600950118768</v>
      </c>
      <c r="E178" s="18">
        <f>WACC!$C$8+SUMIFS(WACC!$F$58:$F$72,WACC!$C$58:$C$72,"&lt;="&amp;D178,WACC!$D$58:$D$72,"&gt;"&amp;D178)</f>
        <v>0.2321</v>
      </c>
      <c r="F178" s="54">
        <f>((1-0.2)*($B$1-C178*E178))/($B$3)*10^9</f>
        <v>844.92996138996136</v>
      </c>
      <c r="G178" s="54">
        <f t="shared" si="7"/>
        <v>954.60967881052443</v>
      </c>
      <c r="H178" s="54">
        <f t="shared" si="8"/>
        <v>-109.67971742056307</v>
      </c>
    </row>
    <row r="179" spans="1:8">
      <c r="A179" s="51">
        <v>171</v>
      </c>
      <c r="B179">
        <f t="shared" si="6"/>
        <v>25232403.718459498</v>
      </c>
      <c r="C179" s="30">
        <f>A179+WACC!$J$53</f>
        <v>257</v>
      </c>
      <c r="D179" s="5">
        <f>(A179+WACC!$J$53)/(A179+WACC!$J$53+WACC!$J$54)</f>
        <v>0.60900473933649291</v>
      </c>
      <c r="E179" s="18">
        <f>WACC!$C$8+SUMIFS(WACC!$F$58:$F$72,WACC!$C$58:$C$72,"&lt;="&amp;D179,WACC!$D$58:$D$72,"&gt;"&amp;D179)</f>
        <v>0.2321</v>
      </c>
      <c r="F179" s="54">
        <f>((1-0.2)*($B$1-C179*E179))/($B$3)*10^9</f>
        <v>843.49613899613894</v>
      </c>
      <c r="G179" s="54">
        <f t="shared" si="7"/>
        <v>953.69933157960224</v>
      </c>
      <c r="H179" s="54">
        <f t="shared" si="8"/>
        <v>-110.20319258346331</v>
      </c>
    </row>
    <row r="180" spans="1:8">
      <c r="A180" s="51">
        <v>172</v>
      </c>
      <c r="B180">
        <f t="shared" si="6"/>
        <v>25379961.634941716</v>
      </c>
      <c r="C180" s="30">
        <f>A180+WACC!$J$53</f>
        <v>258</v>
      </c>
      <c r="D180" s="5">
        <f>(A180+WACC!$J$53)/(A180+WACC!$J$53+WACC!$J$54)</f>
        <v>0.60992907801418439</v>
      </c>
      <c r="E180" s="18">
        <f>WACC!$C$8+SUMIFS(WACC!$F$58:$F$72,WACC!$C$58:$C$72,"&lt;="&amp;D180,WACC!$D$58:$D$72,"&gt;"&amp;D180)</f>
        <v>0.2321</v>
      </c>
      <c r="F180" s="54">
        <f>((1-0.2)*($B$1-C180*E180))/($B$3)*10^9</f>
        <v>842.06231660231651</v>
      </c>
      <c r="G180" s="54">
        <f t="shared" si="7"/>
        <v>952.7907189686947</v>
      </c>
      <c r="H180" s="54">
        <f t="shared" si="8"/>
        <v>-110.72840236637819</v>
      </c>
    </row>
    <row r="181" spans="1:8">
      <c r="A181" s="51">
        <v>173</v>
      </c>
      <c r="B181">
        <f t="shared" si="6"/>
        <v>25527519.551423933</v>
      </c>
      <c r="C181" s="30">
        <f>A181+WACC!$J$53</f>
        <v>259</v>
      </c>
      <c r="D181" s="5">
        <f>(A181+WACC!$J$53)/(A181+WACC!$J$53+WACC!$J$54)</f>
        <v>0.61084905660377353</v>
      </c>
      <c r="E181" s="18">
        <f>WACC!$C$8+SUMIFS(WACC!$F$58:$F$72,WACC!$C$58:$C$72,"&lt;="&amp;D181,WACC!$D$58:$D$72,"&gt;"&amp;D181)</f>
        <v>0.2321</v>
      </c>
      <c r="F181" s="54">
        <f>((1-0.2)*($B$1-C181*E181))/($B$3)*10^9</f>
        <v>840.62849420849409</v>
      </c>
      <c r="G181" s="54">
        <f t="shared" si="7"/>
        <v>951.88383602467673</v>
      </c>
      <c r="H181" s="54">
        <f t="shared" si="8"/>
        <v>-111.25534181618264</v>
      </c>
    </row>
    <row r="182" spans="1:8">
      <c r="A182" s="51">
        <v>174</v>
      </c>
      <c r="B182">
        <f t="shared" si="6"/>
        <v>25675077.467906155</v>
      </c>
      <c r="C182" s="30">
        <f>A182+WACC!$J$53</f>
        <v>260</v>
      </c>
      <c r="D182" s="5">
        <f>(A182+WACC!$J$53)/(A182+WACC!$J$53+WACC!$J$54)</f>
        <v>0.61176470588235299</v>
      </c>
      <c r="E182" s="18">
        <f>WACC!$C$8+SUMIFS(WACC!$F$58:$F$72,WACC!$C$58:$C$72,"&lt;="&amp;D182,WACC!$D$58:$D$72,"&gt;"&amp;D182)</f>
        <v>0.2321</v>
      </c>
      <c r="F182" s="54">
        <f>((1-0.2)*($B$1-C182*E182))/($B$3)*10^9</f>
        <v>839.19467181467166</v>
      </c>
      <c r="G182" s="54">
        <f t="shared" si="7"/>
        <v>950.97867781326261</v>
      </c>
      <c r="H182" s="54">
        <f t="shared" si="8"/>
        <v>-111.78400599859094</v>
      </c>
    </row>
    <row r="183" spans="1:8">
      <c r="A183" s="51">
        <v>175</v>
      </c>
      <c r="B183">
        <f t="shared" si="6"/>
        <v>25822635.384388372</v>
      </c>
      <c r="C183" s="30">
        <f>A183+WACC!$J$53</f>
        <v>261</v>
      </c>
      <c r="D183" s="5">
        <f>(A183+WACC!$J$53)/(A183+WACC!$J$53+WACC!$J$54)</f>
        <v>0.61267605633802813</v>
      </c>
      <c r="E183" s="18">
        <f>WACC!$C$8+SUMIFS(WACC!$F$58:$F$72,WACC!$C$58:$C$72,"&lt;="&amp;D183,WACC!$D$58:$D$72,"&gt;"&amp;D183)</f>
        <v>0.2321</v>
      </c>
      <c r="F183" s="54">
        <f>((1-0.2)*($B$1-C183*E183))/($B$3)*10^9</f>
        <v>837.76084942084935</v>
      </c>
      <c r="G183" s="54">
        <f t="shared" si="7"/>
        <v>950.07523941891725</v>
      </c>
      <c r="H183" s="54">
        <f t="shared" si="8"/>
        <v>-112.3143899980679</v>
      </c>
    </row>
    <row r="184" spans="1:8">
      <c r="A184" s="51">
        <v>176</v>
      </c>
      <c r="B184">
        <f t="shared" si="6"/>
        <v>25970193.300870594</v>
      </c>
      <c r="C184" s="30">
        <f>A184+WACC!$J$53</f>
        <v>262</v>
      </c>
      <c r="D184" s="5">
        <f>(A184+WACC!$J$53)/(A184+WACC!$J$53+WACC!$J$54)</f>
        <v>0.61358313817330212</v>
      </c>
      <c r="E184" s="18">
        <f>WACC!$C$8+SUMIFS(WACC!$F$58:$F$72,WACC!$C$58:$C$72,"&lt;="&amp;D184,WACC!$D$58:$D$72,"&gt;"&amp;D184)</f>
        <v>0.2321</v>
      </c>
      <c r="F184" s="54">
        <f>((1-0.2)*($B$1-C184*E184))/($B$3)*10^9</f>
        <v>836.32702702702693</v>
      </c>
      <c r="G184" s="54">
        <f t="shared" si="7"/>
        <v>949.17351594476759</v>
      </c>
      <c r="H184" s="54">
        <f t="shared" si="8"/>
        <v>-112.84648891774066</v>
      </c>
    </row>
    <row r="185" spans="1:8">
      <c r="A185" s="51">
        <v>177</v>
      </c>
      <c r="B185">
        <f t="shared" si="6"/>
        <v>26117751.217352811</v>
      </c>
      <c r="C185" s="30">
        <f>A185+WACC!$J$53</f>
        <v>263</v>
      </c>
      <c r="D185" s="5">
        <f>(A185+WACC!$J$53)/(A185+WACC!$J$53+WACC!$J$54)</f>
        <v>0.61448598130841126</v>
      </c>
      <c r="E185" s="18">
        <f>WACC!$C$8+SUMIFS(WACC!$F$58:$F$72,WACC!$C$58:$C$72,"&lt;="&amp;D185,WACC!$D$58:$D$72,"&gt;"&amp;D185)</f>
        <v>0.2321</v>
      </c>
      <c r="F185" s="54">
        <f>((1-0.2)*($B$1-C185*E185))/($B$3)*10^9</f>
        <v>834.8932046332045</v>
      </c>
      <c r="G185" s="54">
        <f t="shared" si="7"/>
        <v>948.27350251251278</v>
      </c>
      <c r="H185" s="54">
        <f t="shared" si="8"/>
        <v>-113.38029787930827</v>
      </c>
    </row>
    <row r="186" spans="1:8">
      <c r="A186" s="51">
        <v>178</v>
      </c>
      <c r="B186">
        <f t="shared" si="6"/>
        <v>26265309.133835033</v>
      </c>
      <c r="C186" s="30">
        <f>A186+WACC!$J$53</f>
        <v>264</v>
      </c>
      <c r="D186" s="5">
        <f>(A186+WACC!$J$53)/(A186+WACC!$J$53+WACC!$J$54)</f>
        <v>0.61538461538461542</v>
      </c>
      <c r="E186" s="18">
        <f>WACC!$C$8+SUMIFS(WACC!$F$58:$F$72,WACC!$C$58:$C$72,"&lt;="&amp;D186,WACC!$D$58:$D$72,"&gt;"&amp;D186)</f>
        <v>0.2321</v>
      </c>
      <c r="F186" s="54">
        <f>((1-0.2)*($B$1-C186*E186))/($B$3)*10^9</f>
        <v>833.45938223938208</v>
      </c>
      <c r="G186" s="54">
        <f t="shared" si="7"/>
        <v>947.37519426233735</v>
      </c>
      <c r="H186" s="54">
        <f t="shared" si="8"/>
        <v>-113.91581202295527</v>
      </c>
    </row>
    <row r="187" spans="1:8">
      <c r="A187" s="51">
        <v>179</v>
      </c>
      <c r="B187">
        <f t="shared" si="6"/>
        <v>26412867.05031725</v>
      </c>
      <c r="C187" s="30">
        <f>A187+WACC!$J$53</f>
        <v>265</v>
      </c>
      <c r="D187" s="5">
        <f>(A187+WACC!$J$53)/(A187+WACC!$J$53+WACC!$J$54)</f>
        <v>0.61627906976744184</v>
      </c>
      <c r="E187" s="18">
        <f>WACC!$C$8+SUMIFS(WACC!$F$58:$F$72,WACC!$C$58:$C$72,"&lt;="&amp;D187,WACC!$D$58:$D$72,"&gt;"&amp;D187)</f>
        <v>0.2321</v>
      </c>
      <c r="F187" s="54">
        <f>((1-0.2)*($B$1-C187*E187))/($B$3)*10^9</f>
        <v>832.02555984555966</v>
      </c>
      <c r="G187" s="54">
        <f t="shared" si="7"/>
        <v>946.47858635282341</v>
      </c>
      <c r="H187" s="54">
        <f t="shared" si="8"/>
        <v>-114.45302650726376</v>
      </c>
    </row>
    <row r="188" spans="1:8">
      <c r="A188" s="51">
        <v>180</v>
      </c>
      <c r="B188">
        <f t="shared" si="6"/>
        <v>26560424.966799472</v>
      </c>
      <c r="C188" s="30">
        <f>A188+WACC!$J$53</f>
        <v>266</v>
      </c>
      <c r="D188" s="5">
        <f>(A188+WACC!$J$53)/(A188+WACC!$J$53+WACC!$J$54)</f>
        <v>0.61716937354988399</v>
      </c>
      <c r="E188" s="18">
        <f>WACC!$C$8+SUMIFS(WACC!$F$58:$F$72,WACC!$C$58:$C$72,"&lt;="&amp;D188,WACC!$D$58:$D$72,"&gt;"&amp;D188)</f>
        <v>0.2321</v>
      </c>
      <c r="F188" s="54">
        <f>((1-0.2)*($B$1-C188*E188))/($B$3)*10^9</f>
        <v>830.59173745173746</v>
      </c>
      <c r="G188" s="54">
        <f t="shared" si="7"/>
        <v>945.58367396086396</v>
      </c>
      <c r="H188" s="54">
        <f t="shared" si="8"/>
        <v>-114.9919365091265</v>
      </c>
    </row>
    <row r="189" spans="1:8">
      <c r="A189" s="51">
        <v>181</v>
      </c>
      <c r="B189">
        <f t="shared" si="6"/>
        <v>26707982.883281689</v>
      </c>
      <c r="C189" s="30">
        <f>A189+WACC!$J$53</f>
        <v>267</v>
      </c>
      <c r="D189" s="5">
        <f>(A189+WACC!$J$53)/(A189+WACC!$J$53+WACC!$J$54)</f>
        <v>0.61805555555555558</v>
      </c>
      <c r="E189" s="18">
        <f>WACC!$C$8+SUMIFS(WACC!$F$58:$F$72,WACC!$C$58:$C$72,"&lt;="&amp;D189,WACC!$D$58:$D$72,"&gt;"&amp;D189)</f>
        <v>0.2321</v>
      </c>
      <c r="F189" s="54">
        <f>((1-0.2)*($B$1-C189*E189))/($B$3)*10^9</f>
        <v>829.15791505791503</v>
      </c>
      <c r="G189" s="54">
        <f t="shared" si="7"/>
        <v>944.69045228157563</v>
      </c>
      <c r="H189" s="54">
        <f t="shared" si="8"/>
        <v>-115.5325372236606</v>
      </c>
    </row>
    <row r="190" spans="1:8">
      <c r="A190" s="51">
        <v>182</v>
      </c>
      <c r="B190">
        <f t="shared" si="6"/>
        <v>26855540.79976391</v>
      </c>
      <c r="C190" s="30">
        <f>A190+WACC!$J$53</f>
        <v>268</v>
      </c>
      <c r="D190" s="5">
        <f>(A190+WACC!$J$53)/(A190+WACC!$J$53+WACC!$J$54)</f>
        <v>0.61893764434180143</v>
      </c>
      <c r="E190" s="18">
        <f>WACC!$C$8+SUMIFS(WACC!$F$58:$F$72,WACC!$C$58:$C$72,"&lt;="&amp;D190,WACC!$D$58:$D$72,"&gt;"&amp;D190)</f>
        <v>0.2321</v>
      </c>
      <c r="F190" s="54">
        <f>((1-0.2)*($B$1-C190*E190))/($B$3)*10^9</f>
        <v>827.72409266409261</v>
      </c>
      <c r="G190" s="54">
        <f t="shared" si="7"/>
        <v>943.798916528213</v>
      </c>
      <c r="H190" s="54">
        <f t="shared" si="8"/>
        <v>-116.07482386412039</v>
      </c>
    </row>
    <row r="191" spans="1:8">
      <c r="A191" s="51">
        <v>183</v>
      </c>
      <c r="B191">
        <f t="shared" si="6"/>
        <v>27003098.716246128</v>
      </c>
      <c r="C191" s="30">
        <f>A191+WACC!$J$53</f>
        <v>269</v>
      </c>
      <c r="D191" s="5">
        <f>(A191+WACC!$J$53)/(A191+WACC!$J$53+WACC!$J$54)</f>
        <v>0.61981566820276501</v>
      </c>
      <c r="E191" s="18">
        <f>WACC!$C$8+SUMIFS(WACC!$F$58:$F$72,WACC!$C$58:$C$72,"&lt;="&amp;D191,WACC!$D$58:$D$72,"&gt;"&amp;D191)</f>
        <v>0.2321</v>
      </c>
      <c r="F191" s="54">
        <f>((1-0.2)*($B$1-C191*E191))/($B$3)*10^9</f>
        <v>826.29027027027018</v>
      </c>
      <c r="G191" s="54">
        <f t="shared" si="7"/>
        <v>942.90906193208411</v>
      </c>
      <c r="H191" s="54">
        <f t="shared" si="8"/>
        <v>-116.61879166181393</v>
      </c>
    </row>
    <row r="192" spans="1:8">
      <c r="A192" s="51">
        <v>184</v>
      </c>
      <c r="B192">
        <f t="shared" si="6"/>
        <v>27150656.632728346</v>
      </c>
      <c r="C192" s="30">
        <f>A192+WACC!$J$53</f>
        <v>270</v>
      </c>
      <c r="D192" s="5">
        <f>(A192+WACC!$J$53)/(A192+WACC!$J$53+WACC!$J$54)</f>
        <v>0.62068965517241381</v>
      </c>
      <c r="E192" s="18">
        <f>WACC!$C$8+SUMIFS(WACC!$F$58:$F$72,WACC!$C$58:$C$72,"&lt;="&amp;D192,WACC!$D$58:$D$72,"&gt;"&amp;D192)</f>
        <v>0.2321</v>
      </c>
      <c r="F192" s="54">
        <f>((1-0.2)*($B$1-C192*E192))/($B$3)*10^9</f>
        <v>824.85644787644776</v>
      </c>
      <c r="G192" s="54">
        <f t="shared" si="7"/>
        <v>942.02088374246375</v>
      </c>
      <c r="H192" s="54">
        <f t="shared" si="8"/>
        <v>-117.16443586601599</v>
      </c>
    </row>
    <row r="193" spans="1:8">
      <c r="A193" s="51">
        <v>185</v>
      </c>
      <c r="B193">
        <f t="shared" si="6"/>
        <v>27298214.549210567</v>
      </c>
      <c r="C193" s="30">
        <f>A193+WACC!$J$53</f>
        <v>271</v>
      </c>
      <c r="D193" s="5">
        <f>(A193+WACC!$J$53)/(A193+WACC!$J$53+WACC!$J$54)</f>
        <v>0.62155963302752293</v>
      </c>
      <c r="E193" s="18">
        <f>WACC!$C$8+SUMIFS(WACC!$F$58:$F$72,WACC!$C$58:$C$72,"&lt;="&amp;D193,WACC!$D$58:$D$72,"&gt;"&amp;D193)</f>
        <v>0.2321</v>
      </c>
      <c r="F193" s="54">
        <f>((1-0.2)*($B$1-C193*E193))/($B$3)*10^9</f>
        <v>823.42262548262534</v>
      </c>
      <c r="G193" s="54">
        <f t="shared" si="7"/>
        <v>941.13437722650986</v>
      </c>
      <c r="H193" s="54">
        <f t="shared" si="8"/>
        <v>-117.71175174388452</v>
      </c>
    </row>
    <row r="194" spans="1:8">
      <c r="A194" s="51">
        <v>186</v>
      </c>
      <c r="B194">
        <f t="shared" si="6"/>
        <v>27445772.465692785</v>
      </c>
      <c r="C194" s="30">
        <f>A194+WACC!$J$53</f>
        <v>272</v>
      </c>
      <c r="D194" s="5">
        <f>(A194+WACC!$J$53)/(A194+WACC!$J$53+WACC!$J$54)</f>
        <v>0.62242562929061784</v>
      </c>
      <c r="E194" s="18">
        <f>WACC!$C$8+SUMIFS(WACC!$F$58:$F$72,WACC!$C$58:$C$72,"&lt;="&amp;D194,WACC!$D$58:$D$72,"&gt;"&amp;D194)</f>
        <v>0.2321</v>
      </c>
      <c r="F194" s="54">
        <f>((1-0.2)*($B$1-C194*E194))/($B$3)*10^9</f>
        <v>821.98880308880291</v>
      </c>
      <c r="G194" s="54">
        <f t="shared" si="7"/>
        <v>940.24953766918009</v>
      </c>
      <c r="H194" s="54">
        <f t="shared" si="8"/>
        <v>-118.26073458037718</v>
      </c>
    </row>
    <row r="195" spans="1:8">
      <c r="A195" s="51">
        <v>187</v>
      </c>
      <c r="B195">
        <f t="shared" si="6"/>
        <v>27593330.382175006</v>
      </c>
      <c r="C195" s="30">
        <f>A195+WACC!$J$53</f>
        <v>273</v>
      </c>
      <c r="D195" s="5">
        <f>(A195+WACC!$J$53)/(A195+WACC!$J$53+WACC!$J$54)</f>
        <v>0.62328767123287676</v>
      </c>
      <c r="E195" s="18">
        <f>WACC!$C$8+SUMIFS(WACC!$F$58:$F$72,WACC!$C$58:$C$72,"&lt;="&amp;D195,WACC!$D$58:$D$72,"&gt;"&amp;D195)</f>
        <v>0.2321</v>
      </c>
      <c r="F195" s="54">
        <f>((1-0.2)*($B$1-C195*E195))/($B$3)*10^9</f>
        <v>820.5549806949806</v>
      </c>
      <c r="G195" s="54">
        <f t="shared" si="7"/>
        <v>939.36636037314656</v>
      </c>
      <c r="H195" s="54">
        <f t="shared" si="8"/>
        <v>-118.81137967816596</v>
      </c>
    </row>
    <row r="196" spans="1:8">
      <c r="A196" s="51">
        <v>188</v>
      </c>
      <c r="B196">
        <f t="shared" si="6"/>
        <v>27740888.298657224</v>
      </c>
      <c r="C196" s="30">
        <f>A196+WACC!$J$53</f>
        <v>274</v>
      </c>
      <c r="D196" s="5">
        <f>(A196+WACC!$J$53)/(A196+WACC!$J$53+WACC!$J$54)</f>
        <v>0.62414578587699321</v>
      </c>
      <c r="E196" s="18">
        <f>WACC!$C$8+SUMIFS(WACC!$F$58:$F$72,WACC!$C$58:$C$72,"&lt;="&amp;D196,WACC!$D$58:$D$72,"&gt;"&amp;D196)</f>
        <v>0.2321</v>
      </c>
      <c r="F196" s="54">
        <f>((1-0.2)*($B$1-C196*E196))/($B$3)*10^9</f>
        <v>819.12115830115829</v>
      </c>
      <c r="G196" s="54">
        <f t="shared" si="7"/>
        <v>938.48484065871401</v>
      </c>
      <c r="H196" s="54">
        <f t="shared" si="8"/>
        <v>-119.36368235755572</v>
      </c>
    </row>
    <row r="197" spans="1:8">
      <c r="A197" s="51">
        <v>189</v>
      </c>
      <c r="B197">
        <f t="shared" si="6"/>
        <v>27888446.215139445</v>
      </c>
      <c r="C197" s="30">
        <f>A197+WACC!$J$53</f>
        <v>275</v>
      </c>
      <c r="D197" s="5">
        <f>(A197+WACC!$J$53)/(A197+WACC!$J$53+WACC!$J$54)</f>
        <v>0.625</v>
      </c>
      <c r="E197" s="18">
        <f>WACC!$C$8+SUMIFS(WACC!$F$58:$F$72,WACC!$C$58:$C$72,"&lt;="&amp;D197,WACC!$D$58:$D$72,"&gt;"&amp;D197)</f>
        <v>0.2321</v>
      </c>
      <c r="F197" s="54">
        <f>((1-0.2)*($B$1-C197*E197))/($B$3)*10^9</f>
        <v>817.68733590733586</v>
      </c>
      <c r="G197" s="54">
        <f t="shared" si="7"/>
        <v>937.60497386373697</v>
      </c>
      <c r="H197" s="54">
        <f t="shared" si="8"/>
        <v>-119.91763795640111</v>
      </c>
    </row>
    <row r="198" spans="1:8">
      <c r="A198" s="51">
        <v>190</v>
      </c>
      <c r="B198">
        <f t="shared" si="6"/>
        <v>28036004.131621663</v>
      </c>
      <c r="C198" s="30">
        <f>A198+WACC!$J$53</f>
        <v>276</v>
      </c>
      <c r="D198" s="5">
        <f>(A198+WACC!$J$53)/(A198+WACC!$J$53+WACC!$J$54)</f>
        <v>0.62585034013605445</v>
      </c>
      <c r="E198" s="18">
        <f>WACC!$C$8+SUMIFS(WACC!$F$58:$F$72,WACC!$C$58:$C$72,"&lt;="&amp;D198,WACC!$D$58:$D$72,"&gt;"&amp;D198)</f>
        <v>0.2321</v>
      </c>
      <c r="F198" s="54">
        <f>((1-0.2)*($B$1-C198*E198))/($B$3)*10^9</f>
        <v>816.25351351351355</v>
      </c>
      <c r="G198" s="54">
        <f t="shared" si="7"/>
        <v>936.72675534353687</v>
      </c>
      <c r="H198" s="54">
        <f t="shared" si="8"/>
        <v>-120.47324183002331</v>
      </c>
    </row>
    <row r="199" spans="1:8">
      <c r="A199" s="51">
        <v>191</v>
      </c>
      <c r="B199">
        <f t="shared" si="6"/>
        <v>28183562.048103884</v>
      </c>
      <c r="C199" s="30">
        <f>A199+WACC!$J$53</f>
        <v>277</v>
      </c>
      <c r="D199" s="5">
        <f>(A199+WACC!$J$53)/(A199+WACC!$J$53+WACC!$J$54)</f>
        <v>0.62669683257918551</v>
      </c>
      <c r="E199" s="18">
        <f>WACC!$C$8+SUMIFS(WACC!$F$58:$F$72,WACC!$C$58:$C$72,"&lt;="&amp;D199,WACC!$D$58:$D$72,"&gt;"&amp;D199)</f>
        <v>0.2321</v>
      </c>
      <c r="F199" s="54">
        <f>((1-0.2)*($B$1-C199*E199))/($B$3)*10^9</f>
        <v>814.81969111969113</v>
      </c>
      <c r="G199" s="54">
        <f t="shared" si="7"/>
        <v>935.85018047082144</v>
      </c>
      <c r="H199" s="54">
        <f t="shared" si="8"/>
        <v>-121.03048935113031</v>
      </c>
    </row>
    <row r="200" spans="1:8">
      <c r="A200" s="51">
        <v>192</v>
      </c>
      <c r="B200">
        <f t="shared" si="6"/>
        <v>28331119.964586101</v>
      </c>
      <c r="C200" s="30">
        <f>A200+WACC!$J$53</f>
        <v>278</v>
      </c>
      <c r="D200" s="5">
        <f>(A200+WACC!$J$53)/(A200+WACC!$J$53+WACC!$J$54)</f>
        <v>0.6275395033860045</v>
      </c>
      <c r="E200" s="18">
        <f>WACC!$C$8+SUMIFS(WACC!$F$58:$F$72,WACC!$C$58:$C$72,"&lt;="&amp;D200,WACC!$D$58:$D$72,"&gt;"&amp;D200)</f>
        <v>0.2321</v>
      </c>
      <c r="F200" s="54">
        <f>((1-0.2)*($B$1-C200*E200))/($B$3)*10^9</f>
        <v>813.3858687258687</v>
      </c>
      <c r="G200" s="54">
        <f t="shared" si="7"/>
        <v>934.97524463560228</v>
      </c>
      <c r="H200" s="54">
        <f t="shared" si="8"/>
        <v>-121.58937590973358</v>
      </c>
    </row>
    <row r="201" spans="1:8">
      <c r="A201" s="51">
        <v>193</v>
      </c>
      <c r="B201">
        <f t="shared" ref="B201:B264" si="9">A201/$B$2</f>
        <v>28478677.881068319</v>
      </c>
      <c r="C201" s="30">
        <f>A201+WACC!$J$53</f>
        <v>279</v>
      </c>
      <c r="D201" s="5">
        <f>(A201+WACC!$J$53)/(A201+WACC!$J$53+WACC!$J$54)</f>
        <v>0.6283783783783784</v>
      </c>
      <c r="E201" s="18">
        <f>WACC!$C$8+SUMIFS(WACC!$F$58:$F$72,WACC!$C$58:$C$72,"&lt;="&amp;D201,WACC!$D$58:$D$72,"&gt;"&amp;D201)</f>
        <v>0.2321</v>
      </c>
      <c r="F201" s="54">
        <f>((1-0.2)*($B$1-C201*E201))/($B$3)*10^9</f>
        <v>811.95204633204628</v>
      </c>
      <c r="G201" s="54">
        <f t="shared" ref="G201:G264" si="10">((1-0.2)*($B$1-(C201-A201)*$E$8))/($B$3+B201)*10^9</f>
        <v>934.10194324511508</v>
      </c>
      <c r="H201" s="54">
        <f t="shared" ref="H201:H264" si="11">F201-G201</f>
        <v>-122.1498969130688</v>
      </c>
    </row>
    <row r="202" spans="1:8">
      <c r="A202" s="51">
        <v>194</v>
      </c>
      <c r="B202">
        <f t="shared" si="9"/>
        <v>28626235.79755054</v>
      </c>
      <c r="C202" s="30">
        <f>A202+WACC!$J$53</f>
        <v>280</v>
      </c>
      <c r="D202" s="5">
        <f>(A202+WACC!$J$53)/(A202+WACC!$J$53+WACC!$J$54)</f>
        <v>0.6292134831460674</v>
      </c>
      <c r="E202" s="18">
        <f>WACC!$C$8+SUMIFS(WACC!$F$58:$F$72,WACC!$C$58:$C$72,"&lt;="&amp;D202,WACC!$D$58:$D$72,"&gt;"&amp;D202)</f>
        <v>0.2321</v>
      </c>
      <c r="F202" s="54">
        <f>((1-0.2)*($B$1-C202*E202))/($B$3)*10^9</f>
        <v>810.51822393822397</v>
      </c>
      <c r="G202" s="54">
        <f t="shared" si="10"/>
        <v>933.23027172373827</v>
      </c>
      <c r="H202" s="54">
        <f t="shared" si="11"/>
        <v>-122.7120477855143</v>
      </c>
    </row>
    <row r="203" spans="1:8">
      <c r="A203" s="51">
        <v>195</v>
      </c>
      <c r="B203">
        <f t="shared" si="9"/>
        <v>28773793.714032758</v>
      </c>
      <c r="C203" s="30">
        <f>A203+WACC!$J$53</f>
        <v>281</v>
      </c>
      <c r="D203" s="5">
        <f>(A203+WACC!$J$53)/(A203+WACC!$J$53+WACC!$J$54)</f>
        <v>0.6300448430493274</v>
      </c>
      <c r="E203" s="18">
        <f>WACC!$C$8+SUMIFS(WACC!$F$58:$F$72,WACC!$C$58:$C$72,"&lt;="&amp;D203,WACC!$D$58:$D$72,"&gt;"&amp;D203)</f>
        <v>0.2321</v>
      </c>
      <c r="F203" s="54">
        <f>((1-0.2)*($B$1-C203*E203))/($B$3)*10^9</f>
        <v>809.08440154440154</v>
      </c>
      <c r="G203" s="54">
        <f t="shared" si="10"/>
        <v>932.36022551291376</v>
      </c>
      <c r="H203" s="54">
        <f t="shared" si="11"/>
        <v>-123.27582396851221</v>
      </c>
    </row>
    <row r="204" spans="1:8">
      <c r="A204" s="51">
        <v>196</v>
      </c>
      <c r="B204">
        <f t="shared" si="9"/>
        <v>28921351.630514979</v>
      </c>
      <c r="C204" s="30">
        <f>A204+WACC!$J$53</f>
        <v>282</v>
      </c>
      <c r="D204" s="5">
        <f>(A204+WACC!$J$53)/(A204+WACC!$J$53+WACC!$J$54)</f>
        <v>0.63087248322147649</v>
      </c>
      <c r="E204" s="18">
        <f>WACC!$C$8+SUMIFS(WACC!$F$58:$F$72,WACC!$C$58:$C$72,"&lt;="&amp;D204,WACC!$D$58:$D$72,"&gt;"&amp;D204)</f>
        <v>0.2321</v>
      </c>
      <c r="F204" s="54">
        <f>((1-0.2)*($B$1-C204*E204))/($B$3)*10^9</f>
        <v>807.65057915057901</v>
      </c>
      <c r="G204" s="54">
        <f t="shared" si="10"/>
        <v>931.49180007106781</v>
      </c>
      <c r="H204" s="54">
        <f t="shared" si="11"/>
        <v>-123.84122092048881</v>
      </c>
    </row>
    <row r="205" spans="1:8">
      <c r="A205" s="51">
        <v>197</v>
      </c>
      <c r="B205">
        <f t="shared" si="9"/>
        <v>29068909.546997197</v>
      </c>
      <c r="C205" s="30">
        <f>A205+WACC!$J$53</f>
        <v>283</v>
      </c>
      <c r="D205" s="5">
        <f>(A205+WACC!$J$53)/(A205+WACC!$J$53+WACC!$J$54)</f>
        <v>0.6316964285714286</v>
      </c>
      <c r="E205" s="18">
        <f>WACC!$C$8+SUMIFS(WACC!$F$58:$F$72,WACC!$C$58:$C$72,"&lt;="&amp;D205,WACC!$D$58:$D$72,"&gt;"&amp;D205)</f>
        <v>0.2321</v>
      </c>
      <c r="F205" s="54">
        <f>((1-0.2)*($B$1-C205*E205))/($B$3)*10^9</f>
        <v>806.21675675675658</v>
      </c>
      <c r="G205" s="54">
        <f t="shared" si="10"/>
        <v>930.62499087353069</v>
      </c>
      <c r="H205" s="54">
        <f t="shared" si="11"/>
        <v>-124.40823411677411</v>
      </c>
    </row>
    <row r="206" spans="1:8">
      <c r="A206" s="51">
        <v>198</v>
      </c>
      <c r="B206">
        <f t="shared" si="9"/>
        <v>29216467.463479418</v>
      </c>
      <c r="C206" s="30">
        <f>A206+WACC!$J$53</f>
        <v>284</v>
      </c>
      <c r="D206" s="5">
        <f>(A206+WACC!$J$53)/(A206+WACC!$J$53+WACC!$J$54)</f>
        <v>0.63251670378619151</v>
      </c>
      <c r="E206" s="18">
        <f>WACC!$C$8+SUMIFS(WACC!$F$58:$F$72,WACC!$C$58:$C$72,"&lt;="&amp;D206,WACC!$D$58:$D$72,"&gt;"&amp;D206)</f>
        <v>0.2321</v>
      </c>
      <c r="F206" s="54">
        <f>((1-0.2)*($B$1-C206*E206))/($B$3)*10^9</f>
        <v>804.78293436293416</v>
      </c>
      <c r="G206" s="54">
        <f t="shared" si="10"/>
        <v>929.75979341245954</v>
      </c>
      <c r="H206" s="54">
        <f t="shared" si="11"/>
        <v>-124.97685904952539</v>
      </c>
    </row>
    <row r="207" spans="1:8">
      <c r="A207" s="51">
        <v>199</v>
      </c>
      <c r="B207">
        <f t="shared" si="9"/>
        <v>29364025.379961636</v>
      </c>
      <c r="C207" s="30">
        <f>A207+WACC!$J$53</f>
        <v>285</v>
      </c>
      <c r="D207" s="5">
        <f>(A207+WACC!$J$53)/(A207+WACC!$J$53+WACC!$J$54)</f>
        <v>0.6333333333333333</v>
      </c>
      <c r="E207" s="18">
        <f>WACC!$C$8+SUMIFS(WACC!$F$58:$F$72,WACC!$C$58:$C$72,"&lt;="&amp;D207,WACC!$D$58:$D$72,"&gt;"&amp;D207)</f>
        <v>0.2321</v>
      </c>
      <c r="F207" s="54">
        <f>((1-0.2)*($B$1-C207*E207))/($B$3)*10^9</f>
        <v>803.34911196911185</v>
      </c>
      <c r="G207" s="54">
        <f t="shared" si="10"/>
        <v>928.89620319675942</v>
      </c>
      <c r="H207" s="54">
        <f t="shared" si="11"/>
        <v>-125.54709122764757</v>
      </c>
    </row>
    <row r="208" spans="1:8">
      <c r="A208" s="51">
        <v>200</v>
      </c>
      <c r="B208">
        <f t="shared" si="9"/>
        <v>29511583.296443857</v>
      </c>
      <c r="C208" s="30">
        <f>A208+WACC!$J$53</f>
        <v>286</v>
      </c>
      <c r="D208" s="5">
        <f>(A208+WACC!$J$53)/(A208+WACC!$J$53+WACC!$J$54)</f>
        <v>0.63414634146341464</v>
      </c>
      <c r="E208" s="18">
        <f>WACC!$C$8+SUMIFS(WACC!$F$58:$F$72,WACC!$C$58:$C$72,"&lt;="&amp;D208,WACC!$D$58:$D$72,"&gt;"&amp;D208)</f>
        <v>0.2321</v>
      </c>
      <c r="F208" s="54">
        <f>((1-0.2)*($B$1-C208*E208))/($B$3)*10^9</f>
        <v>801.91528957528942</v>
      </c>
      <c r="G208" s="54">
        <f t="shared" si="10"/>
        <v>928.03421575200571</v>
      </c>
      <c r="H208" s="54">
        <f t="shared" si="11"/>
        <v>-126.11892617671629</v>
      </c>
    </row>
    <row r="209" spans="1:8">
      <c r="A209" s="51">
        <v>201</v>
      </c>
      <c r="B209">
        <f t="shared" si="9"/>
        <v>29659141.212926075</v>
      </c>
      <c r="C209" s="30">
        <f>A209+WACC!$J$53</f>
        <v>287</v>
      </c>
      <c r="D209" s="5">
        <f>(A209+WACC!$J$53)/(A209+WACC!$J$53+WACC!$J$54)</f>
        <v>0.63495575221238942</v>
      </c>
      <c r="E209" s="18">
        <f>WACC!$C$8+SUMIFS(WACC!$F$58:$F$72,WACC!$C$58:$C$72,"&lt;="&amp;D209,WACC!$D$58:$D$72,"&gt;"&amp;D209)</f>
        <v>0.2321</v>
      </c>
      <c r="F209" s="54">
        <f>((1-0.2)*($B$1-C209*E209))/($B$3)*10^9</f>
        <v>800.481467181467</v>
      </c>
      <c r="G209" s="54">
        <f t="shared" si="10"/>
        <v>927.17382662036664</v>
      </c>
      <c r="H209" s="54">
        <f t="shared" si="11"/>
        <v>-126.69235943889964</v>
      </c>
    </row>
    <row r="210" spans="1:8">
      <c r="A210" s="51">
        <v>202</v>
      </c>
      <c r="B210">
        <f t="shared" si="9"/>
        <v>29806699.129408292</v>
      </c>
      <c r="C210" s="30">
        <f>A210+WACC!$J$53</f>
        <v>288</v>
      </c>
      <c r="D210" s="5">
        <f>(A210+WACC!$J$53)/(A210+WACC!$J$53+WACC!$J$54)</f>
        <v>0.63576158940397354</v>
      </c>
      <c r="E210" s="18">
        <f>WACC!$C$8+SUMIFS(WACC!$F$58:$F$72,WACC!$C$58:$C$72,"&lt;="&amp;D210,WACC!$D$58:$D$72,"&gt;"&amp;D210)</f>
        <v>0.2321</v>
      </c>
      <c r="F210" s="54">
        <f>((1-0.2)*($B$1-C210*E210))/($B$3)*10^9</f>
        <v>799.04764478764457</v>
      </c>
      <c r="G210" s="54">
        <f t="shared" si="10"/>
        <v>926.31503136052766</v>
      </c>
      <c r="H210" s="54">
        <f t="shared" si="11"/>
        <v>-127.26738657288308</v>
      </c>
    </row>
    <row r="211" spans="1:8">
      <c r="A211" s="51">
        <v>203</v>
      </c>
      <c r="B211">
        <f t="shared" si="9"/>
        <v>29954257.045890514</v>
      </c>
      <c r="C211" s="30">
        <f>A211+WACC!$J$53</f>
        <v>289</v>
      </c>
      <c r="D211" s="5">
        <f>(A211+WACC!$J$53)/(A211+WACC!$J$53+WACC!$J$54)</f>
        <v>0.63656387665198233</v>
      </c>
      <c r="E211" s="18">
        <f>WACC!$C$8+SUMIFS(WACC!$F$58:$F$72,WACC!$C$58:$C$72,"&lt;="&amp;D211,WACC!$D$58:$D$72,"&gt;"&amp;D211)</f>
        <v>0.2321</v>
      </c>
      <c r="F211" s="54">
        <f>((1-0.2)*($B$1-C211*E211))/($B$3)*10^9</f>
        <v>797.61382239382226</v>
      </c>
      <c r="G211" s="54">
        <f t="shared" si="10"/>
        <v>925.45782554761297</v>
      </c>
      <c r="H211" s="54">
        <f t="shared" si="11"/>
        <v>-127.84400315379071</v>
      </c>
    </row>
    <row r="212" spans="1:8">
      <c r="A212" s="51">
        <v>204</v>
      </c>
      <c r="B212">
        <f t="shared" si="9"/>
        <v>30101814.962372731</v>
      </c>
      <c r="C212" s="30">
        <f>A212+WACC!$J$53</f>
        <v>290</v>
      </c>
      <c r="D212" s="5">
        <f>(A212+WACC!$J$53)/(A212+WACC!$J$53+WACC!$J$54)</f>
        <v>0.63736263736263732</v>
      </c>
      <c r="E212" s="18">
        <f>WACC!$C$8+SUMIFS(WACC!$F$58:$F$72,WACC!$C$58:$C$72,"&lt;="&amp;D212,WACC!$D$58:$D$72,"&gt;"&amp;D212)</f>
        <v>0.2321</v>
      </c>
      <c r="F212" s="54">
        <f>((1-0.2)*($B$1-C212*E212))/($B$3)*10^9</f>
        <v>796.17999999999984</v>
      </c>
      <c r="G212" s="54">
        <f t="shared" si="10"/>
        <v>924.60220477311145</v>
      </c>
      <c r="H212" s="54">
        <f t="shared" si="11"/>
        <v>-128.42220477311162</v>
      </c>
    </row>
    <row r="213" spans="1:8">
      <c r="A213" s="51">
        <v>205</v>
      </c>
      <c r="B213">
        <f t="shared" si="9"/>
        <v>30249372.878854953</v>
      </c>
      <c r="C213" s="30">
        <f>A213+WACC!$J$53</f>
        <v>291</v>
      </c>
      <c r="D213" s="5">
        <f>(A213+WACC!$J$53)/(A213+WACC!$J$53+WACC!$J$54)</f>
        <v>0.63815789473684215</v>
      </c>
      <c r="E213" s="18">
        <f>WACC!$C$8+SUMIFS(WACC!$F$58:$F$72,WACC!$C$58:$C$72,"&lt;="&amp;D213,WACC!$D$58:$D$72,"&gt;"&amp;D213)</f>
        <v>0.2321</v>
      </c>
      <c r="F213" s="54">
        <f>((1-0.2)*($B$1-C213*E213))/($B$3)*10^9</f>
        <v>794.74617760617741</v>
      </c>
      <c r="G213" s="54">
        <f t="shared" si="10"/>
        <v>923.74816464479954</v>
      </c>
      <c r="H213" s="54">
        <f t="shared" si="11"/>
        <v>-129.00198703862213</v>
      </c>
    </row>
    <row r="214" spans="1:8">
      <c r="A214" s="51">
        <v>206</v>
      </c>
      <c r="B214">
        <f t="shared" si="9"/>
        <v>30396930.79533717</v>
      </c>
      <c r="C214" s="30">
        <f>A214+WACC!$J$53</f>
        <v>292</v>
      </c>
      <c r="D214" s="5">
        <f>(A214+WACC!$J$53)/(A214+WACC!$J$53+WACC!$J$54)</f>
        <v>0.6389496717724289</v>
      </c>
      <c r="E214" s="18">
        <f>WACC!$C$8+SUMIFS(WACC!$F$58:$F$72,WACC!$C$58:$C$72,"&lt;="&amp;D214,WACC!$D$58:$D$72,"&gt;"&amp;D214)</f>
        <v>0.2321</v>
      </c>
      <c r="F214" s="54">
        <f>((1-0.2)*($B$1-C214*E214))/($B$3)*10^9</f>
        <v>793.31235521235521</v>
      </c>
      <c r="G214" s="54">
        <f t="shared" si="10"/>
        <v>922.89570078666759</v>
      </c>
      <c r="H214" s="54">
        <f t="shared" si="11"/>
        <v>-129.58334557431237</v>
      </c>
    </row>
    <row r="215" spans="1:8">
      <c r="A215" s="51">
        <v>207</v>
      </c>
      <c r="B215">
        <f t="shared" si="9"/>
        <v>30544488.711819392</v>
      </c>
      <c r="C215" s="30">
        <f>A215+WACC!$J$53</f>
        <v>293</v>
      </c>
      <c r="D215" s="5">
        <f>(A215+WACC!$J$53)/(A215+WACC!$J$53+WACC!$J$54)</f>
        <v>0.63973799126637554</v>
      </c>
      <c r="E215" s="18">
        <f>WACC!$C$8+SUMIFS(WACC!$F$58:$F$72,WACC!$C$58:$C$72,"&lt;="&amp;D215,WACC!$D$58:$D$72,"&gt;"&amp;D215)</f>
        <v>0.2321</v>
      </c>
      <c r="F215" s="54">
        <f>((1-0.2)*($B$1-C215*E215))/($B$3)*10^9</f>
        <v>791.87853281853279</v>
      </c>
      <c r="G215" s="54">
        <f t="shared" si="10"/>
        <v>922.04480883884378</v>
      </c>
      <c r="H215" s="54">
        <f t="shared" si="11"/>
        <v>-130.16627602031099</v>
      </c>
    </row>
    <row r="216" spans="1:8">
      <c r="A216" s="51">
        <v>208</v>
      </c>
      <c r="B216">
        <f t="shared" si="9"/>
        <v>30692046.628301609</v>
      </c>
      <c r="C216" s="30">
        <f>A216+WACC!$J$53</f>
        <v>294</v>
      </c>
      <c r="D216" s="5">
        <f>(A216+WACC!$J$53)/(A216+WACC!$J$53+WACC!$J$54)</f>
        <v>0.64052287581699341</v>
      </c>
      <c r="E216" s="18">
        <f>WACC!$C$8+SUMIFS(WACC!$F$58:$F$72,WACC!$C$58:$C$72,"&lt;="&amp;D216,WACC!$D$58:$D$72,"&gt;"&amp;D216)</f>
        <v>0.2321</v>
      </c>
      <c r="F216" s="54">
        <f>((1-0.2)*($B$1-C216*E216))/($B$3)*10^9</f>
        <v>790.44471042471048</v>
      </c>
      <c r="G216" s="54">
        <f t="shared" si="10"/>
        <v>921.19548445752025</v>
      </c>
      <c r="H216" s="54">
        <f t="shared" si="11"/>
        <v>-130.75077403280977</v>
      </c>
    </row>
    <row r="217" spans="1:8">
      <c r="A217" s="51">
        <v>209</v>
      </c>
      <c r="B217">
        <f t="shared" si="9"/>
        <v>30839604.544783831</v>
      </c>
      <c r="C217" s="30">
        <f>A217+WACC!$J$53</f>
        <v>295</v>
      </c>
      <c r="D217" s="5">
        <f>(A217+WACC!$J$53)/(A217+WACC!$J$53+WACC!$J$54)</f>
        <v>0.64130434782608692</v>
      </c>
      <c r="E217" s="18">
        <f>WACC!$C$8+SUMIFS(WACC!$F$58:$F$72,WACC!$C$58:$C$72,"&lt;="&amp;D217,WACC!$D$58:$D$72,"&gt;"&amp;D217)</f>
        <v>0.2321</v>
      </c>
      <c r="F217" s="54">
        <f>((1-0.2)*($B$1-C217*E217))/($B$3)*10^9</f>
        <v>789.01088803088794</v>
      </c>
      <c r="G217" s="54">
        <f t="shared" si="10"/>
        <v>920.34772331488</v>
      </c>
      <c r="H217" s="54">
        <f t="shared" si="11"/>
        <v>-131.33683528399206</v>
      </c>
    </row>
    <row r="218" spans="1:8">
      <c r="A218" s="51">
        <v>210</v>
      </c>
      <c r="B218">
        <f t="shared" si="9"/>
        <v>30987162.461266048</v>
      </c>
      <c r="C218" s="30">
        <f>A218+WACC!$J$53</f>
        <v>296</v>
      </c>
      <c r="D218" s="5">
        <f>(A218+WACC!$J$53)/(A218+WACC!$J$53+WACC!$J$54)</f>
        <v>0.64208242950108463</v>
      </c>
      <c r="E218" s="18">
        <f>WACC!$C$8+SUMIFS(WACC!$F$58:$F$72,WACC!$C$58:$C$72,"&lt;="&amp;D218,WACC!$D$58:$D$72,"&gt;"&amp;D218)</f>
        <v>0.2321</v>
      </c>
      <c r="F218" s="54">
        <f>((1-0.2)*($B$1-C218*E218))/($B$3)*10^9</f>
        <v>787.57706563706552</v>
      </c>
      <c r="G218" s="54">
        <f t="shared" si="10"/>
        <v>919.50152109902206</v>
      </c>
      <c r="H218" s="54">
        <f t="shared" si="11"/>
        <v>-131.92445546195654</v>
      </c>
    </row>
    <row r="219" spans="1:8">
      <c r="A219" s="51">
        <v>211</v>
      </c>
      <c r="B219">
        <f t="shared" si="9"/>
        <v>31134720.37774827</v>
      </c>
      <c r="C219" s="30">
        <f>A219+WACC!$J$53</f>
        <v>297</v>
      </c>
      <c r="D219" s="5">
        <f>(A219+WACC!$J$53)/(A219+WACC!$J$53+WACC!$J$54)</f>
        <v>0.6428571428571429</v>
      </c>
      <c r="E219" s="18">
        <f>WACC!$C$8+SUMIFS(WACC!$F$58:$F$72,WACC!$C$58:$C$72,"&lt;="&amp;D219,WACC!$D$58:$D$72,"&gt;"&amp;D219)</f>
        <v>0.2321</v>
      </c>
      <c r="F219" s="54">
        <f>((1-0.2)*($B$1-C219*E219))/($B$3)*10^9</f>
        <v>786.14324324324309</v>
      </c>
      <c r="G219" s="54">
        <f t="shared" si="10"/>
        <v>918.65687351388874</v>
      </c>
      <c r="H219" s="54">
        <f t="shared" si="11"/>
        <v>-132.51363027064565</v>
      </c>
    </row>
    <row r="220" spans="1:8">
      <c r="A220" s="51">
        <v>212</v>
      </c>
      <c r="B220">
        <f t="shared" si="9"/>
        <v>31282278.294230487</v>
      </c>
      <c r="C220" s="30">
        <f>A220+WACC!$J$53</f>
        <v>298</v>
      </c>
      <c r="D220" s="5">
        <f>(A220+WACC!$J$53)/(A220+WACC!$J$53+WACC!$J$54)</f>
        <v>0.64362850971922247</v>
      </c>
      <c r="E220" s="18">
        <f>WACC!$C$8+SUMIFS(WACC!$F$58:$F$72,WACC!$C$58:$C$72,"&lt;="&amp;D220,WACC!$D$58:$D$72,"&gt;"&amp;D220)</f>
        <v>0.2321</v>
      </c>
      <c r="F220" s="54">
        <f>((1-0.2)*($B$1-C220*E220))/($B$3)*10^9</f>
        <v>784.70942084942078</v>
      </c>
      <c r="G220" s="54">
        <f t="shared" si="10"/>
        <v>917.81377627919403</v>
      </c>
      <c r="H220" s="54">
        <f t="shared" si="11"/>
        <v>-133.10435542977325</v>
      </c>
    </row>
    <row r="221" spans="1:8">
      <c r="A221" s="51">
        <v>213</v>
      </c>
      <c r="B221">
        <f t="shared" si="9"/>
        <v>31429836.210712705</v>
      </c>
      <c r="C221" s="30">
        <f>A221+WACC!$J$53</f>
        <v>299</v>
      </c>
      <c r="D221" s="5">
        <f>(A221+WACC!$J$53)/(A221+WACC!$J$53+WACC!$J$54)</f>
        <v>0.6443965517241379</v>
      </c>
      <c r="E221" s="18">
        <f>WACC!$C$8+SUMIFS(WACC!$F$58:$F$72,WACC!$C$58:$C$72,"&lt;="&amp;D221,WACC!$D$58:$D$72,"&gt;"&amp;D221)</f>
        <v>0.2321</v>
      </c>
      <c r="F221" s="54">
        <f>((1-0.2)*($B$1-C221*E221))/($B$3)*10^9</f>
        <v>783.27559845559836</v>
      </c>
      <c r="G221" s="54">
        <f t="shared" si="10"/>
        <v>916.9722251303499</v>
      </c>
      <c r="H221" s="54">
        <f t="shared" si="11"/>
        <v>-133.69662667475154</v>
      </c>
    </row>
    <row r="222" spans="1:8">
      <c r="A222" s="51">
        <v>214</v>
      </c>
      <c r="B222">
        <f t="shared" si="9"/>
        <v>31577394.127194926</v>
      </c>
      <c r="C222" s="30">
        <f>A222+WACC!$J$53</f>
        <v>300</v>
      </c>
      <c r="D222" s="5">
        <f>(A222+WACC!$J$53)/(A222+WACC!$J$53+WACC!$J$54)</f>
        <v>0.64516129032258063</v>
      </c>
      <c r="E222" s="18">
        <f>WACC!$C$8+SUMIFS(WACC!$F$58:$F$72,WACC!$C$58:$C$72,"&lt;="&amp;D222,WACC!$D$58:$D$72,"&gt;"&amp;D222)</f>
        <v>0.2321</v>
      </c>
      <c r="F222" s="54">
        <f>((1-0.2)*($B$1-C222*E222))/($B$3)*10^9</f>
        <v>781.84177606177605</v>
      </c>
      <c r="G222" s="54">
        <f t="shared" si="10"/>
        <v>916.13221581839468</v>
      </c>
      <c r="H222" s="54">
        <f t="shared" si="11"/>
        <v>-134.29043975661864</v>
      </c>
    </row>
    <row r="223" spans="1:8">
      <c r="A223" s="51">
        <v>215</v>
      </c>
      <c r="B223">
        <f t="shared" si="9"/>
        <v>31724952.043677144</v>
      </c>
      <c r="C223" s="30">
        <f>A223+WACC!$J$53</f>
        <v>301</v>
      </c>
      <c r="D223" s="5">
        <f>(A223+WACC!$J$53)/(A223+WACC!$J$53+WACC!$J$54)</f>
        <v>0.64592274678111583</v>
      </c>
      <c r="E223" s="18">
        <f>WACC!$C$8+SUMIFS(WACC!$F$58:$F$72,WACC!$C$58:$C$72,"&lt;="&amp;D223,WACC!$D$58:$D$72,"&gt;"&amp;D223)</f>
        <v>0.2321</v>
      </c>
      <c r="F223" s="54">
        <f>((1-0.2)*($B$1-C223*E223))/($B$3)*10^9</f>
        <v>780.40795366795362</v>
      </c>
      <c r="G223" s="54">
        <f t="shared" si="10"/>
        <v>915.29374410992261</v>
      </c>
      <c r="H223" s="54">
        <f t="shared" si="11"/>
        <v>-134.88579044196899</v>
      </c>
    </row>
    <row r="224" spans="1:8">
      <c r="A224" s="51">
        <v>216</v>
      </c>
      <c r="B224">
        <f t="shared" si="9"/>
        <v>31872509.960159365</v>
      </c>
      <c r="C224" s="30">
        <f>A224+WACC!$J$53</f>
        <v>302</v>
      </c>
      <c r="D224" s="5">
        <f>(A224+WACC!$J$53)/(A224+WACC!$J$53+WACC!$J$54)</f>
        <v>0.64668094218415417</v>
      </c>
      <c r="E224" s="18">
        <f>WACC!$C$8+SUMIFS(WACC!$F$58:$F$72,WACC!$C$58:$C$72,"&lt;="&amp;D224,WACC!$D$58:$D$72,"&gt;"&amp;D224)</f>
        <v>0.2321</v>
      </c>
      <c r="F224" s="54">
        <f>((1-0.2)*($B$1-C224*E224))/($B$3)*10^9</f>
        <v>778.9741312741312</v>
      </c>
      <c r="G224" s="54">
        <f t="shared" si="10"/>
        <v>914.45680578701126</v>
      </c>
      <c r="H224" s="54">
        <f t="shared" si="11"/>
        <v>-135.48267451288007</v>
      </c>
    </row>
    <row r="225" spans="1:8">
      <c r="A225" s="51">
        <v>217</v>
      </c>
      <c r="B225">
        <f t="shared" si="9"/>
        <v>32020067.876641583</v>
      </c>
      <c r="C225" s="30">
        <f>A225+WACC!$J$53</f>
        <v>303</v>
      </c>
      <c r="D225" s="5">
        <f>(A225+WACC!$J$53)/(A225+WACC!$J$53+WACC!$J$54)</f>
        <v>0.64743589743589747</v>
      </c>
      <c r="E225" s="18">
        <f>WACC!$C$8+SUMIFS(WACC!$F$58:$F$72,WACC!$C$58:$C$72,"&lt;="&amp;D225,WACC!$D$58:$D$72,"&gt;"&amp;D225)</f>
        <v>0.2321</v>
      </c>
      <c r="F225" s="54">
        <f>((1-0.2)*($B$1-C225*E225))/($B$3)*10^9</f>
        <v>777.54030888030866</v>
      </c>
      <c r="G225" s="54">
        <f t="shared" si="10"/>
        <v>913.62139664715153</v>
      </c>
      <c r="H225" s="54">
        <f t="shared" si="11"/>
        <v>-136.08108776684287</v>
      </c>
    </row>
    <row r="226" spans="1:8">
      <c r="A226" s="51">
        <v>218</v>
      </c>
      <c r="B226">
        <f t="shared" si="9"/>
        <v>32167625.793123804</v>
      </c>
      <c r="C226" s="30">
        <f>A226+WACC!$J$53</f>
        <v>304</v>
      </c>
      <c r="D226" s="5">
        <f>(A226+WACC!$J$53)/(A226+WACC!$J$53+WACC!$J$54)</f>
        <v>0.64818763326226014</v>
      </c>
      <c r="E226" s="18">
        <f>WACC!$C$8+SUMIFS(WACC!$F$58:$F$72,WACC!$C$58:$C$72,"&lt;="&amp;D226,WACC!$D$58:$D$72,"&gt;"&amp;D226)</f>
        <v>0.2321</v>
      </c>
      <c r="F226" s="54">
        <f>((1-0.2)*($B$1-C226*E226))/($B$3)*10^9</f>
        <v>776.10648648648635</v>
      </c>
      <c r="G226" s="54">
        <f t="shared" si="10"/>
        <v>912.78751250317725</v>
      </c>
      <c r="H226" s="54">
        <f t="shared" si="11"/>
        <v>-136.68102601669091</v>
      </c>
    </row>
    <row r="227" spans="1:8">
      <c r="A227" s="51">
        <v>219</v>
      </c>
      <c r="B227">
        <f t="shared" si="9"/>
        <v>32315183.709606022</v>
      </c>
      <c r="C227" s="30">
        <f>A227+WACC!$J$53</f>
        <v>305</v>
      </c>
      <c r="D227" s="5">
        <f>(A227+WACC!$J$53)/(A227+WACC!$J$53+WACC!$J$54)</f>
        <v>0.64893617021276595</v>
      </c>
      <c r="E227" s="18">
        <f>WACC!$C$8+SUMIFS(WACC!$F$58:$F$72,WACC!$C$58:$C$72,"&lt;="&amp;D227,WACC!$D$58:$D$72,"&gt;"&amp;D227)</f>
        <v>0.2321</v>
      </c>
      <c r="F227" s="54">
        <f>((1-0.2)*($B$1-C227*E227))/($B$3)*10^9</f>
        <v>774.67266409266404</v>
      </c>
      <c r="G227" s="54">
        <f t="shared" si="10"/>
        <v>911.95514918319566</v>
      </c>
      <c r="H227" s="54">
        <f t="shared" si="11"/>
        <v>-137.28248509053162</v>
      </c>
    </row>
    <row r="228" spans="1:8">
      <c r="A228" s="51">
        <v>220</v>
      </c>
      <c r="B228">
        <f t="shared" si="9"/>
        <v>32462741.626088243</v>
      </c>
      <c r="C228" s="30">
        <f>A228+WACC!$J$53</f>
        <v>306</v>
      </c>
      <c r="D228" s="5">
        <f>(A228+WACC!$J$53)/(A228+WACC!$J$53+WACC!$J$54)</f>
        <v>0.64968152866242035</v>
      </c>
      <c r="E228" s="18">
        <f>WACC!$C$8+SUMIFS(WACC!$F$58:$F$72,WACC!$C$58:$C$72,"&lt;="&amp;D228,WACC!$D$58:$D$72,"&gt;"&amp;D228)</f>
        <v>0.2321</v>
      </c>
      <c r="F228" s="54">
        <f>((1-0.2)*($B$1-C228*E228))/($B$3)*10^9</f>
        <v>773.23884169884161</v>
      </c>
      <c r="G228" s="54">
        <f t="shared" si="10"/>
        <v>911.12430253051707</v>
      </c>
      <c r="H228" s="54">
        <f t="shared" si="11"/>
        <v>-137.88546083167546</v>
      </c>
    </row>
    <row r="229" spans="1:8">
      <c r="A229" s="51">
        <v>221</v>
      </c>
      <c r="B229">
        <f t="shared" si="9"/>
        <v>32610299.542570461</v>
      </c>
      <c r="C229" s="30">
        <f>A229+WACC!$J$53</f>
        <v>307</v>
      </c>
      <c r="D229" s="5">
        <f>(A229+WACC!$J$53)/(A229+WACC!$J$53+WACC!$J$54)</f>
        <v>0.65042372881355937</v>
      </c>
      <c r="E229" s="18">
        <f>WACC!$C$8+SUMIFS(WACC!$F$58:$F$72,WACC!$C$58:$C$72,"&lt;="&amp;D229,WACC!$D$58:$D$72,"&gt;"&amp;D229)</f>
        <v>0.2321</v>
      </c>
      <c r="F229" s="54">
        <f>((1-0.2)*($B$1-C229*E229))/($B$3)*10^9</f>
        <v>771.8050193050193</v>
      </c>
      <c r="G229" s="54">
        <f t="shared" si="10"/>
        <v>910.29496840358559</v>
      </c>
      <c r="H229" s="54">
        <f t="shared" si="11"/>
        <v>-138.48994909856629</v>
      </c>
    </row>
    <row r="230" spans="1:8">
      <c r="A230" s="51">
        <v>222</v>
      </c>
      <c r="B230">
        <f t="shared" si="9"/>
        <v>32757857.459052678</v>
      </c>
      <c r="C230" s="30">
        <f>A230+WACC!$J$53</f>
        <v>308</v>
      </c>
      <c r="D230" s="5">
        <f>(A230+WACC!$J$53)/(A230+WACC!$J$53+WACC!$J$54)</f>
        <v>0.65116279069767447</v>
      </c>
      <c r="E230" s="18">
        <f>WACC!$C$8+SUMIFS(WACC!$F$58:$F$72,WACC!$C$58:$C$72,"&lt;="&amp;D230,WACC!$D$58:$D$72,"&gt;"&amp;D230)</f>
        <v>0.2321</v>
      </c>
      <c r="F230" s="54">
        <f>((1-0.2)*($B$1-C230*E230))/($B$3)*10^9</f>
        <v>770.37119691119688</v>
      </c>
      <c r="G230" s="54">
        <f t="shared" si="10"/>
        <v>909.46714267591165</v>
      </c>
      <c r="H230" s="54">
        <f t="shared" si="11"/>
        <v>-139.09594576471477</v>
      </c>
    </row>
    <row r="231" spans="1:8">
      <c r="A231" s="51">
        <v>223</v>
      </c>
      <c r="B231">
        <f t="shared" si="9"/>
        <v>32905415.3755349</v>
      </c>
      <c r="C231" s="30">
        <f>A231+WACC!$J$53</f>
        <v>309</v>
      </c>
      <c r="D231" s="5">
        <f>(A231+WACC!$J$53)/(A231+WACC!$J$53+WACC!$J$54)</f>
        <v>0.65189873417721522</v>
      </c>
      <c r="E231" s="18">
        <f>WACC!$C$8+SUMIFS(WACC!$F$58:$F$72,WACC!$C$58:$C$72,"&lt;="&amp;D231,WACC!$D$58:$D$72,"&gt;"&amp;D231)</f>
        <v>0.2321</v>
      </c>
      <c r="F231" s="54">
        <f>((1-0.2)*($B$1-C231*E231))/($B$3)*10^9</f>
        <v>768.93737451737445</v>
      </c>
      <c r="G231" s="54">
        <f t="shared" si="10"/>
        <v>908.64082123600167</v>
      </c>
      <c r="H231" s="54">
        <f t="shared" si="11"/>
        <v>-139.70344671862722</v>
      </c>
    </row>
    <row r="232" spans="1:8">
      <c r="A232" s="51">
        <v>224</v>
      </c>
      <c r="B232">
        <f t="shared" si="9"/>
        <v>33052973.292017117</v>
      </c>
      <c r="C232" s="30">
        <f>A232+WACC!$J$53</f>
        <v>310</v>
      </c>
      <c r="D232" s="5">
        <f>(A232+WACC!$J$53)/(A232+WACC!$J$53+WACC!$J$54)</f>
        <v>0.65263157894736845</v>
      </c>
      <c r="E232" s="18">
        <f>WACC!$C$8+SUMIFS(WACC!$F$58:$F$72,WACC!$C$58:$C$72,"&lt;="&amp;D232,WACC!$D$58:$D$72,"&gt;"&amp;D232)</f>
        <v>0.2321</v>
      </c>
      <c r="F232" s="54">
        <f>((1-0.2)*($B$1-C232*E232))/($B$3)*10^9</f>
        <v>767.50355212355203</v>
      </c>
      <c r="G232" s="54">
        <f t="shared" si="10"/>
        <v>907.81599998729143</v>
      </c>
      <c r="H232" s="54">
        <f t="shared" si="11"/>
        <v>-140.31244786373941</v>
      </c>
    </row>
    <row r="233" spans="1:8">
      <c r="A233" s="51">
        <v>225</v>
      </c>
      <c r="B233">
        <f t="shared" si="9"/>
        <v>33200531.208499338</v>
      </c>
      <c r="C233" s="30">
        <f>A233+WACC!$J$53</f>
        <v>311</v>
      </c>
      <c r="D233" s="5">
        <f>(A233+WACC!$J$53)/(A233+WACC!$J$53+WACC!$J$54)</f>
        <v>0.65336134453781514</v>
      </c>
      <c r="E233" s="18">
        <f>WACC!$C$8+SUMIFS(WACC!$F$58:$F$72,WACC!$C$58:$C$72,"&lt;="&amp;D233,WACC!$D$58:$D$72,"&gt;"&amp;D233)</f>
        <v>0.2321</v>
      </c>
      <c r="F233" s="54">
        <f>((1-0.2)*($B$1-C233*E233))/($B$3)*10^9</f>
        <v>766.06972972972972</v>
      </c>
      <c r="G233" s="54">
        <f t="shared" si="10"/>
        <v>906.99267484807785</v>
      </c>
      <c r="H233" s="54">
        <f t="shared" si="11"/>
        <v>-140.92294511834814</v>
      </c>
    </row>
    <row r="234" spans="1:8">
      <c r="A234" s="51">
        <v>226</v>
      </c>
      <c r="B234">
        <f t="shared" si="9"/>
        <v>33348089.124981556</v>
      </c>
      <c r="C234" s="30">
        <f>A234+WACC!$J$53</f>
        <v>312</v>
      </c>
      <c r="D234" s="5">
        <f>(A234+WACC!$J$53)/(A234+WACC!$J$53+WACC!$J$54)</f>
        <v>0.65408805031446537</v>
      </c>
      <c r="E234" s="18">
        <f>WACC!$C$8+SUMIFS(WACC!$F$58:$F$72,WACC!$C$58:$C$72,"&lt;="&amp;D234,WACC!$D$58:$D$72,"&gt;"&amp;D234)</f>
        <v>0.2321</v>
      </c>
      <c r="F234" s="54">
        <f>((1-0.2)*($B$1-C234*E234))/($B$3)*10^9</f>
        <v>764.63590733590729</v>
      </c>
      <c r="G234" s="54">
        <f t="shared" si="10"/>
        <v>906.1708417514518</v>
      </c>
      <c r="H234" s="54">
        <f t="shared" si="11"/>
        <v>-141.53493441554451</v>
      </c>
    </row>
    <row r="235" spans="1:8">
      <c r="A235" s="51">
        <v>227</v>
      </c>
      <c r="B235">
        <f t="shared" si="9"/>
        <v>33495647.041463777</v>
      </c>
      <c r="C235" s="30">
        <f>A235+WACC!$J$53</f>
        <v>313</v>
      </c>
      <c r="D235" s="5">
        <f>(A235+WACC!$J$53)/(A235+WACC!$J$53+WACC!$J$54)</f>
        <v>0.65481171548117156</v>
      </c>
      <c r="E235" s="18">
        <f>WACC!$C$8+SUMIFS(WACC!$F$58:$F$72,WACC!$C$58:$C$72,"&lt;="&amp;D235,WACC!$D$58:$D$72,"&gt;"&amp;D235)</f>
        <v>0.2321</v>
      </c>
      <c r="F235" s="54">
        <f>((1-0.2)*($B$1-C235*E235))/($B$3)*10^9</f>
        <v>763.20208494208487</v>
      </c>
      <c r="G235" s="54">
        <f t="shared" si="10"/>
        <v>905.35049664523081</v>
      </c>
      <c r="H235" s="54">
        <f t="shared" si="11"/>
        <v>-142.14841170314594</v>
      </c>
    </row>
    <row r="236" spans="1:8">
      <c r="A236" s="51">
        <v>228</v>
      </c>
      <c r="B236">
        <f t="shared" si="9"/>
        <v>33643204.957945995</v>
      </c>
      <c r="C236" s="30">
        <f>A236+WACC!$J$53</f>
        <v>314</v>
      </c>
      <c r="D236" s="5">
        <f>(A236+WACC!$J$53)/(A236+WACC!$J$53+WACC!$J$54)</f>
        <v>0.6555323590814196</v>
      </c>
      <c r="E236" s="18">
        <f>WACC!$C$8+SUMIFS(WACC!$F$58:$F$72,WACC!$C$58:$C$72,"&lt;="&amp;D236,WACC!$D$58:$D$72,"&gt;"&amp;D236)</f>
        <v>0.2321</v>
      </c>
      <c r="F236" s="54">
        <f>((1-0.2)*($B$1-C236*E236))/($B$3)*10^9</f>
        <v>761.76826254826244</v>
      </c>
      <c r="G236" s="54">
        <f t="shared" si="10"/>
        <v>904.53163549189287</v>
      </c>
      <c r="H236" s="54">
        <f t="shared" si="11"/>
        <v>-142.76337294363043</v>
      </c>
    </row>
    <row r="237" spans="1:8">
      <c r="A237" s="51">
        <v>229</v>
      </c>
      <c r="B237">
        <f t="shared" si="9"/>
        <v>33790762.874428213</v>
      </c>
      <c r="C237" s="30">
        <f>A237+WACC!$J$53</f>
        <v>315</v>
      </c>
      <c r="D237" s="5">
        <f>(A237+WACC!$J$53)/(A237+WACC!$J$53+WACC!$J$54)</f>
        <v>0.65625</v>
      </c>
      <c r="E237" s="18">
        <f>WACC!$C$8+SUMIFS(WACC!$F$58:$F$72,WACC!$C$58:$C$72,"&lt;="&amp;D237,WACC!$D$58:$D$72,"&gt;"&amp;D237)</f>
        <v>0.2321</v>
      </c>
      <c r="F237" s="54">
        <f>((1-0.2)*($B$1-C237*E237))/($B$3)*10^9</f>
        <v>760.33444015444002</v>
      </c>
      <c r="G237" s="54">
        <f t="shared" si="10"/>
        <v>903.71425426850988</v>
      </c>
      <c r="H237" s="54">
        <f t="shared" si="11"/>
        <v>-143.37981411406986</v>
      </c>
    </row>
    <row r="238" spans="1:8">
      <c r="A238" s="51">
        <v>230</v>
      </c>
      <c r="B238">
        <f t="shared" si="9"/>
        <v>33938320.790910438</v>
      </c>
      <c r="C238" s="30">
        <f>A238+WACC!$J$53</f>
        <v>316</v>
      </c>
      <c r="D238" s="5">
        <f>(A238+WACC!$J$53)/(A238+WACC!$J$53+WACC!$J$54)</f>
        <v>0.656964656964657</v>
      </c>
      <c r="E238" s="18">
        <f>WACC!$C$8+SUMIFS(WACC!$F$58:$F$72,WACC!$C$58:$C$72,"&lt;="&amp;D238,WACC!$D$58:$D$72,"&gt;"&amp;D238)</f>
        <v>0.2321</v>
      </c>
      <c r="F238" s="54">
        <f>((1-0.2)*($B$1-C238*E238))/($B$3)*10^9</f>
        <v>758.90061776061771</v>
      </c>
      <c r="G238" s="54">
        <f t="shared" si="10"/>
        <v>902.89834896668219</v>
      </c>
      <c r="H238" s="54">
        <f t="shared" si="11"/>
        <v>-143.99773120606449</v>
      </c>
    </row>
    <row r="239" spans="1:8">
      <c r="A239" s="51">
        <v>231</v>
      </c>
      <c r="B239">
        <f t="shared" si="9"/>
        <v>34085878.707392655</v>
      </c>
      <c r="C239" s="30">
        <f>A239+WACC!$J$53</f>
        <v>317</v>
      </c>
      <c r="D239" s="5">
        <f>(A239+WACC!$J$53)/(A239+WACC!$J$53+WACC!$J$54)</f>
        <v>0.65767634854771784</v>
      </c>
      <c r="E239" s="18">
        <f>WACC!$C$8+SUMIFS(WACC!$F$58:$F$72,WACC!$C$58:$C$72,"&lt;="&amp;D239,WACC!$D$58:$D$72,"&gt;"&amp;D239)</f>
        <v>0.2321</v>
      </c>
      <c r="F239" s="54">
        <f>((1-0.2)*($B$1-C239*E239))/($B$3)*10^9</f>
        <v>757.46679536679528</v>
      </c>
      <c r="G239" s="54">
        <f t="shared" si="10"/>
        <v>902.08391559247218</v>
      </c>
      <c r="H239" s="54">
        <f t="shared" si="11"/>
        <v>-144.6171202256769</v>
      </c>
    </row>
    <row r="240" spans="1:8">
      <c r="A240" s="51">
        <v>232</v>
      </c>
      <c r="B240">
        <f t="shared" si="9"/>
        <v>34233436.623874873</v>
      </c>
      <c r="C240" s="30">
        <f>A240+WACC!$J$53</f>
        <v>318</v>
      </c>
      <c r="D240" s="5">
        <f>(A240+WACC!$J$53)/(A240+WACC!$J$53+WACC!$J$54)</f>
        <v>0.65838509316770188</v>
      </c>
      <c r="E240" s="18">
        <f>WACC!$C$8+SUMIFS(WACC!$F$58:$F$72,WACC!$C$58:$C$72,"&lt;="&amp;D240,WACC!$D$58:$D$72,"&gt;"&amp;D240)</f>
        <v>0.2321</v>
      </c>
      <c r="F240" s="54">
        <f>((1-0.2)*($B$1-C240*E240))/($B$3)*10^9</f>
        <v>756.03297297297286</v>
      </c>
      <c r="G240" s="54">
        <f t="shared" si="10"/>
        <v>901.27095016634041</v>
      </c>
      <c r="H240" s="54">
        <f t="shared" si="11"/>
        <v>-145.23797719336756</v>
      </c>
    </row>
    <row r="241" spans="1:8">
      <c r="A241" s="51">
        <v>233</v>
      </c>
      <c r="B241">
        <f t="shared" si="9"/>
        <v>34380994.540357091</v>
      </c>
      <c r="C241" s="30">
        <f>A241+WACC!$J$53</f>
        <v>319</v>
      </c>
      <c r="D241" s="5">
        <f>(A241+WACC!$J$53)/(A241+WACC!$J$53+WACC!$J$54)</f>
        <v>0.65909090909090906</v>
      </c>
      <c r="E241" s="18">
        <f>WACC!$C$8+SUMIFS(WACC!$F$58:$F$72,WACC!$C$58:$C$72,"&lt;="&amp;D241,WACC!$D$58:$D$72,"&gt;"&amp;D241)</f>
        <v>0.2321</v>
      </c>
      <c r="F241" s="54">
        <f>((1-0.2)*($B$1-C241*E241))/($B$3)*10^9</f>
        <v>754.59915057915043</v>
      </c>
      <c r="G241" s="54">
        <f t="shared" si="10"/>
        <v>900.45944872307984</v>
      </c>
      <c r="H241" s="54">
        <f t="shared" si="11"/>
        <v>-145.86029814392941</v>
      </c>
    </row>
    <row r="242" spans="1:8">
      <c r="A242" s="51">
        <v>234</v>
      </c>
      <c r="B242">
        <f t="shared" si="9"/>
        <v>34528552.456839308</v>
      </c>
      <c r="C242" s="30">
        <f>A242+WACC!$J$53</f>
        <v>320</v>
      </c>
      <c r="D242" s="5">
        <f>(A242+WACC!$J$53)/(A242+WACC!$J$53+WACC!$J$54)</f>
        <v>0.65979381443298968</v>
      </c>
      <c r="E242" s="18">
        <f>WACC!$C$8+SUMIFS(WACC!$F$58:$F$72,WACC!$C$58:$C$72,"&lt;="&amp;D242,WACC!$D$58:$D$72,"&gt;"&amp;D242)</f>
        <v>0.2321</v>
      </c>
      <c r="F242" s="54">
        <f>((1-0.2)*($B$1-C242*E242))/($B$3)*10^9</f>
        <v>753.16532818532801</v>
      </c>
      <c r="G242" s="54">
        <f t="shared" si="10"/>
        <v>899.64940731175125</v>
      </c>
      <c r="H242" s="54">
        <f t="shared" si="11"/>
        <v>-146.48407912642324</v>
      </c>
    </row>
    <row r="243" spans="1:8">
      <c r="A243" s="51">
        <v>235</v>
      </c>
      <c r="B243">
        <f t="shared" si="9"/>
        <v>34676110.373321533</v>
      </c>
      <c r="C243" s="30">
        <f>A243+WACC!$J$53</f>
        <v>321</v>
      </c>
      <c r="D243" s="5">
        <f>(A243+WACC!$J$53)/(A243+WACC!$J$53+WACC!$J$54)</f>
        <v>0.66049382716049387</v>
      </c>
      <c r="E243" s="18">
        <f>WACC!$C$8+SUMIFS(WACC!$F$58:$F$72,WACC!$C$58:$C$72,"&lt;="&amp;D243,WACC!$D$58:$D$72,"&gt;"&amp;D243)</f>
        <v>0.2321</v>
      </c>
      <c r="F243" s="54">
        <f>((1-0.2)*($B$1-C243*E243))/($B$3)*10^9</f>
        <v>751.7315057915057</v>
      </c>
      <c r="G243" s="54">
        <f t="shared" si="10"/>
        <v>898.8408219956201</v>
      </c>
      <c r="H243" s="54">
        <f t="shared" si="11"/>
        <v>-147.10931620411441</v>
      </c>
    </row>
    <row r="244" spans="1:8">
      <c r="A244" s="51">
        <v>236</v>
      </c>
      <c r="B244">
        <f t="shared" si="9"/>
        <v>34823668.289803751</v>
      </c>
      <c r="C244" s="30">
        <f>A244+WACC!$J$53</f>
        <v>322</v>
      </c>
      <c r="D244" s="5">
        <f>(A244+WACC!$J$53)/(A244+WACC!$J$53+WACC!$J$54)</f>
        <v>0.66119096509240249</v>
      </c>
      <c r="E244" s="18">
        <f>WACC!$C$8+SUMIFS(WACC!$F$58:$F$72,WACC!$C$58:$C$72,"&lt;="&amp;D244,WACC!$D$58:$D$72,"&gt;"&amp;D244)</f>
        <v>0.2321</v>
      </c>
      <c r="F244" s="54">
        <f>((1-0.2)*($B$1-C244*E244))/($B$3)*10^9</f>
        <v>750.29768339768339</v>
      </c>
      <c r="G244" s="54">
        <f t="shared" si="10"/>
        <v>898.03368885209204</v>
      </c>
      <c r="H244" s="54">
        <f t="shared" si="11"/>
        <v>-147.73600545440866</v>
      </c>
    </row>
    <row r="245" spans="1:8">
      <c r="A245" s="51">
        <v>237</v>
      </c>
      <c r="B245">
        <f t="shared" si="9"/>
        <v>34971226.206285968</v>
      </c>
      <c r="C245" s="30">
        <f>A245+WACC!$J$53</f>
        <v>323</v>
      </c>
      <c r="D245" s="5">
        <f>(A245+WACC!$J$53)/(A245+WACC!$J$53+WACC!$J$54)</f>
        <v>0.66188524590163933</v>
      </c>
      <c r="E245" s="18">
        <f>WACC!$C$8+SUMIFS(WACC!$F$58:$F$72,WACC!$C$58:$C$72,"&lt;="&amp;D245,WACC!$D$58:$D$72,"&gt;"&amp;D245)</f>
        <v>0.2321</v>
      </c>
      <c r="F245" s="54">
        <f>((1-0.2)*($B$1-C245*E245))/($B$3)*10^9</f>
        <v>748.86386100386096</v>
      </c>
      <c r="G245" s="54">
        <f t="shared" si="10"/>
        <v>897.22800397264905</v>
      </c>
      <c r="H245" s="54">
        <f t="shared" si="11"/>
        <v>-148.36414296878809</v>
      </c>
    </row>
    <row r="246" spans="1:8">
      <c r="A246" s="51">
        <v>238</v>
      </c>
      <c r="B246">
        <f t="shared" si="9"/>
        <v>35118784.122768186</v>
      </c>
      <c r="C246" s="30">
        <f>A246+WACC!$J$53</f>
        <v>324</v>
      </c>
      <c r="D246" s="5">
        <f>(A246+WACC!$J$53)/(A246+WACC!$J$53+WACC!$J$54)</f>
        <v>0.66257668711656437</v>
      </c>
      <c r="E246" s="18">
        <f>WACC!$C$8+SUMIFS(WACC!$F$58:$F$72,WACC!$C$58:$C$72,"&lt;="&amp;D246,WACC!$D$58:$D$72,"&gt;"&amp;D246)</f>
        <v>0.2321</v>
      </c>
      <c r="F246" s="54">
        <f>((1-0.2)*($B$1-C246*E246))/($B$3)*10^9</f>
        <v>747.43003861003854</v>
      </c>
      <c r="G246" s="54">
        <f t="shared" si="10"/>
        <v>896.42376346278718</v>
      </c>
      <c r="H246" s="54">
        <f t="shared" si="11"/>
        <v>-148.99372485274864</v>
      </c>
    </row>
    <row r="247" spans="1:8">
      <c r="A247" s="51">
        <v>239</v>
      </c>
      <c r="B247">
        <f t="shared" si="9"/>
        <v>35266342.039250411</v>
      </c>
      <c r="C247" s="30">
        <f>A247+WACC!$J$53</f>
        <v>325</v>
      </c>
      <c r="D247" s="5">
        <f>(A247+WACC!$J$53)/(A247+WACC!$J$53+WACC!$J$54)</f>
        <v>0.66326530612244894</v>
      </c>
      <c r="E247" s="18">
        <f>WACC!$C$8+SUMIFS(WACC!$F$58:$F$72,WACC!$C$58:$C$72,"&lt;="&amp;D247,WACC!$D$58:$D$72,"&gt;"&amp;D247)</f>
        <v>0.2321</v>
      </c>
      <c r="F247" s="54">
        <f>((1-0.2)*($B$1-C247*E247))/($B$3)*10^9</f>
        <v>745.99621621621611</v>
      </c>
      <c r="G247" s="54">
        <f t="shared" si="10"/>
        <v>895.62096344195413</v>
      </c>
      <c r="H247" s="54">
        <f t="shared" si="11"/>
        <v>-149.62474722573802</v>
      </c>
    </row>
    <row r="248" spans="1:8">
      <c r="A248" s="51">
        <v>240</v>
      </c>
      <c r="B248">
        <f t="shared" si="9"/>
        <v>35413899.955732629</v>
      </c>
      <c r="C248" s="30">
        <f>A248+WACC!$J$53</f>
        <v>326</v>
      </c>
      <c r="D248" s="5">
        <f>(A248+WACC!$J$53)/(A248+WACC!$J$53+WACC!$J$54)</f>
        <v>0.66395112016293278</v>
      </c>
      <c r="E248" s="18">
        <f>WACC!$C$8+SUMIFS(WACC!$F$58:$F$72,WACC!$C$58:$C$72,"&lt;="&amp;D248,WACC!$D$58:$D$72,"&gt;"&amp;D248)</f>
        <v>0.2321</v>
      </c>
      <c r="F248" s="54">
        <f>((1-0.2)*($B$1-C248*E248))/($B$3)*10^9</f>
        <v>744.56239382239369</v>
      </c>
      <c r="G248" s="54">
        <f t="shared" si="10"/>
        <v>894.81960004348502</v>
      </c>
      <c r="H248" s="54">
        <f t="shared" si="11"/>
        <v>-150.25720622109134</v>
      </c>
    </row>
    <row r="249" spans="1:8">
      <c r="A249" s="51">
        <v>241</v>
      </c>
      <c r="B249">
        <f t="shared" si="9"/>
        <v>35561457.872214846</v>
      </c>
      <c r="C249" s="30">
        <f>A249+WACC!$J$53</f>
        <v>327</v>
      </c>
      <c r="D249" s="5">
        <f>(A249+WACC!$J$53)/(A249+WACC!$J$53+WACC!$J$54)</f>
        <v>0.66463414634146345</v>
      </c>
      <c r="E249" s="18">
        <f>WACC!$C$8+SUMIFS(WACC!$F$58:$F$72,WACC!$C$58:$C$72,"&lt;="&amp;D249,WACC!$D$58:$D$72,"&gt;"&amp;D249)</f>
        <v>0.2321</v>
      </c>
      <c r="F249" s="54">
        <f>((1-0.2)*($B$1-C249*E249))/($B$3)*10^9</f>
        <v>743.12857142857138</v>
      </c>
      <c r="G249" s="54">
        <f t="shared" si="10"/>
        <v>894.0196694145427</v>
      </c>
      <c r="H249" s="54">
        <f t="shared" si="11"/>
        <v>-150.89109798597133</v>
      </c>
    </row>
    <row r="250" spans="1:8">
      <c r="A250" s="51">
        <v>242</v>
      </c>
      <c r="B250">
        <f t="shared" si="9"/>
        <v>35709015.788697064</v>
      </c>
      <c r="C250" s="30">
        <f>A250+WACC!$J$53</f>
        <v>328</v>
      </c>
      <c r="D250" s="5">
        <f>(A250+WACC!$J$53)/(A250+WACC!$J$53+WACC!$J$54)</f>
        <v>0.66531440162271804</v>
      </c>
      <c r="E250" s="18">
        <f>WACC!$C$8+SUMIFS(WACC!$F$58:$F$72,WACC!$C$58:$C$72,"&lt;="&amp;D250,WACC!$D$58:$D$72,"&gt;"&amp;D250)</f>
        <v>0.2321</v>
      </c>
      <c r="F250" s="54">
        <f>((1-0.2)*($B$1-C250*E250))/($B$3)*10^9</f>
        <v>741.69474903474895</v>
      </c>
      <c r="G250" s="54">
        <f t="shared" si="10"/>
        <v>893.22116771605386</v>
      </c>
      <c r="H250" s="54">
        <f t="shared" si="11"/>
        <v>-151.5264186813049</v>
      </c>
    </row>
    <row r="251" spans="1:8">
      <c r="A251" s="51">
        <v>243</v>
      </c>
      <c r="B251">
        <f t="shared" si="9"/>
        <v>35856573.705179282</v>
      </c>
      <c r="C251" s="30">
        <f>A251+WACC!$J$53</f>
        <v>329</v>
      </c>
      <c r="D251" s="5">
        <f>(A251+WACC!$J$53)/(A251+WACC!$J$53+WACC!$J$54)</f>
        <v>0.66599190283400811</v>
      </c>
      <c r="E251" s="18">
        <f>WACC!$C$8+SUMIFS(WACC!$F$58:$F$72,WACC!$C$58:$C$72,"&lt;="&amp;D251,WACC!$D$58:$D$72,"&gt;"&amp;D251)</f>
        <v>0.2321</v>
      </c>
      <c r="F251" s="54">
        <f>((1-0.2)*($B$1-C251*E251))/($B$3)*10^9</f>
        <v>740.26092664092664</v>
      </c>
      <c r="G251" s="54">
        <f t="shared" si="10"/>
        <v>892.42409112264932</v>
      </c>
      <c r="H251" s="54">
        <f t="shared" si="11"/>
        <v>-152.16316448172267</v>
      </c>
    </row>
    <row r="252" spans="1:8">
      <c r="A252" s="51">
        <v>244</v>
      </c>
      <c r="B252">
        <f t="shared" si="9"/>
        <v>36004131.621661507</v>
      </c>
      <c r="C252" s="30">
        <f>A252+WACC!$J$53</f>
        <v>330</v>
      </c>
      <c r="D252" s="5">
        <f>(A252+WACC!$J$53)/(A252+WACC!$J$53+WACC!$J$54)</f>
        <v>0.66666666666666663</v>
      </c>
      <c r="E252" s="18">
        <f>WACC!$C$8+SUMIFS(WACC!$F$58:$F$72,WACC!$C$58:$C$72,"&lt;="&amp;D252,WACC!$D$58:$D$72,"&gt;"&amp;D252)</f>
        <v>0.2321</v>
      </c>
      <c r="F252" s="54">
        <f>((1-0.2)*($B$1-C252*E252))/($B$3)*10^9</f>
        <v>738.82710424710422</v>
      </c>
      <c r="G252" s="54">
        <f t="shared" si="10"/>
        <v>891.62843582260132</v>
      </c>
      <c r="H252" s="54">
        <f t="shared" si="11"/>
        <v>-152.8013315754971</v>
      </c>
    </row>
    <row r="253" spans="1:8">
      <c r="A253" s="51">
        <v>245</v>
      </c>
      <c r="B253">
        <f t="shared" si="9"/>
        <v>36151689.538143724</v>
      </c>
      <c r="C253" s="30">
        <f>A253+WACC!$J$53</f>
        <v>331</v>
      </c>
      <c r="D253" s="5">
        <f>(A253+WACC!$J$53)/(A253+WACC!$J$53+WACC!$J$54)</f>
        <v>0.66733870967741937</v>
      </c>
      <c r="E253" s="18">
        <f>WACC!$C$8+SUMIFS(WACC!$F$58:$F$72,WACC!$C$58:$C$72,"&lt;="&amp;D253,WACC!$D$58:$D$72,"&gt;"&amp;D253)</f>
        <v>0.2321</v>
      </c>
      <c r="F253" s="54">
        <f>((1-0.2)*($B$1-C253*E253))/($B$3)*10^9</f>
        <v>737.39328185328168</v>
      </c>
      <c r="G253" s="54">
        <f t="shared" si="10"/>
        <v>890.83419801776461</v>
      </c>
      <c r="H253" s="54">
        <f t="shared" si="11"/>
        <v>-153.44091616448293</v>
      </c>
    </row>
    <row r="254" spans="1:8">
      <c r="A254" s="51">
        <v>246</v>
      </c>
      <c r="B254">
        <f t="shared" si="9"/>
        <v>36299247.454625942</v>
      </c>
      <c r="C254" s="30">
        <f>A254+WACC!$J$53</f>
        <v>332</v>
      </c>
      <c r="D254" s="5">
        <f>(A254+WACC!$J$53)/(A254+WACC!$J$53+WACC!$J$54)</f>
        <v>0.66800804828973848</v>
      </c>
      <c r="E254" s="18">
        <f>WACC!$C$8+SUMIFS(WACC!$F$58:$F$72,WACC!$C$58:$C$72,"&lt;="&amp;D254,WACC!$D$58:$D$72,"&gt;"&amp;D254)</f>
        <v>0.2321</v>
      </c>
      <c r="F254" s="54">
        <f>((1-0.2)*($B$1-C254*E254))/($B$3)*10^9</f>
        <v>735.95945945945937</v>
      </c>
      <c r="G254" s="54">
        <f t="shared" si="10"/>
        <v>890.04137392351424</v>
      </c>
      <c r="H254" s="54">
        <f t="shared" si="11"/>
        <v>-154.08191446405488</v>
      </c>
    </row>
    <row r="255" spans="1:8">
      <c r="A255" s="51">
        <v>247</v>
      </c>
      <c r="B255">
        <f t="shared" si="9"/>
        <v>36446805.371108159</v>
      </c>
      <c r="C255" s="30">
        <f>A255+WACC!$J$53</f>
        <v>333</v>
      </c>
      <c r="D255" s="5">
        <f>(A255+WACC!$J$53)/(A255+WACC!$J$53+WACC!$J$54)</f>
        <v>0.66867469879518071</v>
      </c>
      <c r="E255" s="18">
        <f>WACC!$C$8+SUMIFS(WACC!$F$58:$F$72,WACC!$C$58:$C$72,"&lt;="&amp;D255,WACC!$D$58:$D$72,"&gt;"&amp;D255)</f>
        <v>0.2321</v>
      </c>
      <c r="F255" s="54">
        <f>((1-0.2)*($B$1-C255*E255))/($B$3)*10^9</f>
        <v>734.52563706563694</v>
      </c>
      <c r="G255" s="54">
        <f t="shared" si="10"/>
        <v>889.24995976868649</v>
      </c>
      <c r="H255" s="54">
        <f t="shared" si="11"/>
        <v>-154.72432270304955</v>
      </c>
    </row>
    <row r="256" spans="1:8">
      <c r="A256" s="51">
        <v>248</v>
      </c>
      <c r="B256">
        <f t="shared" si="9"/>
        <v>36594363.287590384</v>
      </c>
      <c r="C256" s="30">
        <f>A256+WACC!$J$53</f>
        <v>334</v>
      </c>
      <c r="D256" s="5">
        <f>(A256+WACC!$J$53)/(A256+WACC!$J$53+WACC!$J$54)</f>
        <v>0.66933867735470942</v>
      </c>
      <c r="E256" s="18">
        <f>WACC!$C$8+SUMIFS(WACC!$F$58:$F$72,WACC!$C$58:$C$72,"&lt;="&amp;D256,WACC!$D$58:$D$72,"&gt;"&amp;D256)</f>
        <v>0.2321</v>
      </c>
      <c r="F256" s="54">
        <f>((1-0.2)*($B$1-C256*E256))/($B$3)*10^9</f>
        <v>733.09181467181452</v>
      </c>
      <c r="G256" s="54">
        <f t="shared" si="10"/>
        <v>888.45995179551903</v>
      </c>
      <c r="H256" s="54">
        <f t="shared" si="11"/>
        <v>-155.36813712370451</v>
      </c>
    </row>
    <row r="257" spans="1:8">
      <c r="A257" s="51">
        <v>249</v>
      </c>
      <c r="B257">
        <f t="shared" si="9"/>
        <v>36741921.204072602</v>
      </c>
      <c r="C257" s="30">
        <f>A257+WACC!$J$53</f>
        <v>335</v>
      </c>
      <c r="D257" s="5">
        <f>(A257+WACC!$J$53)/(A257+WACC!$J$53+WACC!$J$54)</f>
        <v>0.67</v>
      </c>
      <c r="E257" s="18">
        <f>WACC!$C$8+SUMIFS(WACC!$F$58:$F$72,WACC!$C$58:$C$72,"&lt;="&amp;D257,WACC!$D$58:$D$72,"&gt;"&amp;D257)</f>
        <v>0.2321</v>
      </c>
      <c r="F257" s="54">
        <f>((1-0.2)*($B$1-C257*E257))/($B$3)*10^9</f>
        <v>731.65799227799221</v>
      </c>
      <c r="G257" s="54">
        <f t="shared" si="10"/>
        <v>887.67134625959113</v>
      </c>
      <c r="H257" s="54">
        <f t="shared" si="11"/>
        <v>-156.01335398159893</v>
      </c>
    </row>
    <row r="258" spans="1:8">
      <c r="A258" s="51">
        <v>250</v>
      </c>
      <c r="B258">
        <f t="shared" si="9"/>
        <v>36889479.12055482</v>
      </c>
      <c r="C258" s="30">
        <f>A258+WACC!$J$53</f>
        <v>336</v>
      </c>
      <c r="D258" s="5">
        <f>(A258+WACC!$J$53)/(A258+WACC!$J$53+WACC!$J$54)</f>
        <v>0.6706586826347305</v>
      </c>
      <c r="E258" s="18">
        <f>WACC!$C$8+SUMIFS(WACC!$F$58:$F$72,WACC!$C$58:$C$72,"&lt;="&amp;D258,WACC!$D$58:$D$72,"&gt;"&amp;D258)</f>
        <v>0.2321</v>
      </c>
      <c r="F258" s="54">
        <f>((1-0.2)*($B$1-C258*E258))/($B$3)*10^9</f>
        <v>730.22416988416978</v>
      </c>
      <c r="G258" s="54">
        <f t="shared" si="10"/>
        <v>886.88413942976433</v>
      </c>
      <c r="H258" s="54">
        <f t="shared" si="11"/>
        <v>-156.65996954559455</v>
      </c>
    </row>
    <row r="259" spans="1:8">
      <c r="A259" s="51">
        <v>251</v>
      </c>
      <c r="B259">
        <f t="shared" si="9"/>
        <v>37037037.037037037</v>
      </c>
      <c r="C259" s="30">
        <f>A259+WACC!$J$53</f>
        <v>337</v>
      </c>
      <c r="D259" s="5">
        <f>(A259+WACC!$J$53)/(A259+WACC!$J$53+WACC!$J$54)</f>
        <v>0.67131474103585653</v>
      </c>
      <c r="E259" s="18">
        <f>WACC!$C$8+SUMIFS(WACC!$F$58:$F$72,WACC!$C$58:$C$72,"&lt;="&amp;D259,WACC!$D$58:$D$72,"&gt;"&amp;D259)</f>
        <v>0.2321</v>
      </c>
      <c r="F259" s="54">
        <f>((1-0.2)*($B$1-C259*E259))/($B$3)*10^9</f>
        <v>728.79034749034747</v>
      </c>
      <c r="G259" s="54">
        <f t="shared" si="10"/>
        <v>886.09832758812388</v>
      </c>
      <c r="H259" s="54">
        <f t="shared" si="11"/>
        <v>-157.30798009777641</v>
      </c>
    </row>
    <row r="260" spans="1:8">
      <c r="A260" s="51">
        <v>252</v>
      </c>
      <c r="B260">
        <f t="shared" si="9"/>
        <v>37184594.953519255</v>
      </c>
      <c r="C260" s="30">
        <f>A260+WACC!$J$53</f>
        <v>338</v>
      </c>
      <c r="D260" s="5">
        <f>(A260+WACC!$J$53)/(A260+WACC!$J$53+WACC!$J$54)</f>
        <v>0.67196819085487081</v>
      </c>
      <c r="E260" s="18">
        <f>WACC!$C$8+SUMIFS(WACC!$F$58:$F$72,WACC!$C$58:$C$72,"&lt;="&amp;D260,WACC!$D$58:$D$72,"&gt;"&amp;D260)</f>
        <v>0.2321</v>
      </c>
      <c r="F260" s="54">
        <f>((1-0.2)*($B$1-C260*E260))/($B$3)*10^9</f>
        <v>727.35652509652505</v>
      </c>
      <c r="G260" s="54">
        <f t="shared" si="10"/>
        <v>885.31390702992098</v>
      </c>
      <c r="H260" s="54">
        <f t="shared" si="11"/>
        <v>-157.95738193339594</v>
      </c>
    </row>
    <row r="261" spans="1:8">
      <c r="A261" s="51">
        <v>253</v>
      </c>
      <c r="B261">
        <f t="shared" si="9"/>
        <v>37332152.87000148</v>
      </c>
      <c r="C261" s="30">
        <f>A261+WACC!$J$53</f>
        <v>339</v>
      </c>
      <c r="D261" s="5">
        <f>(A261+WACC!$J$53)/(A261+WACC!$J$53+WACC!$J$54)</f>
        <v>0.67261904761904767</v>
      </c>
      <c r="E261" s="18">
        <f>WACC!$C$8+SUMIFS(WACC!$F$58:$F$72,WACC!$C$58:$C$72,"&lt;="&amp;D261,WACC!$D$58:$D$72,"&gt;"&amp;D261)</f>
        <v>0.2321</v>
      </c>
      <c r="F261" s="54">
        <f>((1-0.2)*($B$1-C261*E261))/($B$3)*10^9</f>
        <v>725.92270270270262</v>
      </c>
      <c r="G261" s="54">
        <f t="shared" si="10"/>
        <v>884.53087406351267</v>
      </c>
      <c r="H261" s="54">
        <f t="shared" si="11"/>
        <v>-158.60817136081005</v>
      </c>
    </row>
    <row r="262" spans="1:8">
      <c r="A262" s="51">
        <v>254</v>
      </c>
      <c r="B262">
        <f t="shared" si="9"/>
        <v>37479710.786483698</v>
      </c>
      <c r="C262" s="30">
        <f>A262+WACC!$J$53</f>
        <v>340</v>
      </c>
      <c r="D262" s="5">
        <f>(A262+WACC!$J$53)/(A262+WACC!$J$53+WACC!$J$54)</f>
        <v>0.67326732673267331</v>
      </c>
      <c r="E262" s="18">
        <f>WACC!$C$8+SUMIFS(WACC!$F$58:$F$72,WACC!$C$58:$C$72,"&lt;="&amp;D262,WACC!$D$58:$D$72,"&gt;"&amp;D262)</f>
        <v>0.2321</v>
      </c>
      <c r="F262" s="54">
        <f>((1-0.2)*($B$1-C262*E262))/($B$3)*10^9</f>
        <v>724.4888803088802</v>
      </c>
      <c r="G262" s="54">
        <f t="shared" si="10"/>
        <v>883.74922501030585</v>
      </c>
      <c r="H262" s="54">
        <f t="shared" si="11"/>
        <v>-159.26034470142565</v>
      </c>
    </row>
    <row r="263" spans="1:8">
      <c r="A263" s="51">
        <v>255</v>
      </c>
      <c r="B263">
        <f t="shared" si="9"/>
        <v>37627268.702965915</v>
      </c>
      <c r="C263" s="30">
        <f>A263+WACC!$J$53</f>
        <v>341</v>
      </c>
      <c r="D263" s="5">
        <f>(A263+WACC!$J$53)/(A263+WACC!$J$53+WACC!$J$54)</f>
        <v>0.67391304347826086</v>
      </c>
      <c r="E263" s="18">
        <f>WACC!$C$8+SUMIFS(WACC!$F$58:$F$72,WACC!$C$58:$C$72,"&lt;="&amp;D263,WACC!$D$58:$D$72,"&gt;"&amp;D263)</f>
        <v>0.2321</v>
      </c>
      <c r="F263" s="54">
        <f>((1-0.2)*($B$1-C263*E263))/($B$3)*10^9</f>
        <v>723.05505791505789</v>
      </c>
      <c r="G263" s="54">
        <f t="shared" si="10"/>
        <v>882.96895620469854</v>
      </c>
      <c r="H263" s="54">
        <f t="shared" si="11"/>
        <v>-159.91389828964066</v>
      </c>
    </row>
    <row r="264" spans="1:8">
      <c r="A264" s="51">
        <v>256</v>
      </c>
      <c r="B264">
        <f t="shared" si="9"/>
        <v>37774826.619448133</v>
      </c>
      <c r="C264" s="30">
        <f>A264+WACC!$J$53</f>
        <v>342</v>
      </c>
      <c r="D264" s="5">
        <f>(A264+WACC!$J$53)/(A264+WACC!$J$53+WACC!$J$54)</f>
        <v>0.67455621301775148</v>
      </c>
      <c r="E264" s="18">
        <f>WACC!$C$8+SUMIFS(WACC!$F$58:$F$72,WACC!$C$58:$C$72,"&lt;="&amp;D264,WACC!$D$58:$D$72,"&gt;"&amp;D264)</f>
        <v>0.2321</v>
      </c>
      <c r="F264" s="54">
        <f>((1-0.2)*($B$1-C264*E264))/($B$3)*10^9</f>
        <v>721.62123552123546</v>
      </c>
      <c r="G264" s="54">
        <f t="shared" si="10"/>
        <v>882.19006399402269</v>
      </c>
      <c r="H264" s="54">
        <f t="shared" si="11"/>
        <v>-160.56882847278723</v>
      </c>
    </row>
    <row r="265" spans="1:8">
      <c r="A265" s="51">
        <v>257</v>
      </c>
      <c r="B265">
        <f t="shared" ref="B265:B328" si="12">A265/$B$2</f>
        <v>37922384.535930358</v>
      </c>
      <c r="C265" s="30">
        <f>A265+WACC!$J$53</f>
        <v>343</v>
      </c>
      <c r="D265" s="5">
        <f>(A265+WACC!$J$53)/(A265+WACC!$J$53+WACC!$J$54)</f>
        <v>0.67519685039370081</v>
      </c>
      <c r="E265" s="18">
        <f>WACC!$C$8+SUMIFS(WACC!$F$58:$F$72,WACC!$C$58:$C$72,"&lt;="&amp;D265,WACC!$D$58:$D$72,"&gt;"&amp;D265)</f>
        <v>0.2321</v>
      </c>
      <c r="F265" s="54">
        <f>((1-0.2)*($B$1-C265*E265))/($B$3)*10^9</f>
        <v>720.18741312741315</v>
      </c>
      <c r="G265" s="54">
        <f t="shared" ref="G265:G328" si="13">((1-0.2)*($B$1-(C265-A265)*$E$8))/($B$3+B265)*10^9</f>
        <v>881.41254473848744</v>
      </c>
      <c r="H265" s="54">
        <f t="shared" ref="H265:H328" si="14">F265-G265</f>
        <v>-161.22513161107429</v>
      </c>
    </row>
    <row r="266" spans="1:8">
      <c r="A266" s="51">
        <v>258</v>
      </c>
      <c r="B266">
        <f t="shared" si="12"/>
        <v>38069942.452412575</v>
      </c>
      <c r="C266" s="30">
        <f>A266+WACC!$J$53</f>
        <v>344</v>
      </c>
      <c r="D266" s="5">
        <f>(A266+WACC!$J$53)/(A266+WACC!$J$53+WACC!$J$54)</f>
        <v>0.67583497053045183</v>
      </c>
      <c r="E266" s="18">
        <f>WACC!$C$8+SUMIFS(WACC!$F$58:$F$72,WACC!$C$58:$C$72,"&lt;="&amp;D266,WACC!$D$58:$D$72,"&gt;"&amp;D266)</f>
        <v>0.2321</v>
      </c>
      <c r="F266" s="54">
        <f>((1-0.2)*($B$1-C266*E266))/($B$3)*10^9</f>
        <v>718.75359073359073</v>
      </c>
      <c r="G266" s="54">
        <f t="shared" si="13"/>
        <v>880.63639481112318</v>
      </c>
      <c r="H266" s="54">
        <f t="shared" si="14"/>
        <v>-161.88280407753246</v>
      </c>
    </row>
    <row r="267" spans="1:8">
      <c r="A267" s="51">
        <v>259</v>
      </c>
      <c r="B267">
        <f t="shared" si="12"/>
        <v>38217500.368894793</v>
      </c>
      <c r="C267" s="30">
        <f>A267+WACC!$J$53</f>
        <v>345</v>
      </c>
      <c r="D267" s="5">
        <f>(A267+WACC!$J$53)/(A267+WACC!$J$53+WACC!$J$54)</f>
        <v>0.67647058823529416</v>
      </c>
      <c r="E267" s="18">
        <f>WACC!$C$8+SUMIFS(WACC!$F$58:$F$72,WACC!$C$58:$C$72,"&lt;="&amp;D267,WACC!$D$58:$D$72,"&gt;"&amp;D267)</f>
        <v>0.2321</v>
      </c>
      <c r="F267" s="54">
        <f>((1-0.2)*($B$1-C267*E267))/($B$3)*10^9</f>
        <v>717.31976833976819</v>
      </c>
      <c r="G267" s="54">
        <f t="shared" si="13"/>
        <v>879.86161059772314</v>
      </c>
      <c r="H267" s="54">
        <f t="shared" si="14"/>
        <v>-162.54184225795495</v>
      </c>
    </row>
    <row r="268" spans="1:8">
      <c r="A268" s="51">
        <v>260</v>
      </c>
      <c r="B268">
        <f t="shared" si="12"/>
        <v>38365058.285377011</v>
      </c>
      <c r="C268" s="30">
        <f>A268+WACC!$J$53</f>
        <v>346</v>
      </c>
      <c r="D268" s="5">
        <f>(A268+WACC!$J$53)/(A268+WACC!$J$53+WACC!$J$54)</f>
        <v>0.67710371819960857</v>
      </c>
      <c r="E268" s="18">
        <f>WACC!$C$8+SUMIFS(WACC!$F$58:$F$72,WACC!$C$58:$C$72,"&lt;="&amp;D268,WACC!$D$58:$D$72,"&gt;"&amp;D268)</f>
        <v>0.2321</v>
      </c>
      <c r="F268" s="54">
        <f>((1-0.2)*($B$1-C268*E268))/($B$3)*10^9</f>
        <v>715.88594594594576</v>
      </c>
      <c r="G268" s="54">
        <f t="shared" si="13"/>
        <v>879.08818849678892</v>
      </c>
      <c r="H268" s="54">
        <f t="shared" si="14"/>
        <v>-163.20224255084315</v>
      </c>
    </row>
    <row r="269" spans="1:8">
      <c r="A269" s="51">
        <v>261</v>
      </c>
      <c r="B269">
        <f t="shared" si="12"/>
        <v>38512616.201859228</v>
      </c>
      <c r="C269" s="30">
        <f>A269+WACC!$J$53</f>
        <v>347</v>
      </c>
      <c r="D269" s="5">
        <f>(A269+WACC!$J$53)/(A269+WACC!$J$53+WACC!$J$54)</f>
        <v>0.677734375</v>
      </c>
      <c r="E269" s="18">
        <f>WACC!$C$8+SUMIFS(WACC!$F$58:$F$72,WACC!$C$58:$C$72,"&lt;="&amp;D269,WACC!$D$58:$D$72,"&gt;"&amp;D269)</f>
        <v>0.2321</v>
      </c>
      <c r="F269" s="54">
        <f>((1-0.2)*($B$1-C269*E269))/($B$3)*10^9</f>
        <v>714.45212355212345</v>
      </c>
      <c r="G269" s="54">
        <f t="shared" si="13"/>
        <v>878.31612491947487</v>
      </c>
      <c r="H269" s="54">
        <f t="shared" si="14"/>
        <v>-163.86400136735142</v>
      </c>
    </row>
    <row r="270" spans="1:8">
      <c r="A270" s="51">
        <v>262</v>
      </c>
      <c r="B270">
        <f t="shared" si="12"/>
        <v>38660174.118341453</v>
      </c>
      <c r="C270" s="30">
        <f>A270+WACC!$J$53</f>
        <v>348</v>
      </c>
      <c r="D270" s="5">
        <f>(A270+WACC!$J$53)/(A270+WACC!$J$53+WACC!$J$54)</f>
        <v>0.67836257309941517</v>
      </c>
      <c r="E270" s="18">
        <f>WACC!$C$8+SUMIFS(WACC!$F$58:$F$72,WACC!$C$58:$C$72,"&lt;="&amp;D270,WACC!$D$58:$D$72,"&gt;"&amp;D270)</f>
        <v>0.2321</v>
      </c>
      <c r="F270" s="54">
        <f>((1-0.2)*($B$1-C270*E270))/($B$3)*10^9</f>
        <v>713.01830115830114</v>
      </c>
      <c r="G270" s="54">
        <f t="shared" si="13"/>
        <v>877.5454162895312</v>
      </c>
      <c r="H270" s="54">
        <f t="shared" si="14"/>
        <v>-164.52711513123006</v>
      </c>
    </row>
    <row r="271" spans="1:8">
      <c r="A271" s="51">
        <v>263</v>
      </c>
      <c r="B271">
        <f t="shared" si="12"/>
        <v>38807732.034823671</v>
      </c>
      <c r="C271" s="30">
        <f>A271+WACC!$J$53</f>
        <v>349</v>
      </c>
      <c r="D271" s="5">
        <f>(A271+WACC!$J$53)/(A271+WACC!$J$53+WACC!$J$54)</f>
        <v>0.67898832684824906</v>
      </c>
      <c r="E271" s="18">
        <f>WACC!$C$8+SUMIFS(WACC!$F$58:$F$72,WACC!$C$58:$C$72,"&lt;="&amp;D271,WACC!$D$58:$D$72,"&gt;"&amp;D271)</f>
        <v>0.2321</v>
      </c>
      <c r="F271" s="54">
        <f>((1-0.2)*($B$1-C271*E271))/($B$3)*10^9</f>
        <v>711.58447876447872</v>
      </c>
      <c r="G271" s="54">
        <f t="shared" si="13"/>
        <v>876.77605904324969</v>
      </c>
      <c r="H271" s="54">
        <f t="shared" si="14"/>
        <v>-165.19158027877097</v>
      </c>
    </row>
    <row r="272" spans="1:8">
      <c r="A272" s="51">
        <v>264</v>
      </c>
      <c r="B272">
        <f t="shared" si="12"/>
        <v>38955289.951305889</v>
      </c>
      <c r="C272" s="30">
        <f>A272+WACC!$J$53</f>
        <v>350</v>
      </c>
      <c r="D272" s="5">
        <f>(A272+WACC!$J$53)/(A272+WACC!$J$53+WACC!$J$54)</f>
        <v>0.67961165048543692</v>
      </c>
      <c r="E272" s="18">
        <f>WACC!$C$8+SUMIFS(WACC!$F$58:$F$72,WACC!$C$58:$C$72,"&lt;="&amp;D272,WACC!$D$58:$D$72,"&gt;"&amp;D272)</f>
        <v>0.2321</v>
      </c>
      <c r="F272" s="54">
        <f>((1-0.2)*($B$1-C272*E272))/($B$3)*10^9</f>
        <v>710.15065637065629</v>
      </c>
      <c r="G272" s="54">
        <f t="shared" si="13"/>
        <v>876.00804962940867</v>
      </c>
      <c r="H272" s="54">
        <f t="shared" si="14"/>
        <v>-165.85739325875238</v>
      </c>
    </row>
    <row r="273" spans="1:8">
      <c r="A273" s="51">
        <v>265</v>
      </c>
      <c r="B273">
        <f t="shared" si="12"/>
        <v>39102847.867788106</v>
      </c>
      <c r="C273" s="30">
        <f>A273+WACC!$J$53</f>
        <v>351</v>
      </c>
      <c r="D273" s="5">
        <f>(A273+WACC!$J$53)/(A273+WACC!$J$53+WACC!$J$54)</f>
        <v>0.68023255813953487</v>
      </c>
      <c r="E273" s="18">
        <f>WACC!$C$8+SUMIFS(WACC!$F$58:$F$72,WACC!$C$58:$C$72,"&lt;="&amp;D273,WACC!$D$58:$D$72,"&gt;"&amp;D273)</f>
        <v>0.2321</v>
      </c>
      <c r="F273" s="54">
        <f>((1-0.2)*($B$1-C273*E273))/($B$3)*10^9</f>
        <v>708.71683397683387</v>
      </c>
      <c r="G273" s="54">
        <f t="shared" si="13"/>
        <v>875.24138450921839</v>
      </c>
      <c r="H273" s="54">
        <f t="shared" si="14"/>
        <v>-166.52455053238452</v>
      </c>
    </row>
    <row r="274" spans="1:8">
      <c r="A274" s="51">
        <v>266</v>
      </c>
      <c r="B274">
        <f t="shared" si="12"/>
        <v>39250405.784270331</v>
      </c>
      <c r="C274" s="30">
        <f>A274+WACC!$J$53</f>
        <v>352</v>
      </c>
      <c r="D274" s="5">
        <f>(A274+WACC!$J$53)/(A274+WACC!$J$53+WACC!$J$54)</f>
        <v>0.68085106382978722</v>
      </c>
      <c r="E274" s="18">
        <f>WACC!$C$8+SUMIFS(WACC!$F$58:$F$72,WACC!$C$58:$C$72,"&lt;="&amp;D274,WACC!$D$58:$D$72,"&gt;"&amp;D274)</f>
        <v>0.2321</v>
      </c>
      <c r="F274" s="54">
        <f>((1-0.2)*($B$1-C274*E274))/($B$3)*10^9</f>
        <v>707.28301158301133</v>
      </c>
      <c r="G274" s="54">
        <f t="shared" si="13"/>
        <v>874.47606015626661</v>
      </c>
      <c r="H274" s="54">
        <f t="shared" si="14"/>
        <v>-167.19304857325528</v>
      </c>
    </row>
    <row r="275" spans="1:8">
      <c r="A275" s="51">
        <v>267</v>
      </c>
      <c r="B275">
        <f t="shared" si="12"/>
        <v>39397963.700752549</v>
      </c>
      <c r="C275" s="30">
        <f>A275+WACC!$J$53</f>
        <v>353</v>
      </c>
      <c r="D275" s="5">
        <f>(A275+WACC!$J$53)/(A275+WACC!$J$53+WACC!$J$54)</f>
        <v>0.68146718146718144</v>
      </c>
      <c r="E275" s="18">
        <f>WACC!$C$8+SUMIFS(WACC!$F$58:$F$72,WACC!$C$58:$C$72,"&lt;="&amp;D275,WACC!$D$58:$D$72,"&gt;"&amp;D275)</f>
        <v>0.2321</v>
      </c>
      <c r="F275" s="54">
        <f>((1-0.2)*($B$1-C275*E275))/($B$3)*10^9</f>
        <v>705.84918918918913</v>
      </c>
      <c r="G275" s="54">
        <f t="shared" si="13"/>
        <v>873.71207305646431</v>
      </c>
      <c r="H275" s="54">
        <f t="shared" si="14"/>
        <v>-167.86288386727517</v>
      </c>
    </row>
    <row r="276" spans="1:8">
      <c r="A276" s="51">
        <v>268</v>
      </c>
      <c r="B276">
        <f t="shared" si="12"/>
        <v>39545521.617234766</v>
      </c>
      <c r="C276" s="30">
        <f>A276+WACC!$J$53</f>
        <v>354</v>
      </c>
      <c r="D276" s="5">
        <f>(A276+WACC!$J$53)/(A276+WACC!$J$53+WACC!$J$54)</f>
        <v>0.68208092485549132</v>
      </c>
      <c r="E276" s="18">
        <f>WACC!$C$8+SUMIFS(WACC!$F$58:$F$72,WACC!$C$58:$C$72,"&lt;="&amp;D276,WACC!$D$58:$D$72,"&gt;"&amp;D276)</f>
        <v>0.2321</v>
      </c>
      <c r="F276" s="54">
        <f>((1-0.2)*($B$1-C276*E276))/($B$3)*10^9</f>
        <v>704.41536679536682</v>
      </c>
      <c r="G276" s="54">
        <f t="shared" si="13"/>
        <v>872.94941970799243</v>
      </c>
      <c r="H276" s="54">
        <f t="shared" si="14"/>
        <v>-168.53405291262561</v>
      </c>
    </row>
    <row r="277" spans="1:8">
      <c r="A277" s="51">
        <v>269</v>
      </c>
      <c r="B277">
        <f t="shared" si="12"/>
        <v>39693079.533716984</v>
      </c>
      <c r="C277" s="30">
        <f>A277+WACC!$J$53</f>
        <v>355</v>
      </c>
      <c r="D277" s="5">
        <f>(A277+WACC!$J$53)/(A277+WACC!$J$53+WACC!$J$54)</f>
        <v>0.68269230769230771</v>
      </c>
      <c r="E277" s="18">
        <f>WACC!$C$8+SUMIFS(WACC!$F$58:$F$72,WACC!$C$58:$C$72,"&lt;="&amp;D277,WACC!$D$58:$D$72,"&gt;"&amp;D277)</f>
        <v>0.2321</v>
      </c>
      <c r="F277" s="54">
        <f>((1-0.2)*($B$1-C277*E277))/($B$3)*10^9</f>
        <v>702.9815444015444</v>
      </c>
      <c r="G277" s="54">
        <f t="shared" si="13"/>
        <v>872.18809662124761</v>
      </c>
      <c r="H277" s="54">
        <f t="shared" si="14"/>
        <v>-169.20655221970321</v>
      </c>
    </row>
    <row r="278" spans="1:8">
      <c r="A278" s="51">
        <v>270</v>
      </c>
      <c r="B278">
        <f t="shared" si="12"/>
        <v>39840637.450199202</v>
      </c>
      <c r="C278" s="30">
        <f>A278+WACC!$J$53</f>
        <v>356</v>
      </c>
      <c r="D278" s="5">
        <f>(A278+WACC!$J$53)/(A278+WACC!$J$53+WACC!$J$54)</f>
        <v>0.68330134357005756</v>
      </c>
      <c r="E278" s="18">
        <f>WACC!$C$8+SUMIFS(WACC!$F$58:$F$72,WACC!$C$58:$C$72,"&lt;="&amp;D278,WACC!$D$58:$D$72,"&gt;"&amp;D278)</f>
        <v>0.2321</v>
      </c>
      <c r="F278" s="54">
        <f>((1-0.2)*($B$1-C278*E278))/($B$3)*10^9</f>
        <v>701.54772200772197</v>
      </c>
      <c r="G278" s="54">
        <f t="shared" si="13"/>
        <v>871.4281003187898</v>
      </c>
      <c r="H278" s="54">
        <f t="shared" si="14"/>
        <v>-169.88037831106783</v>
      </c>
    </row>
    <row r="279" spans="1:8">
      <c r="A279" s="51">
        <v>271</v>
      </c>
      <c r="B279">
        <f t="shared" si="12"/>
        <v>39988195.366681427</v>
      </c>
      <c r="C279" s="30">
        <f>A279+WACC!$J$53</f>
        <v>357</v>
      </c>
      <c r="D279" s="5">
        <f>(A279+WACC!$J$53)/(A279+WACC!$J$53+WACC!$J$54)</f>
        <v>0.68390804597701149</v>
      </c>
      <c r="E279" s="18">
        <f>WACC!$C$8+SUMIFS(WACC!$F$58:$F$72,WACC!$C$58:$C$72,"&lt;="&amp;D279,WACC!$D$58:$D$72,"&gt;"&amp;D279)</f>
        <v>0.2321</v>
      </c>
      <c r="F279" s="54">
        <f>((1-0.2)*($B$1-C279*E279))/($B$3)*10^9</f>
        <v>700.11389961389955</v>
      </c>
      <c r="G279" s="54">
        <f t="shared" si="13"/>
        <v>870.66942733528833</v>
      </c>
      <c r="H279" s="54">
        <f t="shared" si="14"/>
        <v>-170.55552772138878</v>
      </c>
    </row>
    <row r="280" spans="1:8">
      <c r="A280" s="51">
        <v>272</v>
      </c>
      <c r="B280">
        <f t="shared" si="12"/>
        <v>40135753.283163644</v>
      </c>
      <c r="C280" s="30">
        <f>A280+WACC!$J$53</f>
        <v>358</v>
      </c>
      <c r="D280" s="5">
        <f>(A280+WACC!$J$53)/(A280+WACC!$J$53+WACC!$J$54)</f>
        <v>0.68451242829827919</v>
      </c>
      <c r="E280" s="18">
        <f>WACC!$C$8+SUMIFS(WACC!$F$58:$F$72,WACC!$C$58:$C$72,"&lt;="&amp;D280,WACC!$D$58:$D$72,"&gt;"&amp;D280)</f>
        <v>0.2321</v>
      </c>
      <c r="F280" s="54">
        <f>((1-0.2)*($B$1-C280*E280))/($B$3)*10^9</f>
        <v>698.68007722007712</v>
      </c>
      <c r="G280" s="54">
        <f t="shared" si="13"/>
        <v>869.9120742174706</v>
      </c>
      <c r="H280" s="54">
        <f t="shared" si="14"/>
        <v>-171.23199699739348</v>
      </c>
    </row>
    <row r="281" spans="1:8">
      <c r="A281" s="51">
        <v>273</v>
      </c>
      <c r="B281">
        <f t="shared" si="12"/>
        <v>40283311.199645862</v>
      </c>
      <c r="C281" s="30">
        <f>A281+WACC!$J$53</f>
        <v>359</v>
      </c>
      <c r="D281" s="5">
        <f>(A281+WACC!$J$53)/(A281+WACC!$J$53+WACC!$J$54)</f>
        <v>0.68511450381679384</v>
      </c>
      <c r="E281" s="18">
        <f>WACC!$C$8+SUMIFS(WACC!$F$58:$F$72,WACC!$C$58:$C$72,"&lt;="&amp;D281,WACC!$D$58:$D$72,"&gt;"&amp;D281)</f>
        <v>0.2321</v>
      </c>
      <c r="F281" s="54">
        <f>((1-0.2)*($B$1-C281*E281))/($B$3)*10^9</f>
        <v>697.2462548262547</v>
      </c>
      <c r="G281" s="54">
        <f t="shared" si="13"/>
        <v>869.15603752406832</v>
      </c>
      <c r="H281" s="54">
        <f t="shared" si="14"/>
        <v>-171.90978269781363</v>
      </c>
    </row>
    <row r="282" spans="1:8">
      <c r="A282" s="51">
        <v>274</v>
      </c>
      <c r="B282">
        <f t="shared" si="12"/>
        <v>40430869.11612808</v>
      </c>
      <c r="C282" s="30">
        <f>A282+WACC!$J$53</f>
        <v>360</v>
      </c>
      <c r="D282" s="5">
        <f>(A282+WACC!$J$53)/(A282+WACC!$J$53+WACC!$J$54)</f>
        <v>0.68571428571428572</v>
      </c>
      <c r="E282" s="18">
        <f>WACC!$C$8+SUMIFS(WACC!$F$58:$F$72,WACC!$C$58:$C$72,"&lt;="&amp;D282,WACC!$D$58:$D$72,"&gt;"&amp;D282)</f>
        <v>0.2321</v>
      </c>
      <c r="F282" s="54">
        <f>((1-0.2)*($B$1-C282*E282))/($B$3)*10^9</f>
        <v>695.81243243243239</v>
      </c>
      <c r="G282" s="54">
        <f t="shared" si="13"/>
        <v>868.40131382576635</v>
      </c>
      <c r="H282" s="54">
        <f t="shared" si="14"/>
        <v>-172.58888139333396</v>
      </c>
    </row>
    <row r="283" spans="1:8">
      <c r="A283" s="51">
        <v>275</v>
      </c>
      <c r="B283">
        <f t="shared" si="12"/>
        <v>40578427.032610305</v>
      </c>
      <c r="C283" s="30">
        <f>A283+WACC!$J$53</f>
        <v>361</v>
      </c>
      <c r="D283" s="5">
        <f>(A283+WACC!$J$53)/(A283+WACC!$J$53+WACC!$J$54)</f>
        <v>0.68631178707224338</v>
      </c>
      <c r="E283" s="18">
        <f>WACC!$C$8+SUMIFS(WACC!$F$58:$F$72,WACC!$C$58:$C$72,"&lt;="&amp;D283,WACC!$D$58:$D$72,"&gt;"&amp;D283)</f>
        <v>0.2321</v>
      </c>
      <c r="F283" s="54">
        <f>((1-0.2)*($B$1-C283*E283))/($B$3)*10^9</f>
        <v>694.37861003860996</v>
      </c>
      <c r="G283" s="54">
        <f t="shared" si="13"/>
        <v>867.64789970515039</v>
      </c>
      <c r="H283" s="54">
        <f t="shared" si="14"/>
        <v>-173.26928966654043</v>
      </c>
    </row>
    <row r="284" spans="1:8">
      <c r="A284" s="51">
        <v>276</v>
      </c>
      <c r="B284">
        <f t="shared" si="12"/>
        <v>40725984.949092522</v>
      </c>
      <c r="C284" s="30">
        <f>A284+WACC!$J$53</f>
        <v>362</v>
      </c>
      <c r="D284" s="5">
        <f>(A284+WACC!$J$53)/(A284+WACC!$J$53+WACC!$J$54)</f>
        <v>0.68690702087286526</v>
      </c>
      <c r="E284" s="18">
        <f>WACC!$C$8+SUMIFS(WACC!$F$58:$F$72,WACC!$C$58:$C$72,"&lt;="&amp;D284,WACC!$D$58:$D$72,"&gt;"&amp;D284)</f>
        <v>0.2321</v>
      </c>
      <c r="F284" s="54">
        <f>((1-0.2)*($B$1-C284*E284))/($B$3)*10^9</f>
        <v>692.94478764478754</v>
      </c>
      <c r="G284" s="54">
        <f t="shared" si="13"/>
        <v>866.89579175665506</v>
      </c>
      <c r="H284" s="54">
        <f t="shared" si="14"/>
        <v>-173.95100411186752</v>
      </c>
    </row>
    <row r="285" spans="1:8">
      <c r="A285" s="51">
        <v>277</v>
      </c>
      <c r="B285">
        <f t="shared" si="12"/>
        <v>40873542.86557474</v>
      </c>
      <c r="C285" s="30">
        <f>A285+WACC!$J$53</f>
        <v>363</v>
      </c>
      <c r="D285" s="5">
        <f>(A285+WACC!$J$53)/(A285+WACC!$J$53+WACC!$J$54)</f>
        <v>0.6875</v>
      </c>
      <c r="E285" s="18">
        <f>WACC!$C$8+SUMIFS(WACC!$F$58:$F$72,WACC!$C$58:$C$72,"&lt;="&amp;D285,WACC!$D$58:$D$72,"&gt;"&amp;D285)</f>
        <v>0.2321</v>
      </c>
      <c r="F285" s="54">
        <f>((1-0.2)*($B$1-C285*E285))/($B$3)*10^9</f>
        <v>691.51096525096511</v>
      </c>
      <c r="G285" s="54">
        <f t="shared" si="13"/>
        <v>866.14498658651337</v>
      </c>
      <c r="H285" s="54">
        <f t="shared" si="14"/>
        <v>-174.63402133554825</v>
      </c>
    </row>
    <row r="286" spans="1:8">
      <c r="A286" s="51">
        <v>278</v>
      </c>
      <c r="B286">
        <f t="shared" si="12"/>
        <v>41021100.782056957</v>
      </c>
      <c r="C286" s="30">
        <f>A286+WACC!$J$53</f>
        <v>364</v>
      </c>
      <c r="D286" s="5">
        <f>(A286+WACC!$J$53)/(A286+WACC!$J$53+WACC!$J$54)</f>
        <v>0.68809073724007563</v>
      </c>
      <c r="E286" s="18">
        <f>WACC!$C$8+SUMIFS(WACC!$F$58:$F$72,WACC!$C$58:$C$72,"&lt;="&amp;D286,WACC!$D$58:$D$72,"&gt;"&amp;D286)</f>
        <v>0.2321</v>
      </c>
      <c r="F286" s="54">
        <f>((1-0.2)*($B$1-C286*E286))/($B$3)*10^9</f>
        <v>690.0771428571428</v>
      </c>
      <c r="G286" s="54">
        <f t="shared" si="13"/>
        <v>865.3954808127055</v>
      </c>
      <c r="H286" s="54">
        <f t="shared" si="14"/>
        <v>-175.3183379555627</v>
      </c>
    </row>
    <row r="287" spans="1:8">
      <c r="A287" s="51">
        <v>279</v>
      </c>
      <c r="B287">
        <f t="shared" si="12"/>
        <v>41168658.698539175</v>
      </c>
      <c r="C287" s="30">
        <f>A287+WACC!$J$53</f>
        <v>365</v>
      </c>
      <c r="D287" s="5">
        <f>(A287+WACC!$J$53)/(A287+WACC!$J$53+WACC!$J$54)</f>
        <v>0.68867924528301883</v>
      </c>
      <c r="E287" s="18">
        <f>WACC!$C$8+SUMIFS(WACC!$F$58:$F$72,WACC!$C$58:$C$72,"&lt;="&amp;D287,WACC!$D$58:$D$72,"&gt;"&amp;D287)</f>
        <v>0.2321</v>
      </c>
      <c r="F287" s="54">
        <f>((1-0.2)*($B$1-C287*E287))/($B$3)*10^9</f>
        <v>688.64332046332038</v>
      </c>
      <c r="G287" s="54">
        <f t="shared" si="13"/>
        <v>864.6472710649075</v>
      </c>
      <c r="H287" s="54">
        <f t="shared" si="14"/>
        <v>-176.00395060158712</v>
      </c>
    </row>
    <row r="288" spans="1:8">
      <c r="A288" s="51">
        <v>280</v>
      </c>
      <c r="B288">
        <f t="shared" si="12"/>
        <v>41316216.6150214</v>
      </c>
      <c r="C288" s="30">
        <f>A288+WACC!$J$53</f>
        <v>366</v>
      </c>
      <c r="D288" s="5">
        <f>(A288+WACC!$J$53)/(A288+WACC!$J$53+WACC!$J$54)</f>
        <v>0.68926553672316382</v>
      </c>
      <c r="E288" s="18">
        <f>WACC!$C$8+SUMIFS(WACC!$F$58:$F$72,WACC!$C$58:$C$72,"&lt;="&amp;D288,WACC!$D$58:$D$72,"&gt;"&amp;D288)</f>
        <v>0.2321</v>
      </c>
      <c r="F288" s="54">
        <f>((1-0.2)*($B$1-C288*E288))/($B$3)*10^9</f>
        <v>687.20949806949795</v>
      </c>
      <c r="G288" s="54">
        <f t="shared" si="13"/>
        <v>863.90035398444127</v>
      </c>
      <c r="H288" s="54">
        <f t="shared" si="14"/>
        <v>-176.69085591494331</v>
      </c>
    </row>
    <row r="289" spans="1:8">
      <c r="A289" s="51">
        <v>281</v>
      </c>
      <c r="B289">
        <f t="shared" si="12"/>
        <v>41463774.531503618</v>
      </c>
      <c r="C289" s="30">
        <f>A289+WACC!$J$53</f>
        <v>367</v>
      </c>
      <c r="D289" s="5">
        <f>(A289+WACC!$J$53)/(A289+WACC!$J$53+WACC!$J$54)</f>
        <v>0.68984962406015038</v>
      </c>
      <c r="E289" s="18">
        <f>WACC!$C$8+SUMIFS(WACC!$F$58:$F$72,WACC!$C$58:$C$72,"&lt;="&amp;D289,WACC!$D$58:$D$72,"&gt;"&amp;D289)</f>
        <v>0.2321</v>
      </c>
      <c r="F289" s="54">
        <f>((1-0.2)*($B$1-C289*E289))/($B$3)*10^9</f>
        <v>685.77567567567553</v>
      </c>
      <c r="G289" s="54">
        <f t="shared" si="13"/>
        <v>863.15472622422419</v>
      </c>
      <c r="H289" s="54">
        <f t="shared" si="14"/>
        <v>-177.37905054854866</v>
      </c>
    </row>
    <row r="290" spans="1:8">
      <c r="A290" s="51">
        <v>282</v>
      </c>
      <c r="B290">
        <f t="shared" si="12"/>
        <v>41611332.447985835</v>
      </c>
      <c r="C290" s="30">
        <f>A290+WACC!$J$53</f>
        <v>368</v>
      </c>
      <c r="D290" s="5">
        <f>(A290+WACC!$J$53)/(A290+WACC!$J$53+WACC!$J$54)</f>
        <v>0.69043151969981242</v>
      </c>
      <c r="E290" s="18">
        <f>WACC!$C$8+SUMIFS(WACC!$F$58:$F$72,WACC!$C$58:$C$72,"&lt;="&amp;D290,WACC!$D$58:$D$72,"&gt;"&amp;D290)</f>
        <v>0.2321</v>
      </c>
      <c r="F290" s="54">
        <f>((1-0.2)*($B$1-C290*E290))/($B$3)*10^9</f>
        <v>684.3418532818531</v>
      </c>
      <c r="G290" s="54">
        <f t="shared" si="13"/>
        <v>862.41038444871879</v>
      </c>
      <c r="H290" s="54">
        <f t="shared" si="14"/>
        <v>-178.06853116686568</v>
      </c>
    </row>
    <row r="291" spans="1:8">
      <c r="A291" s="51">
        <v>283</v>
      </c>
      <c r="B291">
        <f t="shared" si="12"/>
        <v>41758890.364468053</v>
      </c>
      <c r="C291" s="30">
        <f>A291+WACC!$J$53</f>
        <v>369</v>
      </c>
      <c r="D291" s="5">
        <f>(A291+WACC!$J$53)/(A291+WACC!$J$53+WACC!$J$54)</f>
        <v>0.6910112359550562</v>
      </c>
      <c r="E291" s="18">
        <f>WACC!$C$8+SUMIFS(WACC!$F$58:$F$72,WACC!$C$58:$C$72,"&lt;="&amp;D291,WACC!$D$58:$D$72,"&gt;"&amp;D291)</f>
        <v>0.2321</v>
      </c>
      <c r="F291" s="54">
        <f>((1-0.2)*($B$1-C291*E291))/($B$3)*10^9</f>
        <v>682.90803088803079</v>
      </c>
      <c r="G291" s="54">
        <f t="shared" si="13"/>
        <v>861.6673253338837</v>
      </c>
      <c r="H291" s="54">
        <f t="shared" si="14"/>
        <v>-178.7592944458529</v>
      </c>
    </row>
    <row r="292" spans="1:8">
      <c r="A292" s="51">
        <v>284</v>
      </c>
      <c r="B292">
        <f t="shared" si="12"/>
        <v>41906448.280950278</v>
      </c>
      <c r="C292" s="30">
        <f>A292+WACC!$J$53</f>
        <v>370</v>
      </c>
      <c r="D292" s="5">
        <f>(A292+WACC!$J$53)/(A292+WACC!$J$53+WACC!$J$54)</f>
        <v>0.69158878504672894</v>
      </c>
      <c r="E292" s="18">
        <f>WACC!$C$8+SUMIFS(WACC!$F$58:$F$72,WACC!$C$58:$C$72,"&lt;="&amp;D292,WACC!$D$58:$D$72,"&gt;"&amp;D292)</f>
        <v>0.2321</v>
      </c>
      <c r="F292" s="54">
        <f>((1-0.2)*($B$1-C292*E292))/($B$3)*10^9</f>
        <v>681.47420849420848</v>
      </c>
      <c r="G292" s="54">
        <f t="shared" si="13"/>
        <v>860.92554556712309</v>
      </c>
      <c r="H292" s="54">
        <f t="shared" si="14"/>
        <v>-179.45133707291461</v>
      </c>
    </row>
    <row r="293" spans="1:8">
      <c r="A293" s="51">
        <v>285</v>
      </c>
      <c r="B293">
        <f t="shared" si="12"/>
        <v>42054006.197432496</v>
      </c>
      <c r="C293" s="30">
        <f>A293+WACC!$J$53</f>
        <v>371</v>
      </c>
      <c r="D293" s="5">
        <f>(A293+WACC!$J$53)/(A293+WACC!$J$53+WACC!$J$54)</f>
        <v>0.69216417910447758</v>
      </c>
      <c r="E293" s="18">
        <f>WACC!$C$8+SUMIFS(WACC!$F$58:$F$72,WACC!$C$58:$C$72,"&lt;="&amp;D293,WACC!$D$58:$D$72,"&gt;"&amp;D293)</f>
        <v>0.2321</v>
      </c>
      <c r="F293" s="54">
        <f>((1-0.2)*($B$1-C293*E293))/($B$3)*10^9</f>
        <v>680.04038610038606</v>
      </c>
      <c r="G293" s="54">
        <f t="shared" si="13"/>
        <v>860.18504184723918</v>
      </c>
      <c r="H293" s="54">
        <f t="shared" si="14"/>
        <v>-180.14465574685312</v>
      </c>
    </row>
    <row r="294" spans="1:8">
      <c r="A294" s="51">
        <v>286</v>
      </c>
      <c r="B294">
        <f t="shared" si="12"/>
        <v>42201564.113914713</v>
      </c>
      <c r="C294" s="30">
        <f>A294+WACC!$J$53</f>
        <v>372</v>
      </c>
      <c r="D294" s="5">
        <f>(A294+WACC!$J$53)/(A294+WACC!$J$53+WACC!$J$54)</f>
        <v>0.69273743016759781</v>
      </c>
      <c r="E294" s="18">
        <f>WACC!$C$8+SUMIFS(WACC!$F$58:$F$72,WACC!$C$58:$C$72,"&lt;="&amp;D294,WACC!$D$58:$D$72,"&gt;"&amp;D294)</f>
        <v>0.2321</v>
      </c>
      <c r="F294" s="54">
        <f>((1-0.2)*($B$1-C294*E294))/($B$3)*10^9</f>
        <v>678.60656370656363</v>
      </c>
      <c r="G294" s="54">
        <f t="shared" si="13"/>
        <v>859.4458108843811</v>
      </c>
      <c r="H294" s="54">
        <f t="shared" si="14"/>
        <v>-180.83924717781747</v>
      </c>
    </row>
    <row r="295" spans="1:8">
      <c r="A295" s="51">
        <v>287</v>
      </c>
      <c r="B295">
        <f t="shared" si="12"/>
        <v>42349122.030396931</v>
      </c>
      <c r="C295" s="30">
        <f>A295+WACC!$J$53</f>
        <v>373</v>
      </c>
      <c r="D295" s="5">
        <f>(A295+WACC!$J$53)/(A295+WACC!$J$53+WACC!$J$54)</f>
        <v>0.69330855018587356</v>
      </c>
      <c r="E295" s="18">
        <f>WACC!$C$8+SUMIFS(WACC!$F$58:$F$72,WACC!$C$58:$C$72,"&lt;="&amp;D295,WACC!$D$58:$D$72,"&gt;"&amp;D295)</f>
        <v>0.2321</v>
      </c>
      <c r="F295" s="54">
        <f>((1-0.2)*($B$1-C295*E295))/($B$3)*10^9</f>
        <v>677.17274131274121</v>
      </c>
      <c r="G295" s="54">
        <f t="shared" si="13"/>
        <v>858.70784939999805</v>
      </c>
      <c r="H295" s="54">
        <f t="shared" si="14"/>
        <v>-181.53510808725684</v>
      </c>
    </row>
    <row r="296" spans="1:8">
      <c r="A296" s="51">
        <v>288</v>
      </c>
      <c r="B296">
        <f t="shared" si="12"/>
        <v>42496679.946879148</v>
      </c>
      <c r="C296" s="30">
        <f>A296+WACC!$J$53</f>
        <v>374</v>
      </c>
      <c r="D296" s="5">
        <f>(A296+WACC!$J$53)/(A296+WACC!$J$53+WACC!$J$54)</f>
        <v>0.69387755102040816</v>
      </c>
      <c r="E296" s="18">
        <f>WACC!$C$8+SUMIFS(WACC!$F$58:$F$72,WACC!$C$58:$C$72,"&lt;="&amp;D296,WACC!$D$58:$D$72,"&gt;"&amp;D296)</f>
        <v>0.2321</v>
      </c>
      <c r="F296" s="54">
        <f>((1-0.2)*($B$1-C296*E296))/($B$3)*10^9</f>
        <v>675.73891891891878</v>
      </c>
      <c r="G296" s="54">
        <f t="shared" si="13"/>
        <v>857.97115412678977</v>
      </c>
      <c r="H296" s="54">
        <f t="shared" si="14"/>
        <v>-182.23223520787099</v>
      </c>
    </row>
    <row r="297" spans="1:8">
      <c r="A297" s="51">
        <v>289</v>
      </c>
      <c r="B297">
        <f t="shared" si="12"/>
        <v>42644237.863361374</v>
      </c>
      <c r="C297" s="30">
        <f>A297+WACC!$J$53</f>
        <v>375</v>
      </c>
      <c r="D297" s="5">
        <f>(A297+WACC!$J$53)/(A297+WACC!$J$53+WACC!$J$54)</f>
        <v>0.69444444444444442</v>
      </c>
      <c r="E297" s="18">
        <f>WACC!$C$8+SUMIFS(WACC!$F$58:$F$72,WACC!$C$58:$C$72,"&lt;="&amp;D297,WACC!$D$58:$D$72,"&gt;"&amp;D297)</f>
        <v>0.2321</v>
      </c>
      <c r="F297" s="54">
        <f>((1-0.2)*($B$1-C297*E297))/($B$3)*10^9</f>
        <v>674.30509652509647</v>
      </c>
      <c r="G297" s="54">
        <f t="shared" si="13"/>
        <v>857.23572180865858</v>
      </c>
      <c r="H297" s="54">
        <f t="shared" si="14"/>
        <v>-182.93062528356211</v>
      </c>
    </row>
    <row r="298" spans="1:8">
      <c r="A298" s="51">
        <v>290</v>
      </c>
      <c r="B298">
        <f t="shared" si="12"/>
        <v>42791795.779843591</v>
      </c>
      <c r="C298" s="30">
        <f>A298+WACC!$J$53</f>
        <v>376</v>
      </c>
      <c r="D298" s="5">
        <f>(A298+WACC!$J$53)/(A298+WACC!$J$53+WACC!$J$54)</f>
        <v>0.69500924214417747</v>
      </c>
      <c r="E298" s="18">
        <f>WACC!$C$8+SUMIFS(WACC!$F$58:$F$72,WACC!$C$58:$C$72,"&lt;="&amp;D298,WACC!$D$58:$D$72,"&gt;"&amp;D298)</f>
        <v>0.2321</v>
      </c>
      <c r="F298" s="54">
        <f>((1-0.2)*($B$1-C298*E298))/($B$3)*10^9</f>
        <v>672.87127413127405</v>
      </c>
      <c r="G298" s="54">
        <f t="shared" si="13"/>
        <v>856.5015492006612</v>
      </c>
      <c r="H298" s="54">
        <f t="shared" si="14"/>
        <v>-183.63027506938715</v>
      </c>
    </row>
    <row r="299" spans="1:8">
      <c r="A299" s="51">
        <v>291</v>
      </c>
      <c r="B299">
        <f t="shared" si="12"/>
        <v>42939353.696325809</v>
      </c>
      <c r="C299" s="30">
        <f>A299+WACC!$J$53</f>
        <v>377</v>
      </c>
      <c r="D299" s="5">
        <f>(A299+WACC!$J$53)/(A299+WACC!$J$53+WACC!$J$54)</f>
        <v>0.69557195571955721</v>
      </c>
      <c r="E299" s="18">
        <f>WACC!$C$8+SUMIFS(WACC!$F$58:$F$72,WACC!$C$58:$C$72,"&lt;="&amp;D299,WACC!$D$58:$D$72,"&gt;"&amp;D299)</f>
        <v>0.2321</v>
      </c>
      <c r="F299" s="54">
        <f>((1-0.2)*($B$1-C299*E299))/($B$3)*10^9</f>
        <v>671.43745173745162</v>
      </c>
      <c r="G299" s="54">
        <f t="shared" si="13"/>
        <v>855.768633068962</v>
      </c>
      <c r="H299" s="54">
        <f t="shared" si="14"/>
        <v>-184.33118133151038</v>
      </c>
    </row>
    <row r="300" spans="1:8">
      <c r="A300" s="51">
        <v>292</v>
      </c>
      <c r="B300">
        <f t="shared" si="12"/>
        <v>43086911.612808026</v>
      </c>
      <c r="C300" s="30">
        <f>A300+WACC!$J$53</f>
        <v>378</v>
      </c>
      <c r="D300" s="5">
        <f>(A300+WACC!$J$53)/(A300+WACC!$J$53+WACC!$J$54)</f>
        <v>0.69613259668508287</v>
      </c>
      <c r="E300" s="18">
        <f>WACC!$C$8+SUMIFS(WACC!$F$58:$F$72,WACC!$C$58:$C$72,"&lt;="&amp;D300,WACC!$D$58:$D$72,"&gt;"&amp;D300)</f>
        <v>0.2321</v>
      </c>
      <c r="F300" s="54">
        <f>((1-0.2)*($B$1-C300*E300))/($B$3)*10^9</f>
        <v>670.00362934362931</v>
      </c>
      <c r="G300" s="54">
        <f t="shared" si="13"/>
        <v>855.0369701907839</v>
      </c>
      <c r="H300" s="54">
        <f t="shared" si="14"/>
        <v>-185.03334084715459</v>
      </c>
    </row>
    <row r="301" spans="1:8">
      <c r="A301" s="51">
        <v>293</v>
      </c>
      <c r="B301">
        <f t="shared" si="12"/>
        <v>43234469.529290251</v>
      </c>
      <c r="C301" s="30">
        <f>A301+WACC!$J$53</f>
        <v>379</v>
      </c>
      <c r="D301" s="5">
        <f>(A301+WACC!$J$53)/(A301+WACC!$J$53+WACC!$J$54)</f>
        <v>0.6966911764705882</v>
      </c>
      <c r="E301" s="18">
        <f>WACC!$C$8+SUMIFS(WACC!$F$58:$F$72,WACC!$C$58:$C$72,"&lt;="&amp;D301,WACC!$D$58:$D$72,"&gt;"&amp;D301)</f>
        <v>0.2321</v>
      </c>
      <c r="F301" s="54">
        <f>((1-0.2)*($B$1-C301*E301))/($B$3)*10^9</f>
        <v>668.56980694980689</v>
      </c>
      <c r="G301" s="54">
        <f t="shared" si="13"/>
        <v>854.30655735436244</v>
      </c>
      <c r="H301" s="54">
        <f t="shared" si="14"/>
        <v>-185.73675040455555</v>
      </c>
    </row>
    <row r="302" spans="1:8">
      <c r="A302" s="51">
        <v>294</v>
      </c>
      <c r="B302">
        <f t="shared" si="12"/>
        <v>43382027.445772469</v>
      </c>
      <c r="C302" s="30">
        <f>A302+WACC!$J$53</f>
        <v>380</v>
      </c>
      <c r="D302" s="5">
        <f>(A302+WACC!$J$53)/(A302+WACC!$J$53+WACC!$J$54)</f>
        <v>0.69724770642201839</v>
      </c>
      <c r="E302" s="18">
        <f>WACC!$C$8+SUMIFS(WACC!$F$58:$F$72,WACC!$C$58:$C$72,"&lt;="&amp;D302,WACC!$D$58:$D$72,"&gt;"&amp;D302)</f>
        <v>0.2321</v>
      </c>
      <c r="F302" s="54">
        <f>((1-0.2)*($B$1-C302*E302))/($B$3)*10^9</f>
        <v>667.13598455598446</v>
      </c>
      <c r="G302" s="54">
        <f t="shared" si="13"/>
        <v>853.57739135889869</v>
      </c>
      <c r="H302" s="54">
        <f t="shared" si="14"/>
        <v>-186.44140680291423</v>
      </c>
    </row>
    <row r="303" spans="1:8">
      <c r="A303" s="51">
        <v>295</v>
      </c>
      <c r="B303">
        <f t="shared" si="12"/>
        <v>43529585.362254687</v>
      </c>
      <c r="C303" s="30">
        <f>A303+WACC!$J$53</f>
        <v>381</v>
      </c>
      <c r="D303" s="5">
        <f>(A303+WACC!$J$53)/(A303+WACC!$J$53+WACC!$J$54)</f>
        <v>0.69780219780219777</v>
      </c>
      <c r="E303" s="18">
        <f>WACC!$C$8+SUMIFS(WACC!$F$58:$F$72,WACC!$C$58:$C$72,"&lt;="&amp;D303,WACC!$D$58:$D$72,"&gt;"&amp;D303)</f>
        <v>0.2321</v>
      </c>
      <c r="F303" s="54">
        <f>((1-0.2)*($B$1-C303*E303))/($B$3)*10^9</f>
        <v>665.70216216216204</v>
      </c>
      <c r="G303" s="54">
        <f t="shared" si="13"/>
        <v>852.84946901451144</v>
      </c>
      <c r="H303" s="54">
        <f t="shared" si="14"/>
        <v>-187.1473068523494</v>
      </c>
    </row>
    <row r="304" spans="1:8">
      <c r="A304" s="51">
        <v>296</v>
      </c>
      <c r="B304">
        <f t="shared" si="12"/>
        <v>43677143.278736904</v>
      </c>
      <c r="C304" s="30">
        <f>A304+WACC!$J$53</f>
        <v>382</v>
      </c>
      <c r="D304" s="5">
        <f>(A304+WACC!$J$53)/(A304+WACC!$J$53+WACC!$J$54)</f>
        <v>0.69835466179159045</v>
      </c>
      <c r="E304" s="18">
        <f>WACC!$C$8+SUMIFS(WACC!$F$58:$F$72,WACC!$C$58:$C$72,"&lt;="&amp;D304,WACC!$D$58:$D$72,"&gt;"&amp;D304)</f>
        <v>0.2321</v>
      </c>
      <c r="F304" s="54">
        <f>((1-0.2)*($B$1-C304*E304))/($B$3)*10^9</f>
        <v>664.26833976833962</v>
      </c>
      <c r="G304" s="54">
        <f t="shared" si="13"/>
        <v>852.1227871421919</v>
      </c>
      <c r="H304" s="54">
        <f t="shared" si="14"/>
        <v>-187.85444737385228</v>
      </c>
    </row>
    <row r="305" spans="1:8">
      <c r="A305" s="51">
        <v>297</v>
      </c>
      <c r="B305">
        <f t="shared" si="12"/>
        <v>43824701.195219129</v>
      </c>
      <c r="C305" s="30">
        <f>A305+WACC!$J$53</f>
        <v>383</v>
      </c>
      <c r="D305" s="5">
        <f>(A305+WACC!$J$53)/(A305+WACC!$J$53+WACC!$J$54)</f>
        <v>0.69890510948905105</v>
      </c>
      <c r="E305" s="18">
        <f>WACC!$C$8+SUMIFS(WACC!$F$58:$F$72,WACC!$C$58:$C$72,"&lt;="&amp;D305,WACC!$D$58:$D$72,"&gt;"&amp;D305)</f>
        <v>0.2321</v>
      </c>
      <c r="F305" s="54">
        <f>((1-0.2)*($B$1-C305*E305))/($B$3)*10^9</f>
        <v>662.83451737451719</v>
      </c>
      <c r="G305" s="54">
        <f t="shared" si="13"/>
        <v>851.39734257375665</v>
      </c>
      <c r="H305" s="54">
        <f t="shared" si="14"/>
        <v>-188.56282519923946</v>
      </c>
    </row>
    <row r="306" spans="1:8">
      <c r="A306" s="51">
        <v>298</v>
      </c>
      <c r="B306">
        <f t="shared" si="12"/>
        <v>43972259.111701347</v>
      </c>
      <c r="C306" s="30">
        <f>A306+WACC!$J$53</f>
        <v>384</v>
      </c>
      <c r="D306" s="5">
        <f>(A306+WACC!$J$53)/(A306+WACC!$J$53+WACC!$J$54)</f>
        <v>0.69945355191256831</v>
      </c>
      <c r="E306" s="18">
        <f>WACC!$C$8+SUMIFS(WACC!$F$58:$F$72,WACC!$C$58:$C$72,"&lt;="&amp;D306,WACC!$D$58:$D$72,"&gt;"&amp;D306)</f>
        <v>0.2321</v>
      </c>
      <c r="F306" s="54">
        <f>((1-0.2)*($B$1-C306*E306))/($B$3)*10^9</f>
        <v>661.40069498069499</v>
      </c>
      <c r="G306" s="54">
        <f t="shared" si="13"/>
        <v>850.67313215180218</v>
      </c>
      <c r="H306" s="54">
        <f t="shared" si="14"/>
        <v>-189.27243717110719</v>
      </c>
    </row>
    <row r="307" spans="1:8">
      <c r="A307" s="51">
        <v>299</v>
      </c>
      <c r="B307">
        <f t="shared" si="12"/>
        <v>44119817.028183565</v>
      </c>
      <c r="C307" s="30">
        <f>A307+WACC!$J$53</f>
        <v>385</v>
      </c>
      <c r="D307" s="5">
        <f>(A307+WACC!$J$53)/(A307+WACC!$J$53+WACC!$J$54)</f>
        <v>0.7</v>
      </c>
      <c r="E307" s="18">
        <f>WACC!$C$8+SUMIFS(WACC!$F$58:$F$72,WACC!$C$58:$C$72,"&lt;="&amp;D307,WACC!$D$58:$D$72,"&gt;"&amp;D307)</f>
        <v>0.2742</v>
      </c>
      <c r="F307" s="54">
        <f>((1-0.2)*($B$1-C307*E307))/($B$3)*10^9</f>
        <v>559.83714285714279</v>
      </c>
      <c r="G307" s="54">
        <f t="shared" si="13"/>
        <v>849.9501527296585</v>
      </c>
      <c r="H307" s="54">
        <f t="shared" si="14"/>
        <v>-290.1130098725157</v>
      </c>
    </row>
    <row r="308" spans="1:8">
      <c r="A308" s="51">
        <v>300</v>
      </c>
      <c r="B308">
        <f t="shared" si="12"/>
        <v>44267374.944665782</v>
      </c>
      <c r="C308" s="30">
        <f>A308+WACC!$J$53</f>
        <v>386</v>
      </c>
      <c r="D308" s="5">
        <f>(A308+WACC!$J$53)/(A308+WACC!$J$53+WACC!$J$54)</f>
        <v>0.70054446460980035</v>
      </c>
      <c r="E308" s="18">
        <f>WACC!$C$8+SUMIFS(WACC!$F$58:$F$72,WACC!$C$58:$C$72,"&lt;="&amp;D308,WACC!$D$58:$D$72,"&gt;"&amp;D308)</f>
        <v>0.2742</v>
      </c>
      <c r="F308" s="54">
        <f>((1-0.2)*($B$1-C308*E308))/($B$3)*10^9</f>
        <v>558.14324324324309</v>
      </c>
      <c r="G308" s="54">
        <f t="shared" si="13"/>
        <v>849.22840117134399</v>
      </c>
      <c r="H308" s="54">
        <f t="shared" si="14"/>
        <v>-291.0851579281009</v>
      </c>
    </row>
    <row r="309" spans="1:8">
      <c r="A309" s="51">
        <v>301</v>
      </c>
      <c r="B309">
        <f t="shared" si="12"/>
        <v>44414932.861148</v>
      </c>
      <c r="C309" s="30">
        <f>A309+WACC!$J$53</f>
        <v>387</v>
      </c>
      <c r="D309" s="5">
        <f>(A309+WACC!$J$53)/(A309+WACC!$J$53+WACC!$J$54)</f>
        <v>0.70108695652173914</v>
      </c>
      <c r="E309" s="18">
        <f>WACC!$C$8+SUMIFS(WACC!$F$58:$F$72,WACC!$C$58:$C$72,"&lt;="&amp;D309,WACC!$D$58:$D$72,"&gt;"&amp;D309)</f>
        <v>0.2742</v>
      </c>
      <c r="F309" s="54">
        <f>((1-0.2)*($B$1-C309*E309))/($B$3)*10^9</f>
        <v>556.44934362934362</v>
      </c>
      <c r="G309" s="54">
        <f t="shared" si="13"/>
        <v>848.50787435151994</v>
      </c>
      <c r="H309" s="54">
        <f t="shared" si="14"/>
        <v>-292.05853072217633</v>
      </c>
    </row>
    <row r="310" spans="1:8">
      <c r="A310" s="51">
        <v>302</v>
      </c>
      <c r="B310">
        <f t="shared" si="12"/>
        <v>44562490.777630225</v>
      </c>
      <c r="C310" s="30">
        <f>A310+WACC!$J$53</f>
        <v>388</v>
      </c>
      <c r="D310" s="5">
        <f>(A310+WACC!$J$53)/(A310+WACC!$J$53+WACC!$J$54)</f>
        <v>0.70162748643761297</v>
      </c>
      <c r="E310" s="18">
        <f>WACC!$C$8+SUMIFS(WACC!$F$58:$F$72,WACC!$C$58:$C$72,"&lt;="&amp;D310,WACC!$D$58:$D$72,"&gt;"&amp;D310)</f>
        <v>0.2742</v>
      </c>
      <c r="F310" s="54">
        <f>((1-0.2)*($B$1-C310*E310))/($B$3)*10^9</f>
        <v>554.75544401544391</v>
      </c>
      <c r="G310" s="54">
        <f t="shared" si="13"/>
        <v>847.7885691554452</v>
      </c>
      <c r="H310" s="54">
        <f t="shared" si="14"/>
        <v>-293.03312514000129</v>
      </c>
    </row>
    <row r="311" spans="1:8">
      <c r="A311" s="51">
        <v>303</v>
      </c>
      <c r="B311">
        <f t="shared" si="12"/>
        <v>44710048.694112442</v>
      </c>
      <c r="C311" s="30">
        <f>A311+WACC!$J$53</f>
        <v>389</v>
      </c>
      <c r="D311" s="5">
        <f>(A311+WACC!$J$53)/(A311+WACC!$J$53+WACC!$J$54)</f>
        <v>0.70216606498194944</v>
      </c>
      <c r="E311" s="18">
        <f>WACC!$C$8+SUMIFS(WACC!$F$58:$F$72,WACC!$C$58:$C$72,"&lt;="&amp;D311,WACC!$D$58:$D$72,"&gt;"&amp;D311)</f>
        <v>0.2742</v>
      </c>
      <c r="F311" s="54">
        <f>((1-0.2)*($B$1-C311*E311))/($B$3)*10^9</f>
        <v>553.06154440154432</v>
      </c>
      <c r="G311" s="54">
        <f t="shared" si="13"/>
        <v>847.07048247893158</v>
      </c>
      <c r="H311" s="54">
        <f t="shared" si="14"/>
        <v>-294.00893807738726</v>
      </c>
    </row>
    <row r="312" spans="1:8">
      <c r="A312" s="51">
        <v>304</v>
      </c>
      <c r="B312">
        <f t="shared" si="12"/>
        <v>44857606.61059466</v>
      </c>
      <c r="C312" s="30">
        <f>A312+WACC!$J$53</f>
        <v>390</v>
      </c>
      <c r="D312" s="5">
        <f>(A312+WACC!$J$53)/(A312+WACC!$J$53+WACC!$J$54)</f>
        <v>0.70270270270270274</v>
      </c>
      <c r="E312" s="18">
        <f>WACC!$C$8+SUMIFS(WACC!$F$58:$F$72,WACC!$C$58:$C$72,"&lt;="&amp;D312,WACC!$D$58:$D$72,"&gt;"&amp;D312)</f>
        <v>0.2742</v>
      </c>
      <c r="F312" s="54">
        <f>((1-0.2)*($B$1-C312*E312))/($B$3)*10^9</f>
        <v>551.36764478764462</v>
      </c>
      <c r="G312" s="54">
        <f t="shared" si="13"/>
        <v>846.35361122829931</v>
      </c>
      <c r="H312" s="54">
        <f t="shared" si="14"/>
        <v>-294.98596644065469</v>
      </c>
    </row>
    <row r="313" spans="1:8">
      <c r="A313" s="51">
        <v>305</v>
      </c>
      <c r="B313">
        <f t="shared" si="12"/>
        <v>45005164.527076878</v>
      </c>
      <c r="C313" s="30">
        <f>A313+WACC!$J$53</f>
        <v>391</v>
      </c>
      <c r="D313" s="5">
        <f>(A313+WACC!$J$53)/(A313+WACC!$J$53+WACC!$J$54)</f>
        <v>0.7032374100719424</v>
      </c>
      <c r="E313" s="18">
        <f>WACC!$C$8+SUMIFS(WACC!$F$58:$F$72,WACC!$C$58:$C$72,"&lt;="&amp;D313,WACC!$D$58:$D$72,"&gt;"&amp;D313)</f>
        <v>0.2742</v>
      </c>
      <c r="F313" s="54">
        <f>((1-0.2)*($B$1-C313*E313))/($B$3)*10^9</f>
        <v>549.67374517374503</v>
      </c>
      <c r="G313" s="54">
        <f t="shared" si="13"/>
        <v>845.63795232033237</v>
      </c>
      <c r="H313" s="54">
        <f t="shared" si="14"/>
        <v>-295.96420714658734</v>
      </c>
    </row>
    <row r="314" spans="1:8">
      <c r="A314" s="51">
        <v>306</v>
      </c>
      <c r="B314">
        <f t="shared" si="12"/>
        <v>45152722.443559103</v>
      </c>
      <c r="C314" s="30">
        <f>A314+WACC!$J$53</f>
        <v>392</v>
      </c>
      <c r="D314" s="5">
        <f>(A314+WACC!$J$53)/(A314+WACC!$J$53+WACC!$J$54)</f>
        <v>0.70377019748653502</v>
      </c>
      <c r="E314" s="18">
        <f>WACC!$C$8+SUMIFS(WACC!$F$58:$F$72,WACC!$C$58:$C$72,"&lt;="&amp;D314,WACC!$D$58:$D$72,"&gt;"&amp;D314)</f>
        <v>0.2742</v>
      </c>
      <c r="F314" s="54">
        <f>((1-0.2)*($B$1-C314*E314))/($B$3)*10^9</f>
        <v>547.97984555984556</v>
      </c>
      <c r="G314" s="54">
        <f t="shared" si="13"/>
        <v>844.92350268223402</v>
      </c>
      <c r="H314" s="54">
        <f t="shared" si="14"/>
        <v>-296.94365712238846</v>
      </c>
    </row>
    <row r="315" spans="1:8">
      <c r="A315" s="51">
        <v>307</v>
      </c>
      <c r="B315">
        <f t="shared" si="12"/>
        <v>45300280.36004132</v>
      </c>
      <c r="C315" s="30">
        <f>A315+WACC!$J$53</f>
        <v>393</v>
      </c>
      <c r="D315" s="5">
        <f>(A315+WACC!$J$53)/(A315+WACC!$J$53+WACC!$J$54)</f>
        <v>0.70430107526881724</v>
      </c>
      <c r="E315" s="18">
        <f>WACC!$C$8+SUMIFS(WACC!$F$58:$F$72,WACC!$C$58:$C$72,"&lt;="&amp;D315,WACC!$D$58:$D$72,"&gt;"&amp;D315)</f>
        <v>0.2742</v>
      </c>
      <c r="F315" s="54">
        <f>((1-0.2)*($B$1-C315*E315))/($B$3)*10^9</f>
        <v>546.28594594594585</v>
      </c>
      <c r="G315" s="54">
        <f t="shared" si="13"/>
        <v>844.21025925158369</v>
      </c>
      <c r="H315" s="54">
        <f t="shared" si="14"/>
        <v>-297.92431330563784</v>
      </c>
    </row>
    <row r="316" spans="1:8">
      <c r="A316" s="51">
        <v>308</v>
      </c>
      <c r="B316">
        <f t="shared" si="12"/>
        <v>45447838.276523538</v>
      </c>
      <c r="C316" s="30">
        <f>A316+WACC!$J$53</f>
        <v>394</v>
      </c>
      <c r="D316" s="5">
        <f>(A316+WACC!$J$53)/(A316+WACC!$J$53+WACC!$J$54)</f>
        <v>0.70483005366726292</v>
      </c>
      <c r="E316" s="18">
        <f>WACC!$C$8+SUMIFS(WACC!$F$58:$F$72,WACC!$C$58:$C$72,"&lt;="&amp;D316,WACC!$D$58:$D$72,"&gt;"&amp;D316)</f>
        <v>0.2742</v>
      </c>
      <c r="F316" s="54">
        <f>((1-0.2)*($B$1-C316*E316))/($B$3)*10^9</f>
        <v>544.59204633204627</v>
      </c>
      <c r="G316" s="54">
        <f t="shared" si="13"/>
        <v>843.49821897629215</v>
      </c>
      <c r="H316" s="54">
        <f t="shared" si="14"/>
        <v>-298.90617264424588</v>
      </c>
    </row>
    <row r="317" spans="1:8">
      <c r="A317" s="51">
        <v>309</v>
      </c>
      <c r="B317">
        <f t="shared" si="12"/>
        <v>45595396.193005756</v>
      </c>
      <c r="C317" s="30">
        <f>A317+WACC!$J$53</f>
        <v>395</v>
      </c>
      <c r="D317" s="5">
        <f>(A317+WACC!$J$53)/(A317+WACC!$J$53+WACC!$J$54)</f>
        <v>0.7053571428571429</v>
      </c>
      <c r="E317" s="18">
        <f>WACC!$C$8+SUMIFS(WACC!$F$58:$F$72,WACC!$C$58:$C$72,"&lt;="&amp;D317,WACC!$D$58:$D$72,"&gt;"&amp;D317)</f>
        <v>0.2742</v>
      </c>
      <c r="F317" s="54">
        <f>((1-0.2)*($B$1-C317*E317))/($B$3)*10^9</f>
        <v>542.89814671814668</v>
      </c>
      <c r="G317" s="54">
        <f t="shared" si="13"/>
        <v>842.78737881455879</v>
      </c>
      <c r="H317" s="54">
        <f t="shared" si="14"/>
        <v>-299.88923209641212</v>
      </c>
    </row>
    <row r="318" spans="1:8">
      <c r="A318" s="51">
        <v>310</v>
      </c>
      <c r="B318">
        <f t="shared" si="12"/>
        <v>45742954.109487973</v>
      </c>
      <c r="C318" s="30">
        <f>A318+WACC!$J$53</f>
        <v>396</v>
      </c>
      <c r="D318" s="5">
        <f>(A318+WACC!$J$53)/(A318+WACC!$J$53+WACC!$J$54)</f>
        <v>0.70588235294117652</v>
      </c>
      <c r="E318" s="18">
        <f>WACC!$C$8+SUMIFS(WACC!$F$58:$F$72,WACC!$C$58:$C$72,"&lt;="&amp;D318,WACC!$D$58:$D$72,"&gt;"&amp;D318)</f>
        <v>0.2742</v>
      </c>
      <c r="F318" s="54">
        <f>((1-0.2)*($B$1-C318*E318))/($B$3)*10^9</f>
        <v>541.20424710424697</v>
      </c>
      <c r="G318" s="54">
        <f t="shared" si="13"/>
        <v>842.0777357348278</v>
      </c>
      <c r="H318" s="54">
        <f t="shared" si="14"/>
        <v>-300.87348863058082</v>
      </c>
    </row>
    <row r="319" spans="1:8">
      <c r="A319" s="51">
        <v>311</v>
      </c>
      <c r="B319">
        <f t="shared" si="12"/>
        <v>45890512.025970198</v>
      </c>
      <c r="C319" s="30">
        <f>A319+WACC!$J$53</f>
        <v>397</v>
      </c>
      <c r="D319" s="5">
        <f>(A319+WACC!$J$53)/(A319+WACC!$J$53+WACC!$J$54)</f>
        <v>0.70640569395017794</v>
      </c>
      <c r="E319" s="18">
        <f>WACC!$C$8+SUMIFS(WACC!$F$58:$F$72,WACC!$C$58:$C$72,"&lt;="&amp;D319,WACC!$D$58:$D$72,"&gt;"&amp;D319)</f>
        <v>0.2742</v>
      </c>
      <c r="F319" s="54">
        <f>((1-0.2)*($B$1-C319*E319))/($B$3)*10^9</f>
        <v>539.51034749034739</v>
      </c>
      <c r="G319" s="54">
        <f t="shared" si="13"/>
        <v>841.36928671574583</v>
      </c>
      <c r="H319" s="54">
        <f t="shared" si="14"/>
        <v>-301.85893922539844</v>
      </c>
    </row>
    <row r="320" spans="1:8">
      <c r="A320" s="51">
        <v>312</v>
      </c>
      <c r="B320">
        <f t="shared" si="12"/>
        <v>46038069.942452416</v>
      </c>
      <c r="C320" s="30">
        <f>A320+WACC!$J$53</f>
        <v>398</v>
      </c>
      <c r="D320" s="5">
        <f>(A320+WACC!$J$53)/(A320+WACC!$J$53+WACC!$J$54)</f>
        <v>0.70692717584369447</v>
      </c>
      <c r="E320" s="18">
        <f>WACC!$C$8+SUMIFS(WACC!$F$58:$F$72,WACC!$C$58:$C$72,"&lt;="&amp;D320,WACC!$D$58:$D$72,"&gt;"&amp;D320)</f>
        <v>0.2742</v>
      </c>
      <c r="F320" s="54">
        <f>((1-0.2)*($B$1-C320*E320))/($B$3)*10^9</f>
        <v>537.8164478764478</v>
      </c>
      <c r="G320" s="54">
        <f t="shared" si="13"/>
        <v>840.66202874611781</v>
      </c>
      <c r="H320" s="54">
        <f t="shared" si="14"/>
        <v>-302.84558086967002</v>
      </c>
    </row>
    <row r="321" spans="1:8">
      <c r="A321" s="51">
        <v>313</v>
      </c>
      <c r="B321">
        <f t="shared" si="12"/>
        <v>46185627.858934633</v>
      </c>
      <c r="C321" s="30">
        <f>A321+WACC!$J$53</f>
        <v>399</v>
      </c>
      <c r="D321" s="5">
        <f>(A321+WACC!$J$53)/(A321+WACC!$J$53+WACC!$J$54)</f>
        <v>0.70744680851063835</v>
      </c>
      <c r="E321" s="18">
        <f>WACC!$C$8+SUMIFS(WACC!$F$58:$F$72,WACC!$C$58:$C$72,"&lt;="&amp;D321,WACC!$D$58:$D$72,"&gt;"&amp;D321)</f>
        <v>0.2742</v>
      </c>
      <c r="F321" s="54">
        <f>((1-0.2)*($B$1-C321*E321))/($B$3)*10^9</f>
        <v>536.12254826254809</v>
      </c>
      <c r="G321" s="54">
        <f t="shared" si="13"/>
        <v>839.95595882486566</v>
      </c>
      <c r="H321" s="54">
        <f t="shared" si="14"/>
        <v>-303.83341056231757</v>
      </c>
    </row>
    <row r="322" spans="1:8">
      <c r="A322" s="51">
        <v>314</v>
      </c>
      <c r="B322">
        <f t="shared" si="12"/>
        <v>46333185.775416851</v>
      </c>
      <c r="C322" s="30">
        <f>A322+WACC!$J$53</f>
        <v>400</v>
      </c>
      <c r="D322" s="5">
        <f>(A322+WACC!$J$53)/(A322+WACC!$J$53+WACC!$J$54)</f>
        <v>0.70796460176991149</v>
      </c>
      <c r="E322" s="18">
        <f>WACC!$C$8+SUMIFS(WACC!$F$58:$F$72,WACC!$C$58:$C$72,"&lt;="&amp;D322,WACC!$D$58:$D$72,"&gt;"&amp;D322)</f>
        <v>0.2742</v>
      </c>
      <c r="F322" s="54">
        <f>((1-0.2)*($B$1-C322*E322))/($B$3)*10^9</f>
        <v>534.4286486486485</v>
      </c>
      <c r="G322" s="54">
        <f t="shared" si="13"/>
        <v>839.25107396098508</v>
      </c>
      <c r="H322" s="54">
        <f t="shared" si="14"/>
        <v>-304.82242531233658</v>
      </c>
    </row>
    <row r="323" spans="1:8">
      <c r="A323" s="51">
        <v>315</v>
      </c>
      <c r="B323">
        <f t="shared" si="12"/>
        <v>46480743.691899076</v>
      </c>
      <c r="C323" s="30">
        <f>A323+WACC!$J$53</f>
        <v>401</v>
      </c>
      <c r="D323" s="5">
        <f>(A323+WACC!$J$53)/(A323+WACC!$J$53+WACC!$J$54)</f>
        <v>0.70848056537102477</v>
      </c>
      <c r="E323" s="18">
        <f>WACC!$C$8+SUMIFS(WACC!$F$58:$F$72,WACC!$C$58:$C$72,"&lt;="&amp;D323,WACC!$D$58:$D$72,"&gt;"&amp;D323)</f>
        <v>0.2742</v>
      </c>
      <c r="F323" s="54">
        <f>((1-0.2)*($B$1-C323*E323))/($B$3)*10^9</f>
        <v>532.7347490347488</v>
      </c>
      <c r="G323" s="54">
        <f t="shared" si="13"/>
        <v>838.54737117350305</v>
      </c>
      <c r="H323" s="54">
        <f t="shared" si="14"/>
        <v>-305.81262213875425</v>
      </c>
    </row>
    <row r="324" spans="1:8">
      <c r="A324" s="51">
        <v>316</v>
      </c>
      <c r="B324">
        <f t="shared" si="12"/>
        <v>46628301.608381294</v>
      </c>
      <c r="C324" s="30">
        <f>A324+WACC!$J$53</f>
        <v>402</v>
      </c>
      <c r="D324" s="5">
        <f>(A324+WACC!$J$53)/(A324+WACC!$J$53+WACC!$J$54)</f>
        <v>0.70899470899470896</v>
      </c>
      <c r="E324" s="18">
        <f>WACC!$C$8+SUMIFS(WACC!$F$58:$F$72,WACC!$C$58:$C$72,"&lt;="&amp;D324,WACC!$D$58:$D$72,"&gt;"&amp;D324)</f>
        <v>0.2742</v>
      </c>
      <c r="F324" s="54">
        <f>((1-0.2)*($B$1-C324*E324))/($B$3)*10^9</f>
        <v>531.04084942084933</v>
      </c>
      <c r="G324" s="54">
        <f t="shared" si="13"/>
        <v>837.84484749143667</v>
      </c>
      <c r="H324" s="54">
        <f t="shared" si="14"/>
        <v>-306.80399807058734</v>
      </c>
    </row>
    <row r="325" spans="1:8">
      <c r="A325" s="51">
        <v>317</v>
      </c>
      <c r="B325">
        <f t="shared" si="12"/>
        <v>46775859.524863511</v>
      </c>
      <c r="C325" s="30">
        <f>A325+WACC!$J$53</f>
        <v>403</v>
      </c>
      <c r="D325" s="5">
        <f>(A325+WACC!$J$53)/(A325+WACC!$J$53+WACC!$J$54)</f>
        <v>0.70950704225352113</v>
      </c>
      <c r="E325" s="18">
        <f>WACC!$C$8+SUMIFS(WACC!$F$58:$F$72,WACC!$C$58:$C$72,"&lt;="&amp;D325,WACC!$D$58:$D$72,"&gt;"&amp;D325)</f>
        <v>0.2742</v>
      </c>
      <c r="F325" s="54">
        <f>((1-0.2)*($B$1-C325*E325))/($B$3)*10^9</f>
        <v>529.34694980694974</v>
      </c>
      <c r="G325" s="54">
        <f t="shared" si="13"/>
        <v>837.14349995375096</v>
      </c>
      <c r="H325" s="54">
        <f t="shared" si="14"/>
        <v>-307.79655014680122</v>
      </c>
    </row>
    <row r="326" spans="1:8">
      <c r="A326" s="51">
        <v>318</v>
      </c>
      <c r="B326">
        <f t="shared" si="12"/>
        <v>46923417.441345729</v>
      </c>
      <c r="C326" s="30">
        <f>A326+WACC!$J$53</f>
        <v>404</v>
      </c>
      <c r="D326" s="5">
        <f>(A326+WACC!$J$53)/(A326+WACC!$J$53+WACC!$J$54)</f>
        <v>0.71001757469244287</v>
      </c>
      <c r="E326" s="18">
        <f>WACC!$C$8+SUMIFS(WACC!$F$58:$F$72,WACC!$C$58:$C$72,"&lt;="&amp;D326,WACC!$D$58:$D$72,"&gt;"&amp;D326)</f>
        <v>0.2742</v>
      </c>
      <c r="F326" s="54">
        <f>((1-0.2)*($B$1-C326*E326))/($B$3)*10^9</f>
        <v>527.65305019305015</v>
      </c>
      <c r="G326" s="54">
        <f t="shared" si="13"/>
        <v>836.44332560931696</v>
      </c>
      <c r="H326" s="54">
        <f t="shared" si="14"/>
        <v>-308.79027541626681</v>
      </c>
    </row>
    <row r="327" spans="1:8">
      <c r="A327" s="51">
        <v>319</v>
      </c>
      <c r="B327">
        <f t="shared" si="12"/>
        <v>47070975.357827947</v>
      </c>
      <c r="C327" s="30">
        <f>A327+WACC!$J$53</f>
        <v>405</v>
      </c>
      <c r="D327" s="5">
        <f>(A327+WACC!$J$53)/(A327+WACC!$J$53+WACC!$J$54)</f>
        <v>0.71052631578947367</v>
      </c>
      <c r="E327" s="18">
        <f>WACC!$C$8+SUMIFS(WACC!$F$58:$F$72,WACC!$C$58:$C$72,"&lt;="&amp;D327,WACC!$D$58:$D$72,"&gt;"&amp;D327)</f>
        <v>0.2742</v>
      </c>
      <c r="F327" s="54">
        <f>((1-0.2)*($B$1-C327*E327))/($B$3)*10^9</f>
        <v>525.95915057915045</v>
      </c>
      <c r="G327" s="54">
        <f t="shared" si="13"/>
        <v>835.74432151687051</v>
      </c>
      <c r="H327" s="54">
        <f t="shared" si="14"/>
        <v>-309.78517093772007</v>
      </c>
    </row>
    <row r="328" spans="1:8">
      <c r="A328" s="51">
        <v>320</v>
      </c>
      <c r="B328">
        <f t="shared" si="12"/>
        <v>47218533.274310172</v>
      </c>
      <c r="C328" s="30">
        <f>A328+WACC!$J$53</f>
        <v>406</v>
      </c>
      <c r="D328" s="5">
        <f>(A328+WACC!$J$53)/(A328+WACC!$J$53+WACC!$J$54)</f>
        <v>0.71103327495621715</v>
      </c>
      <c r="E328" s="18">
        <f>WACC!$C$8+SUMIFS(WACC!$F$58:$F$72,WACC!$C$58:$C$72,"&lt;="&amp;D328,WACC!$D$58:$D$72,"&gt;"&amp;D328)</f>
        <v>0.2742</v>
      </c>
      <c r="F328" s="54">
        <f>((1-0.2)*($B$1-C328*E328))/($B$3)*10^9</f>
        <v>524.26525096525097</v>
      </c>
      <c r="G328" s="54">
        <f t="shared" si="13"/>
        <v>835.04648474497151</v>
      </c>
      <c r="H328" s="54">
        <f t="shared" si="14"/>
        <v>-310.78123377972054</v>
      </c>
    </row>
    <row r="329" spans="1:8">
      <c r="A329" s="51">
        <v>321</v>
      </c>
      <c r="B329">
        <f t="shared" ref="B329:B392" si="15">A329/$B$2</f>
        <v>47366091.190792389</v>
      </c>
      <c r="C329" s="30">
        <f>A329+WACC!$J$53</f>
        <v>407</v>
      </c>
      <c r="D329" s="5">
        <f>(A329+WACC!$J$53)/(A329+WACC!$J$53+WACC!$J$54)</f>
        <v>0.71153846153846156</v>
      </c>
      <c r="E329" s="18">
        <f>WACC!$C$8+SUMIFS(WACC!$F$58:$F$72,WACC!$C$58:$C$72,"&lt;="&amp;D329,WACC!$D$58:$D$72,"&gt;"&amp;D329)</f>
        <v>0.2742</v>
      </c>
      <c r="F329" s="54">
        <f>((1-0.2)*($B$1-C329*E329))/($B$3)*10^9</f>
        <v>522.57135135135115</v>
      </c>
      <c r="G329" s="54">
        <f t="shared" ref="G329:G392" si="16">((1-0.2)*($B$1-(C329-A329)*$E$8))/($B$3+B329)*10^9</f>
        <v>834.34981237196223</v>
      </c>
      <c r="H329" s="54">
        <f t="shared" ref="H329:H392" si="17">F329-G329</f>
        <v>-311.77846102061108</v>
      </c>
    </row>
    <row r="330" spans="1:8">
      <c r="A330" s="51">
        <v>322</v>
      </c>
      <c r="B330">
        <f t="shared" si="15"/>
        <v>47513649.107274607</v>
      </c>
      <c r="C330" s="30">
        <f>A330+WACC!$J$53</f>
        <v>408</v>
      </c>
      <c r="D330" s="5">
        <f>(A330+WACC!$J$53)/(A330+WACC!$J$53+WACC!$J$54)</f>
        <v>0.7120418848167539</v>
      </c>
      <c r="E330" s="18">
        <f>WACC!$C$8+SUMIFS(WACC!$F$58:$F$72,WACC!$C$58:$C$72,"&lt;="&amp;D330,WACC!$D$58:$D$72,"&gt;"&amp;D330)</f>
        <v>0.2742</v>
      </c>
      <c r="F330" s="54">
        <f>((1-0.2)*($B$1-C330*E330))/($B$3)*10^9</f>
        <v>520.87745173745168</v>
      </c>
      <c r="G330" s="54">
        <f t="shared" si="16"/>
        <v>833.65430148592702</v>
      </c>
      <c r="H330" s="54">
        <f t="shared" si="17"/>
        <v>-312.77684974847534</v>
      </c>
    </row>
    <row r="331" spans="1:8">
      <c r="A331" s="51">
        <v>323</v>
      </c>
      <c r="B331">
        <f t="shared" si="15"/>
        <v>47661207.023756824</v>
      </c>
      <c r="C331" s="30">
        <f>A331+WACC!$J$53</f>
        <v>409</v>
      </c>
      <c r="D331" s="5">
        <f>(A331+WACC!$J$53)/(A331+WACC!$J$53+WACC!$J$54)</f>
        <v>0.71254355400696867</v>
      </c>
      <c r="E331" s="18">
        <f>WACC!$C$8+SUMIFS(WACC!$F$58:$F$72,WACC!$C$58:$C$72,"&lt;="&amp;D331,WACC!$D$58:$D$72,"&gt;"&amp;D331)</f>
        <v>0.2742</v>
      </c>
      <c r="F331" s="54">
        <f>((1-0.2)*($B$1-C331*E331))/($B$3)*10^9</f>
        <v>519.18355212355198</v>
      </c>
      <c r="G331" s="54">
        <f t="shared" si="16"/>
        <v>832.95994918465135</v>
      </c>
      <c r="H331" s="54">
        <f t="shared" si="17"/>
        <v>-313.77639706109937</v>
      </c>
    </row>
    <row r="332" spans="1:8">
      <c r="A332" s="51">
        <v>324</v>
      </c>
      <c r="B332">
        <f t="shared" si="15"/>
        <v>47808764.940239049</v>
      </c>
      <c r="C332" s="30">
        <f>A332+WACC!$J$53</f>
        <v>410</v>
      </c>
      <c r="D332" s="5">
        <f>(A332+WACC!$J$53)/(A332+WACC!$J$53+WACC!$J$54)</f>
        <v>0.71304347826086956</v>
      </c>
      <c r="E332" s="18">
        <f>WACC!$C$8+SUMIFS(WACC!$F$58:$F$72,WACC!$C$58:$C$72,"&lt;="&amp;D332,WACC!$D$58:$D$72,"&gt;"&amp;D332)</f>
        <v>0.2742</v>
      </c>
      <c r="F332" s="54">
        <f>((1-0.2)*($B$1-C332*E332))/($B$3)*10^9</f>
        <v>517.48965250965239</v>
      </c>
      <c r="G332" s="54">
        <f t="shared" si="16"/>
        <v>832.26675257558225</v>
      </c>
      <c r="H332" s="54">
        <f t="shared" si="17"/>
        <v>-314.77710006592986</v>
      </c>
    </row>
    <row r="333" spans="1:8">
      <c r="A333" s="51">
        <v>325</v>
      </c>
      <c r="B333">
        <f t="shared" si="15"/>
        <v>47956322.856721267</v>
      </c>
      <c r="C333" s="30">
        <f>A333+WACC!$J$53</f>
        <v>411</v>
      </c>
      <c r="D333" s="5">
        <f>(A333+WACC!$J$53)/(A333+WACC!$J$53+WACC!$J$54)</f>
        <v>0.71354166666666663</v>
      </c>
      <c r="E333" s="18">
        <f>WACC!$C$8+SUMIFS(WACC!$F$58:$F$72,WACC!$C$58:$C$72,"&lt;="&amp;D333,WACC!$D$58:$D$72,"&gt;"&amp;D333)</f>
        <v>0.2742</v>
      </c>
      <c r="F333" s="54">
        <f>((1-0.2)*($B$1-C333*E333))/($B$3)*10^9</f>
        <v>515.7957528957528</v>
      </c>
      <c r="G333" s="54">
        <f t="shared" si="16"/>
        <v>831.57470877578669</v>
      </c>
      <c r="H333" s="54">
        <f t="shared" si="17"/>
        <v>-315.77895588003389</v>
      </c>
    </row>
    <row r="334" spans="1:8">
      <c r="A334" s="51">
        <v>326</v>
      </c>
      <c r="B334">
        <f t="shared" si="15"/>
        <v>48103880.773203485</v>
      </c>
      <c r="C334" s="30">
        <f>A334+WACC!$J$53</f>
        <v>412</v>
      </c>
      <c r="D334" s="5">
        <f>(A334+WACC!$J$53)/(A334+WACC!$J$53+WACC!$J$54)</f>
        <v>0.71403812824956669</v>
      </c>
      <c r="E334" s="18">
        <f>WACC!$C$8+SUMIFS(WACC!$F$58:$F$72,WACC!$C$58:$C$72,"&lt;="&amp;D334,WACC!$D$58:$D$72,"&gt;"&amp;D334)</f>
        <v>0.2742</v>
      </c>
      <c r="F334" s="54">
        <f>((1-0.2)*($B$1-C334*E334))/($B$3)*10^9</f>
        <v>514.1018532818531</v>
      </c>
      <c r="G334" s="54">
        <f t="shared" si="16"/>
        <v>830.88381491191365</v>
      </c>
      <c r="H334" s="54">
        <f t="shared" si="17"/>
        <v>-316.78196163006055</v>
      </c>
    </row>
    <row r="335" spans="1:8">
      <c r="A335" s="51">
        <v>327</v>
      </c>
      <c r="B335">
        <f t="shared" si="15"/>
        <v>48251438.689685702</v>
      </c>
      <c r="C335" s="30">
        <f>A335+WACC!$J$53</f>
        <v>413</v>
      </c>
      <c r="D335" s="5">
        <f>(A335+WACC!$J$53)/(A335+WACC!$J$53+WACC!$J$54)</f>
        <v>0.7145328719723183</v>
      </c>
      <c r="E335" s="18">
        <f>WACC!$C$8+SUMIFS(WACC!$F$58:$F$72,WACC!$C$58:$C$72,"&lt;="&amp;D335,WACC!$D$58:$D$72,"&gt;"&amp;D335)</f>
        <v>0.2742</v>
      </c>
      <c r="F335" s="54">
        <f>((1-0.2)*($B$1-C335*E335))/($B$3)*10^9</f>
        <v>512.40795366795362</v>
      </c>
      <c r="G335" s="54">
        <f t="shared" si="16"/>
        <v>830.19406812015211</v>
      </c>
      <c r="H335" s="54">
        <f t="shared" si="17"/>
        <v>-317.78611445219849</v>
      </c>
    </row>
    <row r="336" spans="1:8">
      <c r="A336" s="51">
        <v>328</v>
      </c>
      <c r="B336">
        <f t="shared" si="15"/>
        <v>48398996.60616792</v>
      </c>
      <c r="C336" s="30">
        <f>A336+WACC!$J$53</f>
        <v>414</v>
      </c>
      <c r="D336" s="5">
        <f>(A336+WACC!$J$53)/(A336+WACC!$J$53+WACC!$J$54)</f>
        <v>0.71502590673575128</v>
      </c>
      <c r="E336" s="18">
        <f>WACC!$C$8+SUMIFS(WACC!$F$58:$F$72,WACC!$C$58:$C$72,"&lt;="&amp;D336,WACC!$D$58:$D$72,"&gt;"&amp;D336)</f>
        <v>0.2742</v>
      </c>
      <c r="F336" s="54">
        <f>((1-0.2)*($B$1-C336*E336))/($B$3)*10^9</f>
        <v>510.71405405405403</v>
      </c>
      <c r="G336" s="54">
        <f t="shared" si="16"/>
        <v>829.50546554619336</v>
      </c>
      <c r="H336" s="54">
        <f t="shared" si="17"/>
        <v>-318.79141149213933</v>
      </c>
    </row>
    <row r="337" spans="1:8">
      <c r="A337" s="51">
        <v>329</v>
      </c>
      <c r="B337">
        <f t="shared" si="15"/>
        <v>48546554.522650145</v>
      </c>
      <c r="C337" s="30">
        <f>A337+WACC!$J$53</f>
        <v>415</v>
      </c>
      <c r="D337" s="5">
        <f>(A337+WACC!$J$53)/(A337+WACC!$J$53+WACC!$J$54)</f>
        <v>0.71551724137931039</v>
      </c>
      <c r="E337" s="18">
        <f>WACC!$C$8+SUMIFS(WACC!$F$58:$F$72,WACC!$C$58:$C$72,"&lt;="&amp;D337,WACC!$D$58:$D$72,"&gt;"&amp;D337)</f>
        <v>0.2742</v>
      </c>
      <c r="F337" s="54">
        <f>((1-0.2)*($B$1-C337*E337))/($B$3)*10^9</f>
        <v>509.02015444015427</v>
      </c>
      <c r="G337" s="54">
        <f t="shared" si="16"/>
        <v>828.81800434519016</v>
      </c>
      <c r="H337" s="54">
        <f t="shared" si="17"/>
        <v>-319.79784990503589</v>
      </c>
    </row>
    <row r="338" spans="1:8">
      <c r="A338" s="51">
        <v>330</v>
      </c>
      <c r="B338">
        <f t="shared" si="15"/>
        <v>48694112.439132363</v>
      </c>
      <c r="C338" s="30">
        <f>A338+WACC!$J$53</f>
        <v>416</v>
      </c>
      <c r="D338" s="5">
        <f>(A338+WACC!$J$53)/(A338+WACC!$J$53+WACC!$J$54)</f>
        <v>0.71600688468158347</v>
      </c>
      <c r="E338" s="18">
        <f>WACC!$C$8+SUMIFS(WACC!$F$58:$F$72,WACC!$C$58:$C$72,"&lt;="&amp;D338,WACC!$D$58:$D$72,"&gt;"&amp;D338)</f>
        <v>0.2742</v>
      </c>
      <c r="F338" s="54">
        <f>((1-0.2)*($B$1-C338*E338))/($B$3)*10^9</f>
        <v>507.32625482625474</v>
      </c>
      <c r="G338" s="54">
        <f t="shared" si="16"/>
        <v>828.13168168171887</v>
      </c>
      <c r="H338" s="54">
        <f t="shared" si="17"/>
        <v>-320.80542685546413</v>
      </c>
    </row>
    <row r="339" spans="1:8">
      <c r="A339" s="51">
        <v>331</v>
      </c>
      <c r="B339">
        <f t="shared" si="15"/>
        <v>48841670.35561458</v>
      </c>
      <c r="C339" s="30">
        <f>A339+WACC!$J$53</f>
        <v>417</v>
      </c>
      <c r="D339" s="5">
        <f>(A339+WACC!$J$53)/(A339+WACC!$J$53+WACC!$J$54)</f>
        <v>0.71649484536082475</v>
      </c>
      <c r="E339" s="18">
        <f>WACC!$C$8+SUMIFS(WACC!$F$58:$F$72,WACC!$C$58:$C$72,"&lt;="&amp;D339,WACC!$D$58:$D$72,"&gt;"&amp;D339)</f>
        <v>0.2742</v>
      </c>
      <c r="F339" s="54">
        <f>((1-0.2)*($B$1-C339*E339))/($B$3)*10^9</f>
        <v>505.63235521235521</v>
      </c>
      <c r="G339" s="54">
        <f t="shared" si="16"/>
        <v>827.44649472973958</v>
      </c>
      <c r="H339" s="54">
        <f t="shared" si="17"/>
        <v>-321.81413951738438</v>
      </c>
    </row>
    <row r="340" spans="1:8">
      <c r="A340" s="51">
        <v>332</v>
      </c>
      <c r="B340">
        <f t="shared" si="15"/>
        <v>48989228.272096798</v>
      </c>
      <c r="C340" s="30">
        <f>A340+WACC!$J$53</f>
        <v>418</v>
      </c>
      <c r="D340" s="5">
        <f>(A340+WACC!$J$53)/(A340+WACC!$J$53+WACC!$J$54)</f>
        <v>0.71698113207547165</v>
      </c>
      <c r="E340" s="18">
        <f>WACC!$C$8+SUMIFS(WACC!$F$58:$F$72,WACC!$C$58:$C$72,"&lt;="&amp;D340,WACC!$D$58:$D$72,"&gt;"&amp;D340)</f>
        <v>0.2742</v>
      </c>
      <c r="F340" s="54">
        <f>((1-0.2)*($B$1-C340*E340))/($B$3)*10^9</f>
        <v>503.93845559845545</v>
      </c>
      <c r="G340" s="54">
        <f t="shared" si="16"/>
        <v>826.76244067255743</v>
      </c>
      <c r="H340" s="54">
        <f t="shared" si="17"/>
        <v>-322.82398507410198</v>
      </c>
    </row>
    <row r="341" spans="1:8">
      <c r="A341" s="51">
        <v>333</v>
      </c>
      <c r="B341">
        <f t="shared" si="15"/>
        <v>49136786.188579023</v>
      </c>
      <c r="C341" s="30">
        <f>A341+WACC!$J$53</f>
        <v>419</v>
      </c>
      <c r="D341" s="5">
        <f>(A341+WACC!$J$53)/(A341+WACC!$J$53+WACC!$J$54)</f>
        <v>0.71746575342465757</v>
      </c>
      <c r="E341" s="18">
        <f>WACC!$C$8+SUMIFS(WACC!$F$58:$F$72,WACC!$C$58:$C$72,"&lt;="&amp;D341,WACC!$D$58:$D$72,"&gt;"&amp;D341)</f>
        <v>0.2742</v>
      </c>
      <c r="F341" s="54">
        <f>((1-0.2)*($B$1-C341*E341))/($B$3)*10^9</f>
        <v>502.24455598455592</v>
      </c>
      <c r="G341" s="54">
        <f t="shared" si="16"/>
        <v>826.0795167027843</v>
      </c>
      <c r="H341" s="54">
        <f t="shared" si="17"/>
        <v>-323.83496071822839</v>
      </c>
    </row>
    <row r="342" spans="1:8">
      <c r="A342" s="51">
        <v>334</v>
      </c>
      <c r="B342">
        <f t="shared" si="15"/>
        <v>49284344.10506124</v>
      </c>
      <c r="C342" s="30">
        <f>A342+WACC!$J$53</f>
        <v>420</v>
      </c>
      <c r="D342" s="5">
        <f>(A342+WACC!$J$53)/(A342+WACC!$J$53+WACC!$J$54)</f>
        <v>0.71794871794871795</v>
      </c>
      <c r="E342" s="18">
        <f>WACC!$C$8+SUMIFS(WACC!$F$58:$F$72,WACC!$C$58:$C$72,"&lt;="&amp;D342,WACC!$D$58:$D$72,"&gt;"&amp;D342)</f>
        <v>0.2742</v>
      </c>
      <c r="F342" s="54">
        <f>((1-0.2)*($B$1-C342*E342))/($B$3)*10^9</f>
        <v>500.55065637065627</v>
      </c>
      <c r="G342" s="54">
        <f t="shared" si="16"/>
        <v>825.39772002230063</v>
      </c>
      <c r="H342" s="54">
        <f t="shared" si="17"/>
        <v>-324.84706365164436</v>
      </c>
    </row>
    <row r="343" spans="1:8">
      <c r="A343" s="51">
        <v>335</v>
      </c>
      <c r="B343">
        <f t="shared" si="15"/>
        <v>49431902.021543458</v>
      </c>
      <c r="C343" s="30">
        <f>A343+WACC!$J$53</f>
        <v>421</v>
      </c>
      <c r="D343" s="5">
        <f>(A343+WACC!$J$53)/(A343+WACC!$J$53+WACC!$J$54)</f>
        <v>0.71843003412969286</v>
      </c>
      <c r="E343" s="18">
        <f>WACC!$C$8+SUMIFS(WACC!$F$58:$F$72,WACC!$C$58:$C$72,"&lt;="&amp;D343,WACC!$D$58:$D$72,"&gt;"&amp;D343)</f>
        <v>0.2742</v>
      </c>
      <c r="F343" s="54">
        <f>((1-0.2)*($B$1-C343*E343))/($B$3)*10^9</f>
        <v>498.85675675675662</v>
      </c>
      <c r="G343" s="54">
        <f t="shared" si="16"/>
        <v>824.71704784221618</v>
      </c>
      <c r="H343" s="54">
        <f t="shared" si="17"/>
        <v>-325.86029108545955</v>
      </c>
    </row>
    <row r="344" spans="1:8">
      <c r="A344" s="51">
        <v>336</v>
      </c>
      <c r="B344">
        <f t="shared" si="15"/>
        <v>49579459.938025676</v>
      </c>
      <c r="C344" s="30">
        <f>A344+WACC!$J$53</f>
        <v>422</v>
      </c>
      <c r="D344" s="5">
        <f>(A344+WACC!$J$53)/(A344+WACC!$J$53+WACC!$J$54)</f>
        <v>0.71890971039182283</v>
      </c>
      <c r="E344" s="18">
        <f>WACC!$C$8+SUMIFS(WACC!$F$58:$F$72,WACC!$C$58:$C$72,"&lt;="&amp;D344,WACC!$D$58:$D$72,"&gt;"&amp;D344)</f>
        <v>0.2742</v>
      </c>
      <c r="F344" s="54">
        <f>((1-0.2)*($B$1-C344*E344))/($B$3)*10^9</f>
        <v>497.16285714285698</v>
      </c>
      <c r="G344" s="54">
        <f t="shared" si="16"/>
        <v>824.03749738283295</v>
      </c>
      <c r="H344" s="54">
        <f t="shared" si="17"/>
        <v>-326.87464023997597</v>
      </c>
    </row>
    <row r="345" spans="1:8">
      <c r="A345" s="51">
        <v>337</v>
      </c>
      <c r="B345">
        <f t="shared" si="15"/>
        <v>49727017.854507893</v>
      </c>
      <c r="C345" s="30">
        <f>A345+WACC!$J$53</f>
        <v>423</v>
      </c>
      <c r="D345" s="5">
        <f>(A345+WACC!$J$53)/(A345+WACC!$J$53+WACC!$J$54)</f>
        <v>0.71938775510204078</v>
      </c>
      <c r="E345" s="18">
        <f>WACC!$C$8+SUMIFS(WACC!$F$58:$F$72,WACC!$C$58:$C$72,"&lt;="&amp;D345,WACC!$D$58:$D$72,"&gt;"&amp;D345)</f>
        <v>0.2742</v>
      </c>
      <c r="F345" s="54">
        <f>((1-0.2)*($B$1-C345*E345))/($B$3)*10^9</f>
        <v>495.46895752895739</v>
      </c>
      <c r="G345" s="54">
        <f t="shared" si="16"/>
        <v>823.35906587360739</v>
      </c>
      <c r="H345" s="54">
        <f t="shared" si="17"/>
        <v>-327.89010834465</v>
      </c>
    </row>
    <row r="346" spans="1:8">
      <c r="A346" s="51">
        <v>338</v>
      </c>
      <c r="B346">
        <f t="shared" si="15"/>
        <v>49874575.770990118</v>
      </c>
      <c r="C346" s="30">
        <f>A346+WACC!$J$53</f>
        <v>424</v>
      </c>
      <c r="D346" s="5">
        <f>(A346+WACC!$J$53)/(A346+WACC!$J$53+WACC!$J$54)</f>
        <v>0.71986417657045842</v>
      </c>
      <c r="E346" s="18">
        <f>WACC!$C$8+SUMIFS(WACC!$F$58:$F$72,WACC!$C$58:$C$72,"&lt;="&amp;D346,WACC!$D$58:$D$72,"&gt;"&amp;D346)</f>
        <v>0.2742</v>
      </c>
      <c r="F346" s="54">
        <f>((1-0.2)*($B$1-C346*E346))/($B$3)*10^9</f>
        <v>493.7750579150578</v>
      </c>
      <c r="G346" s="54">
        <f t="shared" si="16"/>
        <v>822.6817505531119</v>
      </c>
      <c r="H346" s="54">
        <f t="shared" si="17"/>
        <v>-328.9066926380541</v>
      </c>
    </row>
    <row r="347" spans="1:8">
      <c r="A347" s="51">
        <v>339</v>
      </c>
      <c r="B347">
        <f t="shared" si="15"/>
        <v>50022133.687472336</v>
      </c>
      <c r="C347" s="30">
        <f>A347+WACC!$J$53</f>
        <v>425</v>
      </c>
      <c r="D347" s="5">
        <f>(A347+WACC!$J$53)/(A347+WACC!$J$53+WACC!$J$54)</f>
        <v>0.72033898305084743</v>
      </c>
      <c r="E347" s="18">
        <f>WACC!$C$8+SUMIFS(WACC!$F$58:$F$72,WACC!$C$58:$C$72,"&lt;="&amp;D347,WACC!$D$58:$D$72,"&gt;"&amp;D347)</f>
        <v>0.2742</v>
      </c>
      <c r="F347" s="54">
        <f>((1-0.2)*($B$1-C347*E347))/($B$3)*10^9</f>
        <v>492.08115830115821</v>
      </c>
      <c r="G347" s="54">
        <f t="shared" si="16"/>
        <v>822.00554866899836</v>
      </c>
      <c r="H347" s="54">
        <f t="shared" si="17"/>
        <v>-329.92439036784015</v>
      </c>
    </row>
    <row r="348" spans="1:8">
      <c r="A348" s="51">
        <v>340</v>
      </c>
      <c r="B348">
        <f t="shared" si="15"/>
        <v>50169691.603954554</v>
      </c>
      <c r="C348" s="30">
        <f>A348+WACC!$J$53</f>
        <v>426</v>
      </c>
      <c r="D348" s="5">
        <f>(A348+WACC!$J$53)/(A348+WACC!$J$53+WACC!$J$54)</f>
        <v>0.7208121827411168</v>
      </c>
      <c r="E348" s="18">
        <f>WACC!$C$8+SUMIFS(WACC!$F$58:$F$72,WACC!$C$58:$C$72,"&lt;="&amp;D348,WACC!$D$58:$D$72,"&gt;"&amp;D348)</f>
        <v>0.2742</v>
      </c>
      <c r="F348" s="54">
        <f>((1-0.2)*($B$1-C348*E348))/($B$3)*10^9</f>
        <v>490.38725868725857</v>
      </c>
      <c r="G348" s="54">
        <f t="shared" si="16"/>
        <v>821.33045747796007</v>
      </c>
      <c r="H348" s="54">
        <f t="shared" si="17"/>
        <v>-330.9431987907015</v>
      </c>
    </row>
    <row r="349" spans="1:8">
      <c r="A349" s="51">
        <v>341</v>
      </c>
      <c r="B349">
        <f t="shared" si="15"/>
        <v>50317249.520436771</v>
      </c>
      <c r="C349" s="30">
        <f>A349+WACC!$J$53</f>
        <v>427</v>
      </c>
      <c r="D349" s="5">
        <f>(A349+WACC!$J$53)/(A349+WACC!$J$53+WACC!$J$54)</f>
        <v>0.72128378378378377</v>
      </c>
      <c r="E349" s="18">
        <f>WACC!$C$8+SUMIFS(WACC!$F$58:$F$72,WACC!$C$58:$C$72,"&lt;="&amp;D349,WACC!$D$58:$D$72,"&gt;"&amp;D349)</f>
        <v>0.2742</v>
      </c>
      <c r="F349" s="54">
        <f>((1-0.2)*($B$1-C349*E349))/($B$3)*10^9</f>
        <v>488.69335907335903</v>
      </c>
      <c r="G349" s="54">
        <f t="shared" si="16"/>
        <v>820.65647424569488</v>
      </c>
      <c r="H349" s="54">
        <f t="shared" si="17"/>
        <v>-331.96311517233585</v>
      </c>
    </row>
    <row r="350" spans="1:8">
      <c r="A350" s="51">
        <v>342</v>
      </c>
      <c r="B350">
        <f t="shared" si="15"/>
        <v>50464807.436918996</v>
      </c>
      <c r="C350" s="30">
        <f>A350+WACC!$J$53</f>
        <v>428</v>
      </c>
      <c r="D350" s="5">
        <f>(A350+WACC!$J$53)/(A350+WACC!$J$53+WACC!$J$54)</f>
        <v>0.72175379426644182</v>
      </c>
      <c r="E350" s="18">
        <f>WACC!$C$8+SUMIFS(WACC!$F$58:$F$72,WACC!$C$58:$C$72,"&lt;="&amp;D350,WACC!$D$58:$D$72,"&gt;"&amp;D350)</f>
        <v>0.2742</v>
      </c>
      <c r="F350" s="54">
        <f>((1-0.2)*($B$1-C350*E350))/($B$3)*10^9</f>
        <v>486.99945945945939</v>
      </c>
      <c r="G350" s="54">
        <f t="shared" si="16"/>
        <v>819.98359624686827</v>
      </c>
      <c r="H350" s="54">
        <f t="shared" si="17"/>
        <v>-332.98413678740889</v>
      </c>
    </row>
    <row r="351" spans="1:8">
      <c r="A351" s="51">
        <v>343</v>
      </c>
      <c r="B351">
        <f t="shared" si="15"/>
        <v>50612365.353401214</v>
      </c>
      <c r="C351" s="30">
        <f>A351+WACC!$J$53</f>
        <v>429</v>
      </c>
      <c r="D351" s="5">
        <f>(A351+WACC!$J$53)/(A351+WACC!$J$53+WACC!$J$54)</f>
        <v>0.72222222222222221</v>
      </c>
      <c r="E351" s="18">
        <f>WACC!$C$8+SUMIFS(WACC!$F$58:$F$72,WACC!$C$58:$C$72,"&lt;="&amp;D351,WACC!$D$58:$D$72,"&gt;"&amp;D351)</f>
        <v>0.2742</v>
      </c>
      <c r="F351" s="54">
        <f>((1-0.2)*($B$1-C351*E351))/($B$3)*10^9</f>
        <v>485.30555984555974</v>
      </c>
      <c r="G351" s="54">
        <f t="shared" si="16"/>
        <v>819.3118207650773</v>
      </c>
      <c r="H351" s="54">
        <f t="shared" si="17"/>
        <v>-334.00626091951756</v>
      </c>
    </row>
    <row r="352" spans="1:8">
      <c r="A352" s="51">
        <v>344</v>
      </c>
      <c r="B352">
        <f t="shared" si="15"/>
        <v>50759923.269883431</v>
      </c>
      <c r="C352" s="30">
        <f>A352+WACC!$J$53</f>
        <v>430</v>
      </c>
      <c r="D352" s="5">
        <f>(A352+WACC!$J$53)/(A352+WACC!$J$53+WACC!$J$54)</f>
        <v>0.72268907563025209</v>
      </c>
      <c r="E352" s="18">
        <f>WACC!$C$8+SUMIFS(WACC!$F$58:$F$72,WACC!$C$58:$C$72,"&lt;="&amp;D352,WACC!$D$58:$D$72,"&gt;"&amp;D352)</f>
        <v>0.2742</v>
      </c>
      <c r="F352" s="54">
        <f>((1-0.2)*($B$1-C352*E352))/($B$3)*10^9</f>
        <v>483.6116602316601</v>
      </c>
      <c r="G352" s="54">
        <f t="shared" si="16"/>
        <v>818.64114509281308</v>
      </c>
      <c r="H352" s="54">
        <f t="shared" si="17"/>
        <v>-335.02948486115298</v>
      </c>
    </row>
    <row r="353" spans="1:8">
      <c r="A353" s="51">
        <v>345</v>
      </c>
      <c r="B353">
        <f t="shared" si="15"/>
        <v>50907481.186365649</v>
      </c>
      <c r="C353" s="30">
        <f>A353+WACC!$J$53</f>
        <v>431</v>
      </c>
      <c r="D353" s="5">
        <f>(A353+WACC!$J$53)/(A353+WACC!$J$53+WACC!$J$54)</f>
        <v>0.72315436241610742</v>
      </c>
      <c r="E353" s="18">
        <f>WACC!$C$8+SUMIFS(WACC!$F$58:$F$72,WACC!$C$58:$C$72,"&lt;="&amp;D353,WACC!$D$58:$D$72,"&gt;"&amp;D353)</f>
        <v>0.2742</v>
      </c>
      <c r="F353" s="54">
        <f>((1-0.2)*($B$1-C353*E353))/($B$3)*10^9</f>
        <v>481.91776061776056</v>
      </c>
      <c r="G353" s="54">
        <f t="shared" si="16"/>
        <v>817.9715665314244</v>
      </c>
      <c r="H353" s="54">
        <f t="shared" si="17"/>
        <v>-336.05380591366384</v>
      </c>
    </row>
    <row r="354" spans="1:8">
      <c r="A354" s="51">
        <v>346</v>
      </c>
      <c r="B354">
        <f t="shared" si="15"/>
        <v>51055039.102847867</v>
      </c>
      <c r="C354" s="30">
        <f>A354+WACC!$J$53</f>
        <v>432</v>
      </c>
      <c r="D354" s="5">
        <f>(A354+WACC!$J$53)/(A354+WACC!$J$53+WACC!$J$54)</f>
        <v>0.72361809045226133</v>
      </c>
      <c r="E354" s="18">
        <f>WACC!$C$8+SUMIFS(WACC!$F$58:$F$72,WACC!$C$58:$C$72,"&lt;="&amp;D354,WACC!$D$58:$D$72,"&gt;"&amp;D354)</f>
        <v>0.2742</v>
      </c>
      <c r="F354" s="54">
        <f>((1-0.2)*($B$1-C354*E354))/($B$3)*10^9</f>
        <v>480.22386100386092</v>
      </c>
      <c r="G354" s="54">
        <f t="shared" si="16"/>
        <v>817.30308239108251</v>
      </c>
      <c r="H354" s="54">
        <f t="shared" si="17"/>
        <v>-337.07922138722159</v>
      </c>
    </row>
    <row r="355" spans="1:8">
      <c r="A355" s="51">
        <v>347</v>
      </c>
      <c r="B355">
        <f t="shared" si="15"/>
        <v>51202597.019330092</v>
      </c>
      <c r="C355" s="30">
        <f>A355+WACC!$J$53</f>
        <v>433</v>
      </c>
      <c r="D355" s="5">
        <f>(A355+WACC!$J$53)/(A355+WACC!$J$53+WACC!$J$54)</f>
        <v>0.72408026755852839</v>
      </c>
      <c r="E355" s="18">
        <f>WACC!$C$8+SUMIFS(WACC!$F$58:$F$72,WACC!$C$58:$C$72,"&lt;="&amp;D355,WACC!$D$58:$D$72,"&gt;"&amp;D355)</f>
        <v>0.2742</v>
      </c>
      <c r="F355" s="54">
        <f>((1-0.2)*($B$1-C355*E355))/($B$3)*10^9</f>
        <v>478.52996138996127</v>
      </c>
      <c r="G355" s="54">
        <f t="shared" si="16"/>
        <v>816.63568999074403</v>
      </c>
      <c r="H355" s="54">
        <f t="shared" si="17"/>
        <v>-338.10572860078275</v>
      </c>
    </row>
    <row r="356" spans="1:8">
      <c r="A356" s="51">
        <v>348</v>
      </c>
      <c r="B356">
        <f t="shared" si="15"/>
        <v>51350154.935812309</v>
      </c>
      <c r="C356" s="30">
        <f>A356+WACC!$J$53</f>
        <v>434</v>
      </c>
      <c r="D356" s="5">
        <f>(A356+WACC!$J$53)/(A356+WACC!$J$53+WACC!$J$54)</f>
        <v>0.72454090150250416</v>
      </c>
      <c r="E356" s="18">
        <f>WACC!$C$8+SUMIFS(WACC!$F$58:$F$72,WACC!$C$58:$C$72,"&lt;="&amp;D356,WACC!$D$58:$D$72,"&gt;"&amp;D356)</f>
        <v>0.2742</v>
      </c>
      <c r="F356" s="54">
        <f>((1-0.2)*($B$1-C356*E356))/($B$3)*10^9</f>
        <v>476.83606177606174</v>
      </c>
      <c r="G356" s="54">
        <f t="shared" si="16"/>
        <v>815.96938665811592</v>
      </c>
      <c r="H356" s="54">
        <f t="shared" si="17"/>
        <v>-339.13332488205418</v>
      </c>
    </row>
    <row r="357" spans="1:8">
      <c r="A357" s="51">
        <v>349</v>
      </c>
      <c r="B357">
        <f t="shared" si="15"/>
        <v>51497712.852294527</v>
      </c>
      <c r="C357" s="30">
        <f>A357+WACC!$J$53</f>
        <v>435</v>
      </c>
      <c r="D357" s="5">
        <f>(A357+WACC!$J$53)/(A357+WACC!$J$53+WACC!$J$54)</f>
        <v>0.72499999999999998</v>
      </c>
      <c r="E357" s="18">
        <f>WACC!$C$8+SUMIFS(WACC!$F$58:$F$72,WACC!$C$58:$C$72,"&lt;="&amp;D357,WACC!$D$58:$D$72,"&gt;"&amp;D357)</f>
        <v>0.2742</v>
      </c>
      <c r="F357" s="54">
        <f>((1-0.2)*($B$1-C357*E357))/($B$3)*10^9</f>
        <v>475.14216216216204</v>
      </c>
      <c r="G357" s="54">
        <f t="shared" si="16"/>
        <v>815.30416972961893</v>
      </c>
      <c r="H357" s="54">
        <f t="shared" si="17"/>
        <v>-340.1620075674569</v>
      </c>
    </row>
    <row r="358" spans="1:8">
      <c r="A358" s="51">
        <v>350</v>
      </c>
      <c r="B358">
        <f t="shared" si="15"/>
        <v>51645270.768776745</v>
      </c>
      <c r="C358" s="30">
        <f>A358+WACC!$J$53</f>
        <v>436</v>
      </c>
      <c r="D358" s="5">
        <f>(A358+WACC!$J$53)/(A358+WACC!$J$53+WACC!$J$54)</f>
        <v>0.72545757071547423</v>
      </c>
      <c r="E358" s="18">
        <f>WACC!$C$8+SUMIFS(WACC!$F$58:$F$72,WACC!$C$58:$C$72,"&lt;="&amp;D358,WACC!$D$58:$D$72,"&gt;"&amp;D358)</f>
        <v>0.2742</v>
      </c>
      <c r="F358" s="54">
        <f>((1-0.2)*($B$1-C358*E358))/($B$3)*10^9</f>
        <v>473.44826254826245</v>
      </c>
      <c r="G358" s="54">
        <f t="shared" si="16"/>
        <v>814.64003655035356</v>
      </c>
      <c r="H358" s="54">
        <f t="shared" si="17"/>
        <v>-341.19177400209111</v>
      </c>
    </row>
    <row r="359" spans="1:8">
      <c r="A359" s="51">
        <v>351</v>
      </c>
      <c r="B359">
        <f t="shared" si="15"/>
        <v>51792828.68525897</v>
      </c>
      <c r="C359" s="30">
        <f>A359+WACC!$J$53</f>
        <v>437</v>
      </c>
      <c r="D359" s="5">
        <f>(A359+WACC!$J$53)/(A359+WACC!$J$53+WACC!$J$54)</f>
        <v>0.72591362126245851</v>
      </c>
      <c r="E359" s="18">
        <f>WACC!$C$8+SUMIFS(WACC!$F$58:$F$72,WACC!$C$58:$C$72,"&lt;="&amp;D359,WACC!$D$58:$D$72,"&gt;"&amp;D359)</f>
        <v>0.2742</v>
      </c>
      <c r="F359" s="54">
        <f>((1-0.2)*($B$1-C359*E359))/($B$3)*10^9</f>
        <v>471.75436293436286</v>
      </c>
      <c r="G359" s="54">
        <f t="shared" si="16"/>
        <v>813.97698447406287</v>
      </c>
      <c r="H359" s="54">
        <f t="shared" si="17"/>
        <v>-342.22262153970001</v>
      </c>
    </row>
    <row r="360" spans="1:8">
      <c r="A360" s="51">
        <v>352</v>
      </c>
      <c r="B360">
        <f t="shared" si="15"/>
        <v>51940386.601741187</v>
      </c>
      <c r="C360" s="30">
        <f>A360+WACC!$J$53</f>
        <v>438</v>
      </c>
      <c r="D360" s="5">
        <f>(A360+WACC!$J$53)/(A360+WACC!$J$53+WACC!$J$54)</f>
        <v>0.72636815920398012</v>
      </c>
      <c r="E360" s="18">
        <f>WACC!$C$8+SUMIFS(WACC!$F$58:$F$72,WACC!$C$58:$C$72,"&lt;="&amp;D360,WACC!$D$58:$D$72,"&gt;"&amp;D360)</f>
        <v>0.2742</v>
      </c>
      <c r="F360" s="54">
        <f>((1-0.2)*($B$1-C360*E360))/($B$3)*10^9</f>
        <v>470.06046332046327</v>
      </c>
      <c r="G360" s="54">
        <f t="shared" si="16"/>
        <v>813.31501086309879</v>
      </c>
      <c r="H360" s="54">
        <f t="shared" si="17"/>
        <v>-343.25454754263552</v>
      </c>
    </row>
    <row r="361" spans="1:8">
      <c r="A361" s="51">
        <v>353</v>
      </c>
      <c r="B361">
        <f t="shared" si="15"/>
        <v>52087944.518223405</v>
      </c>
      <c r="C361" s="30">
        <f>A361+WACC!$J$53</f>
        <v>439</v>
      </c>
      <c r="D361" s="5">
        <f>(A361+WACC!$J$53)/(A361+WACC!$J$53+WACC!$J$54)</f>
        <v>0.72682119205298013</v>
      </c>
      <c r="E361" s="18">
        <f>WACC!$C$8+SUMIFS(WACC!$F$58:$F$72,WACC!$C$58:$C$72,"&lt;="&amp;D361,WACC!$D$58:$D$72,"&gt;"&amp;D361)</f>
        <v>0.2742</v>
      </c>
      <c r="F361" s="54">
        <f>((1-0.2)*($B$1-C361*E361))/($B$3)*10^9</f>
        <v>468.36656370656357</v>
      </c>
      <c r="G361" s="54">
        <f t="shared" si="16"/>
        <v>812.65411308838657</v>
      </c>
      <c r="H361" s="54">
        <f t="shared" si="17"/>
        <v>-344.287549381823</v>
      </c>
    </row>
    <row r="362" spans="1:8">
      <c r="A362" s="51">
        <v>354</v>
      </c>
      <c r="B362">
        <f t="shared" si="15"/>
        <v>52235502.434705622</v>
      </c>
      <c r="C362" s="30">
        <f>A362+WACC!$J$53</f>
        <v>440</v>
      </c>
      <c r="D362" s="5">
        <f>(A362+WACC!$J$53)/(A362+WACC!$J$53+WACC!$J$54)</f>
        <v>0.72727272727272729</v>
      </c>
      <c r="E362" s="18">
        <f>WACC!$C$8+SUMIFS(WACC!$F$58:$F$72,WACC!$C$58:$C$72,"&lt;="&amp;D362,WACC!$D$58:$D$72,"&gt;"&amp;D362)</f>
        <v>0.2742</v>
      </c>
      <c r="F362" s="54">
        <f>((1-0.2)*($B$1-C362*E362))/($B$3)*10^9</f>
        <v>466.67266409266404</v>
      </c>
      <c r="G362" s="54">
        <f t="shared" si="16"/>
        <v>811.99428852938991</v>
      </c>
      <c r="H362" s="54">
        <f t="shared" si="17"/>
        <v>-345.32162443672587</v>
      </c>
    </row>
    <row r="363" spans="1:8">
      <c r="A363" s="51">
        <v>355</v>
      </c>
      <c r="B363">
        <f t="shared" si="15"/>
        <v>52383060.351187848</v>
      </c>
      <c r="C363" s="30">
        <f>A363+WACC!$J$53</f>
        <v>441</v>
      </c>
      <c r="D363" s="5">
        <f>(A363+WACC!$J$53)/(A363+WACC!$J$53+WACC!$J$54)</f>
        <v>0.7277227722772277</v>
      </c>
      <c r="E363" s="18">
        <f>WACC!$C$8+SUMIFS(WACC!$F$58:$F$72,WACC!$C$58:$C$72,"&lt;="&amp;D363,WACC!$D$58:$D$72,"&gt;"&amp;D363)</f>
        <v>0.2742</v>
      </c>
      <c r="F363" s="54">
        <f>((1-0.2)*($B$1-C363*E363))/($B$3)*10^9</f>
        <v>464.97876447876433</v>
      </c>
      <c r="G363" s="54">
        <f t="shared" si="16"/>
        <v>811.33553457407641</v>
      </c>
      <c r="H363" s="54">
        <f t="shared" si="17"/>
        <v>-346.35677009531207</v>
      </c>
    </row>
    <row r="364" spans="1:8">
      <c r="A364" s="51">
        <v>356</v>
      </c>
      <c r="B364">
        <f t="shared" si="15"/>
        <v>52530618.267670065</v>
      </c>
      <c r="C364" s="30">
        <f>A364+WACC!$J$53</f>
        <v>442</v>
      </c>
      <c r="D364" s="5">
        <f>(A364+WACC!$J$53)/(A364+WACC!$J$53+WACC!$J$54)</f>
        <v>0.72817133443163096</v>
      </c>
      <c r="E364" s="18">
        <f>WACC!$C$8+SUMIFS(WACC!$F$58:$F$72,WACC!$C$58:$C$72,"&lt;="&amp;D364,WACC!$D$58:$D$72,"&gt;"&amp;D364)</f>
        <v>0.2742</v>
      </c>
      <c r="F364" s="54">
        <f>((1-0.2)*($B$1-C364*E364))/($B$3)*10^9</f>
        <v>463.28486486486474</v>
      </c>
      <c r="G364" s="54">
        <f t="shared" si="16"/>
        <v>810.67784861888333</v>
      </c>
      <c r="H364" s="54">
        <f t="shared" si="17"/>
        <v>-347.39298375401859</v>
      </c>
    </row>
    <row r="365" spans="1:8">
      <c r="A365" s="51">
        <v>357</v>
      </c>
      <c r="B365">
        <f t="shared" si="15"/>
        <v>52678176.184152283</v>
      </c>
      <c r="C365" s="30">
        <f>A365+WACC!$J$53</f>
        <v>443</v>
      </c>
      <c r="D365" s="5">
        <f>(A365+WACC!$J$53)/(A365+WACC!$J$53+WACC!$J$54)</f>
        <v>0.72861842105263153</v>
      </c>
      <c r="E365" s="18">
        <f>WACC!$C$8+SUMIFS(WACC!$F$58:$F$72,WACC!$C$58:$C$72,"&lt;="&amp;D365,WACC!$D$58:$D$72,"&gt;"&amp;D365)</f>
        <v>0.2742</v>
      </c>
      <c r="F365" s="54">
        <f>((1-0.2)*($B$1-C365*E365))/($B$3)*10^9</f>
        <v>461.5909652509651</v>
      </c>
      <c r="G365" s="54">
        <f t="shared" si="16"/>
        <v>810.0212280686834</v>
      </c>
      <c r="H365" s="54">
        <f t="shared" si="17"/>
        <v>-348.4302628177183</v>
      </c>
    </row>
    <row r="366" spans="1:8">
      <c r="A366" s="51">
        <v>358</v>
      </c>
      <c r="B366">
        <f t="shared" si="15"/>
        <v>52825734.1006345</v>
      </c>
      <c r="C366" s="30">
        <f>A366+WACC!$J$53</f>
        <v>444</v>
      </c>
      <c r="D366" s="5">
        <f>(A366+WACC!$J$53)/(A366+WACC!$J$53+WACC!$J$54)</f>
        <v>0.72906403940886699</v>
      </c>
      <c r="E366" s="18">
        <f>WACC!$C$8+SUMIFS(WACC!$F$58:$F$72,WACC!$C$58:$C$72,"&lt;="&amp;D366,WACC!$D$58:$D$72,"&gt;"&amp;D366)</f>
        <v>0.2742</v>
      </c>
      <c r="F366" s="54">
        <f>((1-0.2)*($B$1-C366*E366))/($B$3)*10^9</f>
        <v>459.89706563706557</v>
      </c>
      <c r="G366" s="54">
        <f t="shared" si="16"/>
        <v>809.36567033674942</v>
      </c>
      <c r="H366" s="54">
        <f t="shared" si="17"/>
        <v>-349.46860469968385</v>
      </c>
    </row>
    <row r="367" spans="1:8">
      <c r="A367" s="51">
        <v>359</v>
      </c>
      <c r="B367">
        <f t="shared" si="15"/>
        <v>52973292.017116718</v>
      </c>
      <c r="C367" s="30">
        <f>A367+WACC!$J$53</f>
        <v>445</v>
      </c>
      <c r="D367" s="5">
        <f>(A367+WACC!$J$53)/(A367+WACC!$J$53+WACC!$J$54)</f>
        <v>0.72950819672131151</v>
      </c>
      <c r="E367" s="18">
        <f>WACC!$C$8+SUMIFS(WACC!$F$58:$F$72,WACC!$C$58:$C$72,"&lt;="&amp;D367,WACC!$D$58:$D$72,"&gt;"&amp;D367)</f>
        <v>0.2742</v>
      </c>
      <c r="F367" s="54">
        <f>((1-0.2)*($B$1-C367*E367))/($B$3)*10^9</f>
        <v>458.20316602316586</v>
      </c>
      <c r="G367" s="54">
        <f t="shared" si="16"/>
        <v>808.71117284472246</v>
      </c>
      <c r="H367" s="54">
        <f t="shared" si="17"/>
        <v>-350.50800682155659</v>
      </c>
    </row>
    <row r="368" spans="1:8">
      <c r="A368" s="51">
        <v>360</v>
      </c>
      <c r="B368">
        <f t="shared" si="15"/>
        <v>53120849.933598943</v>
      </c>
      <c r="C368" s="30">
        <f>A368+WACC!$J$53</f>
        <v>446</v>
      </c>
      <c r="D368" s="5">
        <f>(A368+WACC!$J$53)/(A368+WACC!$J$53+WACC!$J$54)</f>
        <v>0.72995090016366615</v>
      </c>
      <c r="E368" s="18">
        <f>WACC!$C$8+SUMIFS(WACC!$F$58:$F$72,WACC!$C$58:$C$72,"&lt;="&amp;D368,WACC!$D$58:$D$72,"&gt;"&amp;D368)</f>
        <v>0.2742</v>
      </c>
      <c r="F368" s="54">
        <f>((1-0.2)*($B$1-C368*E368))/($B$3)*10^9</f>
        <v>456.50926640926627</v>
      </c>
      <c r="G368" s="54">
        <f t="shared" si="16"/>
        <v>808.05773302257592</v>
      </c>
      <c r="H368" s="54">
        <f t="shared" si="17"/>
        <v>-351.54846661330964</v>
      </c>
    </row>
    <row r="369" spans="1:8">
      <c r="A369" s="51">
        <v>361</v>
      </c>
      <c r="B369">
        <f t="shared" si="15"/>
        <v>53268407.850081161</v>
      </c>
      <c r="C369" s="30">
        <f>A369+WACC!$J$53</f>
        <v>447</v>
      </c>
      <c r="D369" s="5">
        <f>(A369+WACC!$J$53)/(A369+WACC!$J$53+WACC!$J$54)</f>
        <v>0.73039215686274506</v>
      </c>
      <c r="E369" s="18">
        <f>WACC!$C$8+SUMIFS(WACC!$F$58:$F$72,WACC!$C$58:$C$72,"&lt;="&amp;D369,WACC!$D$58:$D$72,"&gt;"&amp;D369)</f>
        <v>0.2742</v>
      </c>
      <c r="F369" s="54">
        <f>((1-0.2)*($B$1-C369*E369))/($B$3)*10^9</f>
        <v>454.81536679536663</v>
      </c>
      <c r="G369" s="54">
        <f t="shared" si="16"/>
        <v>807.40534830858337</v>
      </c>
      <c r="H369" s="54">
        <f t="shared" si="17"/>
        <v>-352.58998151321674</v>
      </c>
    </row>
    <row r="370" spans="1:8">
      <c r="A370" s="51">
        <v>362</v>
      </c>
      <c r="B370">
        <f t="shared" si="15"/>
        <v>53415965.766563378</v>
      </c>
      <c r="C370" s="30">
        <f>A370+WACC!$J$53</f>
        <v>448</v>
      </c>
      <c r="D370" s="5">
        <f>(A370+WACC!$J$53)/(A370+WACC!$J$53+WACC!$J$54)</f>
        <v>0.73083197389885812</v>
      </c>
      <c r="E370" s="18">
        <f>WACC!$C$8+SUMIFS(WACC!$F$58:$F$72,WACC!$C$58:$C$72,"&lt;="&amp;D370,WACC!$D$58:$D$72,"&gt;"&amp;D370)</f>
        <v>0.2742</v>
      </c>
      <c r="F370" s="54">
        <f>((1-0.2)*($B$1-C370*E370))/($B$3)*10^9</f>
        <v>453.1214671814671</v>
      </c>
      <c r="G370" s="54">
        <f t="shared" si="16"/>
        <v>806.75401614928421</v>
      </c>
      <c r="H370" s="54">
        <f t="shared" si="17"/>
        <v>-353.63254896781712</v>
      </c>
    </row>
    <row r="371" spans="1:8">
      <c r="A371" s="51">
        <v>363</v>
      </c>
      <c r="B371">
        <f t="shared" si="15"/>
        <v>53563523.683045596</v>
      </c>
      <c r="C371" s="30">
        <f>A371+WACC!$J$53</f>
        <v>449</v>
      </c>
      <c r="D371" s="5">
        <f>(A371+WACC!$J$53)/(A371+WACC!$J$53+WACC!$J$54)</f>
        <v>0.73127035830618892</v>
      </c>
      <c r="E371" s="18">
        <f>WACC!$C$8+SUMIFS(WACC!$F$58:$F$72,WACC!$C$58:$C$72,"&lt;="&amp;D371,WACC!$D$58:$D$72,"&gt;"&amp;D371)</f>
        <v>0.2742</v>
      </c>
      <c r="F371" s="54">
        <f>((1-0.2)*($B$1-C371*E371))/($B$3)*10^9</f>
        <v>451.42756756756751</v>
      </c>
      <c r="G371" s="54">
        <f t="shared" si="16"/>
        <v>806.10373399945104</v>
      </c>
      <c r="H371" s="54">
        <f t="shared" si="17"/>
        <v>-354.67616643188353</v>
      </c>
    </row>
    <row r="372" spans="1:8">
      <c r="A372" s="51">
        <v>364</v>
      </c>
      <c r="B372">
        <f t="shared" si="15"/>
        <v>53711081.599527821</v>
      </c>
      <c r="C372" s="30">
        <f>A372+WACC!$J$53</f>
        <v>450</v>
      </c>
      <c r="D372" s="5">
        <f>(A372+WACC!$J$53)/(A372+WACC!$J$53+WACC!$J$54)</f>
        <v>0.73170731707317072</v>
      </c>
      <c r="E372" s="18">
        <f>WACC!$C$8+SUMIFS(WACC!$F$58:$F$72,WACC!$C$58:$C$72,"&lt;="&amp;D372,WACC!$D$58:$D$72,"&gt;"&amp;D372)</f>
        <v>0.2742</v>
      </c>
      <c r="F372" s="54">
        <f>((1-0.2)*($B$1-C372*E372))/($B$3)*10^9</f>
        <v>449.73366795366786</v>
      </c>
      <c r="G372" s="54">
        <f t="shared" si="16"/>
        <v>805.45449932205577</v>
      </c>
      <c r="H372" s="54">
        <f t="shared" si="17"/>
        <v>-355.72083136838791</v>
      </c>
    </row>
    <row r="373" spans="1:8">
      <c r="A373" s="51">
        <v>365</v>
      </c>
      <c r="B373">
        <f t="shared" si="15"/>
        <v>53858639.516010039</v>
      </c>
      <c r="C373" s="30">
        <f>A373+WACC!$J$53</f>
        <v>451</v>
      </c>
      <c r="D373" s="5">
        <f>(A373+WACC!$J$53)/(A373+WACC!$J$53+WACC!$J$54)</f>
        <v>0.7321428571428571</v>
      </c>
      <c r="E373" s="18">
        <f>WACC!$C$8+SUMIFS(WACC!$F$58:$F$72,WACC!$C$58:$C$72,"&lt;="&amp;D373,WACC!$D$58:$D$72,"&gt;"&amp;D373)</f>
        <v>0.2742</v>
      </c>
      <c r="F373" s="54">
        <f>((1-0.2)*($B$1-C373*E373))/($B$3)*10^9</f>
        <v>448.03976833976827</v>
      </c>
      <c r="G373" s="54">
        <f t="shared" si="16"/>
        <v>804.80630958823735</v>
      </c>
      <c r="H373" s="54">
        <f t="shared" si="17"/>
        <v>-356.76654124846908</v>
      </c>
    </row>
    <row r="374" spans="1:8">
      <c r="A374" s="51">
        <v>366</v>
      </c>
      <c r="B374">
        <f t="shared" si="15"/>
        <v>54006197.432492256</v>
      </c>
      <c r="C374" s="30">
        <f>A374+WACC!$J$53</f>
        <v>452</v>
      </c>
      <c r="D374" s="5">
        <f>(A374+WACC!$J$53)/(A374+WACC!$J$53+WACC!$J$54)</f>
        <v>0.73257698541329008</v>
      </c>
      <c r="E374" s="18">
        <f>WACC!$C$8+SUMIFS(WACC!$F$58:$F$72,WACC!$C$58:$C$72,"&lt;="&amp;D374,WACC!$D$58:$D$72,"&gt;"&amp;D374)</f>
        <v>0.2742</v>
      </c>
      <c r="F374" s="54">
        <f>((1-0.2)*($B$1-C374*E374))/($B$3)*10^9</f>
        <v>446.34586872586863</v>
      </c>
      <c r="G374" s="54">
        <f t="shared" si="16"/>
        <v>804.15916227726836</v>
      </c>
      <c r="H374" s="54">
        <f t="shared" si="17"/>
        <v>-357.81329355139974</v>
      </c>
    </row>
    <row r="375" spans="1:8">
      <c r="A375" s="51">
        <v>367</v>
      </c>
      <c r="B375">
        <f t="shared" si="15"/>
        <v>54153755.348974474</v>
      </c>
      <c r="C375" s="30">
        <f>A375+WACC!$J$53</f>
        <v>453</v>
      </c>
      <c r="D375" s="5">
        <f>(A375+WACC!$J$53)/(A375+WACC!$J$53+WACC!$J$54)</f>
        <v>0.73300970873786409</v>
      </c>
      <c r="E375" s="18">
        <f>WACC!$C$8+SUMIFS(WACC!$F$58:$F$72,WACC!$C$58:$C$72,"&lt;="&amp;D375,WACC!$D$58:$D$72,"&gt;"&amp;D375)</f>
        <v>0.2742</v>
      </c>
      <c r="F375" s="54">
        <f>((1-0.2)*($B$1-C375*E375))/($B$3)*10^9</f>
        <v>444.65196911196904</v>
      </c>
      <c r="G375" s="54">
        <f t="shared" si="16"/>
        <v>803.51305487652269</v>
      </c>
      <c r="H375" s="54">
        <f t="shared" si="17"/>
        <v>-358.86108576455365</v>
      </c>
    </row>
    <row r="376" spans="1:8">
      <c r="A376" s="51">
        <v>368</v>
      </c>
      <c r="B376">
        <f t="shared" si="15"/>
        <v>54301313.265456691</v>
      </c>
      <c r="C376" s="30">
        <f>A376+WACC!$J$53</f>
        <v>454</v>
      </c>
      <c r="D376" s="5">
        <f>(A376+WACC!$J$53)/(A376+WACC!$J$53+WACC!$J$54)</f>
        <v>0.7334410339256866</v>
      </c>
      <c r="E376" s="18">
        <f>WACC!$C$8+SUMIFS(WACC!$F$58:$F$72,WACC!$C$58:$C$72,"&lt;="&amp;D376,WACC!$D$58:$D$72,"&gt;"&amp;D376)</f>
        <v>0.2742</v>
      </c>
      <c r="F376" s="54">
        <f>((1-0.2)*($B$1-C376*E376))/($B$3)*10^9</f>
        <v>442.95806949806939</v>
      </c>
      <c r="G376" s="54">
        <f t="shared" si="16"/>
        <v>802.86798488144268</v>
      </c>
      <c r="H376" s="54">
        <f t="shared" si="17"/>
        <v>-359.90991538337329</v>
      </c>
    </row>
    <row r="377" spans="1:8">
      <c r="A377" s="51">
        <v>369</v>
      </c>
      <c r="B377">
        <f t="shared" si="15"/>
        <v>54448871.181938916</v>
      </c>
      <c r="C377" s="30">
        <f>A377+WACC!$J$53</f>
        <v>455</v>
      </c>
      <c r="D377" s="5">
        <f>(A377+WACC!$J$53)/(A377+WACC!$J$53+WACC!$J$54)</f>
        <v>0.7338709677419355</v>
      </c>
      <c r="E377" s="18">
        <f>WACC!$C$8+SUMIFS(WACC!$F$58:$F$72,WACC!$C$58:$C$72,"&lt;="&amp;D377,WACC!$D$58:$D$72,"&gt;"&amp;D377)</f>
        <v>0.2742</v>
      </c>
      <c r="F377" s="54">
        <f>((1-0.2)*($B$1-C377*E377))/($B$3)*10^9</f>
        <v>441.26416988416986</v>
      </c>
      <c r="G377" s="54">
        <f t="shared" si="16"/>
        <v>802.22394979550711</v>
      </c>
      <c r="H377" s="54">
        <f t="shared" si="17"/>
        <v>-360.95977991133725</v>
      </c>
    </row>
    <row r="378" spans="1:8">
      <c r="A378" s="51">
        <v>370</v>
      </c>
      <c r="B378">
        <f t="shared" si="15"/>
        <v>54596429.098421134</v>
      </c>
      <c r="C378" s="30">
        <f>A378+WACC!$J$53</f>
        <v>456</v>
      </c>
      <c r="D378" s="5">
        <f>(A378+WACC!$J$53)/(A378+WACC!$J$53+WACC!$J$54)</f>
        <v>0.7342995169082126</v>
      </c>
      <c r="E378" s="18">
        <f>WACC!$C$8+SUMIFS(WACC!$F$58:$F$72,WACC!$C$58:$C$72,"&lt;="&amp;D378,WACC!$D$58:$D$72,"&gt;"&amp;D378)</f>
        <v>0.2742</v>
      </c>
      <c r="F378" s="54">
        <f>((1-0.2)*($B$1-C378*E378))/($B$3)*10^9</f>
        <v>439.57027027027016</v>
      </c>
      <c r="G378" s="54">
        <f t="shared" si="16"/>
        <v>801.58094713019921</v>
      </c>
      <c r="H378" s="54">
        <f t="shared" si="17"/>
        <v>-362.01067685992905</v>
      </c>
    </row>
    <row r="379" spans="1:8">
      <c r="A379" s="51">
        <v>371</v>
      </c>
      <c r="B379">
        <f t="shared" si="15"/>
        <v>54743987.014903352</v>
      </c>
      <c r="C379" s="30">
        <f>A379+WACC!$J$53</f>
        <v>457</v>
      </c>
      <c r="D379" s="5">
        <f>(A379+WACC!$J$53)/(A379+WACC!$J$53+WACC!$J$54)</f>
        <v>0.73472668810289388</v>
      </c>
      <c r="E379" s="18">
        <f>WACC!$C$8+SUMIFS(WACC!$F$58:$F$72,WACC!$C$58:$C$72,"&lt;="&amp;D379,WACC!$D$58:$D$72,"&gt;"&amp;D379)</f>
        <v>0.2742</v>
      </c>
      <c r="F379" s="54">
        <f>((1-0.2)*($B$1-C379*E379))/($B$3)*10^9</f>
        <v>437.87637065637057</v>
      </c>
      <c r="G379" s="54">
        <f t="shared" si="16"/>
        <v>800.93897440497369</v>
      </c>
      <c r="H379" s="54">
        <f t="shared" si="17"/>
        <v>-363.06260374860312</v>
      </c>
    </row>
    <row r="380" spans="1:8">
      <c r="A380" s="51">
        <v>372</v>
      </c>
      <c r="B380">
        <f t="shared" si="15"/>
        <v>54891544.931385569</v>
      </c>
      <c r="C380" s="30">
        <f>A380+WACC!$J$53</f>
        <v>458</v>
      </c>
      <c r="D380" s="5">
        <f>(A380+WACC!$J$53)/(A380+WACC!$J$53+WACC!$J$54)</f>
        <v>0.7351524879614767</v>
      </c>
      <c r="E380" s="18">
        <f>WACC!$C$8+SUMIFS(WACC!$F$58:$F$72,WACC!$C$58:$C$72,"&lt;="&amp;D380,WACC!$D$58:$D$72,"&gt;"&amp;D380)</f>
        <v>0.2742</v>
      </c>
      <c r="F380" s="54">
        <f>((1-0.2)*($B$1-C380*E380))/($B$3)*10^9</f>
        <v>436.18247104247092</v>
      </c>
      <c r="G380" s="54">
        <f t="shared" si="16"/>
        <v>800.29802914722575</v>
      </c>
      <c r="H380" s="54">
        <f t="shared" si="17"/>
        <v>-364.11555810475483</v>
      </c>
    </row>
    <row r="381" spans="1:8">
      <c r="A381" s="51">
        <v>373</v>
      </c>
      <c r="B381">
        <f t="shared" si="15"/>
        <v>55039102.847867794</v>
      </c>
      <c r="C381" s="30">
        <f>A381+WACC!$J$53</f>
        <v>459</v>
      </c>
      <c r="D381" s="5">
        <f>(A381+WACC!$J$53)/(A381+WACC!$J$53+WACC!$J$54)</f>
        <v>0.73557692307692313</v>
      </c>
      <c r="E381" s="18">
        <f>WACC!$C$8+SUMIFS(WACC!$F$58:$F$72,WACC!$C$58:$C$72,"&lt;="&amp;D381,WACC!$D$58:$D$72,"&gt;"&amp;D381)</f>
        <v>0.2742</v>
      </c>
      <c r="F381" s="54">
        <f>((1-0.2)*($B$1-C381*E381))/($B$3)*10^9</f>
        <v>434.48857142857139</v>
      </c>
      <c r="G381" s="54">
        <f t="shared" si="16"/>
        <v>799.65810889225872</v>
      </c>
      <c r="H381" s="54">
        <f t="shared" si="17"/>
        <v>-365.16953746368733</v>
      </c>
    </row>
    <row r="382" spans="1:8">
      <c r="A382" s="51">
        <v>374</v>
      </c>
      <c r="B382">
        <f t="shared" si="15"/>
        <v>55186660.764350012</v>
      </c>
      <c r="C382" s="30">
        <f>A382+WACC!$J$53</f>
        <v>460</v>
      </c>
      <c r="D382" s="5">
        <f>(A382+WACC!$J$53)/(A382+WACC!$J$53+WACC!$J$54)</f>
        <v>0.73599999999999999</v>
      </c>
      <c r="E382" s="18">
        <f>WACC!$C$8+SUMIFS(WACC!$F$58:$F$72,WACC!$C$58:$C$72,"&lt;="&amp;D382,WACC!$D$58:$D$72,"&gt;"&amp;D382)</f>
        <v>0.2742</v>
      </c>
      <c r="F382" s="54">
        <f>((1-0.2)*($B$1-C382*E382))/($B$3)*10^9</f>
        <v>432.79467181467169</v>
      </c>
      <c r="G382" s="54">
        <f t="shared" si="16"/>
        <v>799.01921118325311</v>
      </c>
      <c r="H382" s="54">
        <f t="shared" si="17"/>
        <v>-366.22453936858142</v>
      </c>
    </row>
    <row r="383" spans="1:8">
      <c r="A383" s="51">
        <v>375</v>
      </c>
      <c r="B383">
        <f t="shared" si="15"/>
        <v>55334218.68083223</v>
      </c>
      <c r="C383" s="30">
        <f>A383+WACC!$J$53</f>
        <v>461</v>
      </c>
      <c r="D383" s="5">
        <f>(A383+WACC!$J$53)/(A383+WACC!$J$53+WACC!$J$54)</f>
        <v>0.73642172523961658</v>
      </c>
      <c r="E383" s="18">
        <f>WACC!$C$8+SUMIFS(WACC!$F$58:$F$72,WACC!$C$58:$C$72,"&lt;="&amp;D383,WACC!$D$58:$D$72,"&gt;"&amp;D383)</f>
        <v>0.2742</v>
      </c>
      <c r="F383" s="54">
        <f>((1-0.2)*($B$1-C383*E383))/($B$3)*10^9</f>
        <v>431.1007722007721</v>
      </c>
      <c r="G383" s="54">
        <f t="shared" si="16"/>
        <v>798.38133357123422</v>
      </c>
      <c r="H383" s="54">
        <f t="shared" si="17"/>
        <v>-367.28056137046212</v>
      </c>
    </row>
    <row r="384" spans="1:8">
      <c r="A384" s="51">
        <v>376</v>
      </c>
      <c r="B384">
        <f t="shared" si="15"/>
        <v>55481776.597314447</v>
      </c>
      <c r="C384" s="30">
        <f>A384+WACC!$J$53</f>
        <v>462</v>
      </c>
      <c r="D384" s="5">
        <f>(A384+WACC!$J$53)/(A384+WACC!$J$53+WACC!$J$54)</f>
        <v>0.73684210526315785</v>
      </c>
      <c r="E384" s="18">
        <f>WACC!$C$8+SUMIFS(WACC!$F$58:$F$72,WACC!$C$58:$C$72,"&lt;="&amp;D384,WACC!$D$58:$D$72,"&gt;"&amp;D384)</f>
        <v>0.2742</v>
      </c>
      <c r="F384" s="54">
        <f>((1-0.2)*($B$1-C384*E384))/($B$3)*10^9</f>
        <v>429.4068725868724</v>
      </c>
      <c r="G384" s="54">
        <f t="shared" si="16"/>
        <v>797.74447361504247</v>
      </c>
      <c r="H384" s="54">
        <f t="shared" si="17"/>
        <v>-368.33760102817007</v>
      </c>
    </row>
    <row r="385" spans="1:8">
      <c r="A385" s="51">
        <v>377</v>
      </c>
      <c r="B385">
        <f t="shared" si="15"/>
        <v>55629334.513796665</v>
      </c>
      <c r="C385" s="30">
        <f>A385+WACC!$J$53</f>
        <v>463</v>
      </c>
      <c r="D385" s="5">
        <f>(A385+WACC!$J$53)/(A385+WACC!$J$53+WACC!$J$54)</f>
        <v>0.73726114649681529</v>
      </c>
      <c r="E385" s="18">
        <f>WACC!$C$8+SUMIFS(WACC!$F$58:$F$72,WACC!$C$58:$C$72,"&lt;="&amp;D385,WACC!$D$58:$D$72,"&gt;"&amp;D385)</f>
        <v>0.2742</v>
      </c>
      <c r="F385" s="54">
        <f>((1-0.2)*($B$1-C385*E385))/($B$3)*10^9</f>
        <v>427.71297297297286</v>
      </c>
      <c r="G385" s="54">
        <f t="shared" si="16"/>
        <v>797.10862888129998</v>
      </c>
      <c r="H385" s="54">
        <f t="shared" si="17"/>
        <v>-369.39565590832711</v>
      </c>
    </row>
    <row r="386" spans="1:8">
      <c r="A386" s="51">
        <v>378</v>
      </c>
      <c r="B386">
        <f t="shared" si="15"/>
        <v>55776892.43027889</v>
      </c>
      <c r="C386" s="30">
        <f>A386+WACC!$J$53</f>
        <v>464</v>
      </c>
      <c r="D386" s="5">
        <f>(A386+WACC!$J$53)/(A386+WACC!$J$53+WACC!$J$54)</f>
        <v>0.73767885532591415</v>
      </c>
      <c r="E386" s="18">
        <f>WACC!$C$8+SUMIFS(WACC!$F$58:$F$72,WACC!$C$58:$C$72,"&lt;="&amp;D386,WACC!$D$58:$D$72,"&gt;"&amp;D386)</f>
        <v>0.2742</v>
      </c>
      <c r="F386" s="54">
        <f>((1-0.2)*($B$1-C386*E386))/($B$3)*10^9</f>
        <v>426.01907335907322</v>
      </c>
      <c r="G386" s="54">
        <f t="shared" si="16"/>
        <v>796.47379694438166</v>
      </c>
      <c r="H386" s="54">
        <f t="shared" si="17"/>
        <v>-370.45472358530844</v>
      </c>
    </row>
    <row r="387" spans="1:8">
      <c r="A387" s="51">
        <v>379</v>
      </c>
      <c r="B387">
        <f t="shared" si="15"/>
        <v>55924450.346761107</v>
      </c>
      <c r="C387" s="30">
        <f>A387+WACC!$J$53</f>
        <v>465</v>
      </c>
      <c r="D387" s="5">
        <f>(A387+WACC!$J$53)/(A387+WACC!$J$53+WACC!$J$54)</f>
        <v>0.73809523809523814</v>
      </c>
      <c r="E387" s="18">
        <f>WACC!$C$8+SUMIFS(WACC!$F$58:$F$72,WACC!$C$58:$C$72,"&lt;="&amp;D387,WACC!$D$58:$D$72,"&gt;"&amp;D387)</f>
        <v>0.2742</v>
      </c>
      <c r="F387" s="54">
        <f>((1-0.2)*($B$1-C387*E387))/($B$3)*10^9</f>
        <v>424.32517374517363</v>
      </c>
      <c r="G387" s="54">
        <f t="shared" si="16"/>
        <v>795.83997538638323</v>
      </c>
      <c r="H387" s="54">
        <f t="shared" si="17"/>
        <v>-371.5148016412096</v>
      </c>
    </row>
    <row r="388" spans="1:8">
      <c r="A388" s="51">
        <v>380</v>
      </c>
      <c r="B388">
        <f t="shared" si="15"/>
        <v>56072008.263243325</v>
      </c>
      <c r="C388" s="30">
        <f>A388+WACC!$J$53</f>
        <v>466</v>
      </c>
      <c r="D388" s="5">
        <f>(A388+WACC!$J$53)/(A388+WACC!$J$53+WACC!$J$54)</f>
        <v>0.73851030110935023</v>
      </c>
      <c r="E388" s="18">
        <f>WACC!$C$8+SUMIFS(WACC!$F$58:$F$72,WACC!$C$58:$C$72,"&lt;="&amp;D388,WACC!$D$58:$D$72,"&gt;"&amp;D388)</f>
        <v>0.2742</v>
      </c>
      <c r="F388" s="54">
        <f>((1-0.2)*($B$1-C388*E388))/($B$3)*10^9</f>
        <v>422.6312741312741</v>
      </c>
      <c r="G388" s="54">
        <f t="shared" si="16"/>
        <v>795.20716179709075</v>
      </c>
      <c r="H388" s="54">
        <f t="shared" si="17"/>
        <v>-372.57588766581665</v>
      </c>
    </row>
    <row r="389" spans="1:8">
      <c r="A389" s="51">
        <v>381</v>
      </c>
      <c r="B389">
        <f t="shared" si="15"/>
        <v>56219566.179725543</v>
      </c>
      <c r="C389" s="30">
        <f>A389+WACC!$J$53</f>
        <v>467</v>
      </c>
      <c r="D389" s="5">
        <f>(A389+WACC!$J$53)/(A389+WACC!$J$53+WACC!$J$54)</f>
        <v>0.73892405063291144</v>
      </c>
      <c r="E389" s="18">
        <f>WACC!$C$8+SUMIFS(WACC!$F$58:$F$72,WACC!$C$58:$C$72,"&lt;="&amp;D389,WACC!$D$58:$D$72,"&gt;"&amp;D389)</f>
        <v>0.2742</v>
      </c>
      <c r="F389" s="54">
        <f>((1-0.2)*($B$1-C389*E389))/($B$3)*10^9</f>
        <v>420.93737451737439</v>
      </c>
      <c r="G389" s="54">
        <f t="shared" si="16"/>
        <v>794.57535377395038</v>
      </c>
      <c r="H389" s="54">
        <f t="shared" si="17"/>
        <v>-373.63797925657599</v>
      </c>
    </row>
    <row r="390" spans="1:8">
      <c r="A390" s="51">
        <v>382</v>
      </c>
      <c r="B390">
        <f t="shared" si="15"/>
        <v>56367124.096207768</v>
      </c>
      <c r="C390" s="30">
        <f>A390+WACC!$J$53</f>
        <v>468</v>
      </c>
      <c r="D390" s="5">
        <f>(A390+WACC!$J$53)/(A390+WACC!$J$53+WACC!$J$54)</f>
        <v>0.73933649289099523</v>
      </c>
      <c r="E390" s="18">
        <f>WACC!$C$8+SUMIFS(WACC!$F$58:$F$72,WACC!$C$58:$C$72,"&lt;="&amp;D390,WACC!$D$58:$D$72,"&gt;"&amp;D390)</f>
        <v>0.2742</v>
      </c>
      <c r="F390" s="54">
        <f>((1-0.2)*($B$1-C390*E390))/($B$3)*10^9</f>
        <v>419.24347490347475</v>
      </c>
      <c r="G390" s="54">
        <f t="shared" si="16"/>
        <v>793.94454892203726</v>
      </c>
      <c r="H390" s="54">
        <f t="shared" si="17"/>
        <v>-374.70107401856251</v>
      </c>
    </row>
    <row r="391" spans="1:8">
      <c r="A391" s="51">
        <v>383</v>
      </c>
      <c r="B391">
        <f t="shared" si="15"/>
        <v>56514682.012689985</v>
      </c>
      <c r="C391" s="30">
        <f>A391+WACC!$J$53</f>
        <v>469</v>
      </c>
      <c r="D391" s="5">
        <f>(A391+WACC!$J$53)/(A391+WACC!$J$53+WACC!$J$54)</f>
        <v>0.73974763406940058</v>
      </c>
      <c r="E391" s="18">
        <f>WACC!$C$8+SUMIFS(WACC!$F$58:$F$72,WACC!$C$58:$C$72,"&lt;="&amp;D391,WACC!$D$58:$D$72,"&gt;"&amp;D391)</f>
        <v>0.2742</v>
      </c>
      <c r="F391" s="54">
        <f>((1-0.2)*($B$1-C391*E391))/($B$3)*10^9</f>
        <v>417.54957528957522</v>
      </c>
      <c r="G391" s="54">
        <f t="shared" si="16"/>
        <v>793.31474485402623</v>
      </c>
      <c r="H391" s="54">
        <f t="shared" si="17"/>
        <v>-375.76516956445101</v>
      </c>
    </row>
    <row r="392" spans="1:8">
      <c r="A392" s="51">
        <v>384</v>
      </c>
      <c r="B392">
        <f t="shared" si="15"/>
        <v>56662239.929172203</v>
      </c>
      <c r="C392" s="30">
        <f>A392+WACC!$J$53</f>
        <v>470</v>
      </c>
      <c r="D392" s="5">
        <f>(A392+WACC!$J$53)/(A392+WACC!$J$53+WACC!$J$54)</f>
        <v>0.74015748031496065</v>
      </c>
      <c r="E392" s="18">
        <f>WACC!$C$8+SUMIFS(WACC!$F$58:$F$72,WACC!$C$58:$C$72,"&lt;="&amp;D392,WACC!$D$58:$D$72,"&gt;"&amp;D392)</f>
        <v>0.2742</v>
      </c>
      <c r="F392" s="54">
        <f>((1-0.2)*($B$1-C392*E392))/($B$3)*10^9</f>
        <v>415.85567567567563</v>
      </c>
      <c r="G392" s="54">
        <f t="shared" si="16"/>
        <v>792.68593919016109</v>
      </c>
      <c r="H392" s="54">
        <f t="shared" si="17"/>
        <v>-376.83026351448547</v>
      </c>
    </row>
    <row r="393" spans="1:8">
      <c r="A393" s="51">
        <v>385</v>
      </c>
      <c r="B393">
        <f t="shared" ref="B393:B456" si="18">A393/$B$2</f>
        <v>56809797.845654421</v>
      </c>
      <c r="C393" s="30">
        <f>A393+WACC!$J$53</f>
        <v>471</v>
      </c>
      <c r="D393" s="5">
        <f>(A393+WACC!$J$53)/(A393+WACC!$J$53+WACC!$J$54)</f>
        <v>0.74056603773584906</v>
      </c>
      <c r="E393" s="18">
        <f>WACC!$C$8+SUMIFS(WACC!$F$58:$F$72,WACC!$C$58:$C$72,"&lt;="&amp;D393,WACC!$D$58:$D$72,"&gt;"&amp;D393)</f>
        <v>0.2742</v>
      </c>
      <c r="F393" s="54">
        <f>((1-0.2)*($B$1-C393*E393))/($B$3)*10^9</f>
        <v>414.16177606177592</v>
      </c>
      <c r="G393" s="54">
        <f t="shared" ref="G393:G456" si="19">((1-0.2)*($B$1-(C393-A393)*$E$8))/($B$3+B393)*10^9</f>
        <v>792.05812955822466</v>
      </c>
      <c r="H393" s="54">
        <f t="shared" ref="H393:H456" si="20">F393-G393</f>
        <v>-377.89635349644874</v>
      </c>
    </row>
    <row r="394" spans="1:8">
      <c r="A394" s="51">
        <v>386</v>
      </c>
      <c r="B394">
        <f t="shared" si="18"/>
        <v>56957355.762136638</v>
      </c>
      <c r="C394" s="30">
        <f>A394+WACC!$J$53</f>
        <v>472</v>
      </c>
      <c r="D394" s="5">
        <f>(A394+WACC!$J$53)/(A394+WACC!$J$53+WACC!$J$54)</f>
        <v>0.7409733124018838</v>
      </c>
      <c r="E394" s="18">
        <f>WACC!$C$8+SUMIFS(WACC!$F$58:$F$72,WACC!$C$58:$C$72,"&lt;="&amp;D394,WACC!$D$58:$D$72,"&gt;"&amp;D394)</f>
        <v>0.2742</v>
      </c>
      <c r="F394" s="54">
        <f>((1-0.2)*($B$1-C394*E394))/($B$3)*10^9</f>
        <v>412.46787644787628</v>
      </c>
      <c r="G394" s="54">
        <f t="shared" si="19"/>
        <v>791.43131359350866</v>
      </c>
      <c r="H394" s="54">
        <f t="shared" si="20"/>
        <v>-378.96343714563238</v>
      </c>
    </row>
    <row r="395" spans="1:8">
      <c r="A395" s="51">
        <v>387</v>
      </c>
      <c r="B395">
        <f t="shared" si="18"/>
        <v>57104913.678618863</v>
      </c>
      <c r="C395" s="30">
        <f>A395+WACC!$J$53</f>
        <v>473</v>
      </c>
      <c r="D395" s="5">
        <f>(A395+WACC!$J$53)/(A395+WACC!$J$53+WACC!$J$54)</f>
        <v>0.74137931034482762</v>
      </c>
      <c r="E395" s="18">
        <f>WACC!$C$8+SUMIFS(WACC!$F$58:$F$72,WACC!$C$58:$C$72,"&lt;="&amp;D395,WACC!$D$58:$D$72,"&gt;"&amp;D395)</f>
        <v>0.2742</v>
      </c>
      <c r="F395" s="54">
        <f>((1-0.2)*($B$1-C395*E395))/($B$3)*10^9</f>
        <v>410.77397683397675</v>
      </c>
      <c r="G395" s="54">
        <f t="shared" si="19"/>
        <v>790.80548893878517</v>
      </c>
      <c r="H395" s="54">
        <f t="shared" si="20"/>
        <v>-380.03151210480843</v>
      </c>
    </row>
    <row r="396" spans="1:8">
      <c r="A396" s="51">
        <v>388</v>
      </c>
      <c r="B396">
        <f t="shared" si="18"/>
        <v>57252471.595101081</v>
      </c>
      <c r="C396" s="30">
        <f>A396+WACC!$J$53</f>
        <v>474</v>
      </c>
      <c r="D396" s="5">
        <f>(A396+WACC!$J$53)/(A396+WACC!$J$53+WACC!$J$54)</f>
        <v>0.74178403755868549</v>
      </c>
      <c r="E396" s="18">
        <f>WACC!$C$8+SUMIFS(WACC!$F$58:$F$72,WACC!$C$58:$C$72,"&lt;="&amp;D396,WACC!$D$58:$D$72,"&gt;"&amp;D396)</f>
        <v>0.2742</v>
      </c>
      <c r="F396" s="54">
        <f>((1-0.2)*($B$1-C396*E396))/($B$3)*10^9</f>
        <v>409.0800772200771</v>
      </c>
      <c r="G396" s="54">
        <f t="shared" si="19"/>
        <v>790.1806532442755</v>
      </c>
      <c r="H396" s="54">
        <f t="shared" si="20"/>
        <v>-381.1005760241984</v>
      </c>
    </row>
    <row r="397" spans="1:8">
      <c r="A397" s="51">
        <v>389</v>
      </c>
      <c r="B397">
        <f t="shared" si="18"/>
        <v>57400029.511583298</v>
      </c>
      <c r="C397" s="30">
        <f>A397+WACC!$J$53</f>
        <v>475</v>
      </c>
      <c r="D397" s="5">
        <f>(A397+WACC!$J$53)/(A397+WACC!$J$53+WACC!$J$54)</f>
        <v>0.7421875</v>
      </c>
      <c r="E397" s="18">
        <f>WACC!$C$8+SUMIFS(WACC!$F$58:$F$72,WACC!$C$58:$C$72,"&lt;="&amp;D397,WACC!$D$58:$D$72,"&gt;"&amp;D397)</f>
        <v>0.2742</v>
      </c>
      <c r="F397" s="54">
        <f>((1-0.2)*($B$1-C397*E397))/($B$3)*10^9</f>
        <v>407.38617760617751</v>
      </c>
      <c r="G397" s="54">
        <f t="shared" si="19"/>
        <v>789.5568041676222</v>
      </c>
      <c r="H397" s="54">
        <f t="shared" si="20"/>
        <v>-382.17062656144469</v>
      </c>
    </row>
    <row r="398" spans="1:8">
      <c r="A398" s="51">
        <v>390</v>
      </c>
      <c r="B398">
        <f t="shared" si="18"/>
        <v>57547587.428065516</v>
      </c>
      <c r="C398" s="30">
        <f>A398+WACC!$J$53</f>
        <v>476</v>
      </c>
      <c r="D398" s="5">
        <f>(A398+WACC!$J$53)/(A398+WACC!$J$53+WACC!$J$54)</f>
        <v>0.74258970358814358</v>
      </c>
      <c r="E398" s="18">
        <f>WACC!$C$8+SUMIFS(WACC!$F$58:$F$72,WACC!$C$58:$C$72,"&lt;="&amp;D398,WACC!$D$58:$D$72,"&gt;"&amp;D398)</f>
        <v>0.2742</v>
      </c>
      <c r="F398" s="54">
        <f>((1-0.2)*($B$1-C398*E398))/($B$3)*10^9</f>
        <v>405.69227799227781</v>
      </c>
      <c r="G398" s="54">
        <f t="shared" si="19"/>
        <v>788.93393937385883</v>
      </c>
      <c r="H398" s="54">
        <f t="shared" si="20"/>
        <v>-383.24166138158103</v>
      </c>
    </row>
    <row r="399" spans="1:8">
      <c r="A399" s="51">
        <v>391</v>
      </c>
      <c r="B399">
        <f t="shared" si="18"/>
        <v>57695145.344547741</v>
      </c>
      <c r="C399" s="30">
        <f>A399+WACC!$J$53</f>
        <v>477</v>
      </c>
      <c r="D399" s="5">
        <f>(A399+WACC!$J$53)/(A399+WACC!$J$53+WACC!$J$54)</f>
        <v>0.7429906542056075</v>
      </c>
      <c r="E399" s="18">
        <f>WACC!$C$8+SUMIFS(WACC!$F$58:$F$72,WACC!$C$58:$C$72,"&lt;="&amp;D399,WACC!$D$58:$D$72,"&gt;"&amp;D399)</f>
        <v>0.2742</v>
      </c>
      <c r="F399" s="54">
        <f>((1-0.2)*($B$1-C399*E399))/($B$3)*10^9</f>
        <v>403.99837837837839</v>
      </c>
      <c r="G399" s="54">
        <f t="shared" si="19"/>
        <v>788.31205653538098</v>
      </c>
      <c r="H399" s="54">
        <f t="shared" si="20"/>
        <v>-384.31367815700258</v>
      </c>
    </row>
    <row r="400" spans="1:8">
      <c r="A400" s="51">
        <v>392</v>
      </c>
      <c r="B400">
        <f t="shared" si="18"/>
        <v>57842703.261029959</v>
      </c>
      <c r="C400" s="30">
        <f>A400+WACC!$J$53</f>
        <v>478</v>
      </c>
      <c r="D400" s="5">
        <f>(A400+WACC!$J$53)/(A400+WACC!$J$53+WACC!$J$54)</f>
        <v>0.74339035769828932</v>
      </c>
      <c r="E400" s="18">
        <f>WACC!$C$8+SUMIFS(WACC!$F$58:$F$72,WACC!$C$58:$C$72,"&lt;="&amp;D400,WACC!$D$58:$D$72,"&gt;"&amp;D400)</f>
        <v>0.2742</v>
      </c>
      <c r="F400" s="54">
        <f>((1-0.2)*($B$1-C400*E400))/($B$3)*10^9</f>
        <v>402.30447876447869</v>
      </c>
      <c r="G400" s="54">
        <f t="shared" si="19"/>
        <v>787.69115333191814</v>
      </c>
      <c r="H400" s="54">
        <f t="shared" si="20"/>
        <v>-385.38667456743946</v>
      </c>
    </row>
    <row r="401" spans="1:8">
      <c r="A401" s="51">
        <v>393</v>
      </c>
      <c r="B401">
        <f t="shared" si="18"/>
        <v>57990261.177512176</v>
      </c>
      <c r="C401" s="30">
        <f>A401+WACC!$J$53</f>
        <v>479</v>
      </c>
      <c r="D401" s="5">
        <f>(A401+WACC!$J$53)/(A401+WACC!$J$53+WACC!$J$54)</f>
        <v>0.74378881987577639</v>
      </c>
      <c r="E401" s="18">
        <f>WACC!$C$8+SUMIFS(WACC!$F$58:$F$72,WACC!$C$58:$C$72,"&lt;="&amp;D401,WACC!$D$58:$D$72,"&gt;"&amp;D401)</f>
        <v>0.2742</v>
      </c>
      <c r="F401" s="54">
        <f>((1-0.2)*($B$1-C401*E401))/($B$3)*10^9</f>
        <v>400.61057915057904</v>
      </c>
      <c r="G401" s="54">
        <f t="shared" si="19"/>
        <v>787.07122745050356</v>
      </c>
      <c r="H401" s="54">
        <f t="shared" si="20"/>
        <v>-386.46064829992451</v>
      </c>
    </row>
    <row r="402" spans="1:8">
      <c r="A402" s="51">
        <v>394</v>
      </c>
      <c r="B402">
        <f t="shared" si="18"/>
        <v>58137819.093994394</v>
      </c>
      <c r="C402" s="30">
        <f>A402+WACC!$J$53</f>
        <v>480</v>
      </c>
      <c r="D402" s="5">
        <f>(A402+WACC!$J$53)/(A402+WACC!$J$53+WACC!$J$54)</f>
        <v>0.7441860465116279</v>
      </c>
      <c r="E402" s="18">
        <f>WACC!$C$8+SUMIFS(WACC!$F$58:$F$72,WACC!$C$58:$C$72,"&lt;="&amp;D402,WACC!$D$58:$D$72,"&gt;"&amp;D402)</f>
        <v>0.2742</v>
      </c>
      <c r="F402" s="54">
        <f>((1-0.2)*($B$1-C402*E402))/($B$3)*10^9</f>
        <v>398.91667953667951</v>
      </c>
      <c r="G402" s="54">
        <f t="shared" si="19"/>
        <v>786.45227658544616</v>
      </c>
      <c r="H402" s="54">
        <f t="shared" si="20"/>
        <v>-387.53559704876665</v>
      </c>
    </row>
    <row r="403" spans="1:8">
      <c r="A403" s="51">
        <v>395</v>
      </c>
      <c r="B403">
        <f t="shared" si="18"/>
        <v>58285377.010476612</v>
      </c>
      <c r="C403" s="30">
        <f>A403+WACC!$J$53</f>
        <v>481</v>
      </c>
      <c r="D403" s="5">
        <f>(A403+WACC!$J$53)/(A403+WACC!$J$53+WACC!$J$54)</f>
        <v>0.7445820433436533</v>
      </c>
      <c r="E403" s="18">
        <f>WACC!$C$8+SUMIFS(WACC!$F$58:$F$72,WACC!$C$58:$C$72,"&lt;="&amp;D403,WACC!$D$58:$D$72,"&gt;"&amp;D403)</f>
        <v>0.2742</v>
      </c>
      <c r="F403" s="54">
        <f>((1-0.2)*($B$1-C403*E403))/($B$3)*10^9</f>
        <v>397.22277992277992</v>
      </c>
      <c r="G403" s="54">
        <f t="shared" si="19"/>
        <v>785.8342984383022</v>
      </c>
      <c r="H403" s="54">
        <f t="shared" si="20"/>
        <v>-388.61151851552228</v>
      </c>
    </row>
    <row r="404" spans="1:8">
      <c r="A404" s="51">
        <v>396</v>
      </c>
      <c r="B404">
        <f t="shared" si="18"/>
        <v>58432934.926958837</v>
      </c>
      <c r="C404" s="30">
        <f>A404+WACC!$J$53</f>
        <v>482</v>
      </c>
      <c r="D404" s="5">
        <f>(A404+WACC!$J$53)/(A404+WACC!$J$53+WACC!$J$54)</f>
        <v>0.74497681607418853</v>
      </c>
      <c r="E404" s="18">
        <f>WACC!$C$8+SUMIFS(WACC!$F$58:$F$72,WACC!$C$58:$C$72,"&lt;="&amp;D404,WACC!$D$58:$D$72,"&gt;"&amp;D404)</f>
        <v>0.2742</v>
      </c>
      <c r="F404" s="54">
        <f>((1-0.2)*($B$1-C404*E404))/($B$3)*10^9</f>
        <v>395.52888030888022</v>
      </c>
      <c r="G404" s="54">
        <f t="shared" si="19"/>
        <v>785.21729071784659</v>
      </c>
      <c r="H404" s="54">
        <f t="shared" si="20"/>
        <v>-389.68841040896638</v>
      </c>
    </row>
    <row r="405" spans="1:8">
      <c r="A405" s="51">
        <v>397</v>
      </c>
      <c r="B405">
        <f t="shared" si="18"/>
        <v>58580492.843441054</v>
      </c>
      <c r="C405" s="30">
        <f>A405+WACC!$J$53</f>
        <v>483</v>
      </c>
      <c r="D405" s="5">
        <f>(A405+WACC!$J$53)/(A405+WACC!$J$53+WACC!$J$54)</f>
        <v>0.74537037037037035</v>
      </c>
      <c r="E405" s="18">
        <f>WACC!$C$8+SUMIFS(WACC!$F$58:$F$72,WACC!$C$58:$C$72,"&lt;="&amp;D405,WACC!$D$58:$D$72,"&gt;"&amp;D405)</f>
        <v>0.2742</v>
      </c>
      <c r="F405" s="54">
        <f>((1-0.2)*($B$1-C405*E405))/($B$3)*10^9</f>
        <v>393.83498069498052</v>
      </c>
      <c r="G405" s="54">
        <f t="shared" si="19"/>
        <v>784.60125114004416</v>
      </c>
      <c r="H405" s="54">
        <f t="shared" si="20"/>
        <v>-390.76627044506364</v>
      </c>
    </row>
    <row r="406" spans="1:8">
      <c r="A406" s="51">
        <v>398</v>
      </c>
      <c r="B406">
        <f t="shared" si="18"/>
        <v>58728050.759923272</v>
      </c>
      <c r="C406" s="30">
        <f>A406+WACC!$J$53</f>
        <v>484</v>
      </c>
      <c r="D406" s="5">
        <f>(A406+WACC!$J$53)/(A406+WACC!$J$53+WACC!$J$54)</f>
        <v>0.74576271186440679</v>
      </c>
      <c r="E406" s="18">
        <f>WACC!$C$8+SUMIFS(WACC!$F$58:$F$72,WACC!$C$58:$C$72,"&lt;="&amp;D406,WACC!$D$58:$D$72,"&gt;"&amp;D406)</f>
        <v>0.2742</v>
      </c>
      <c r="F406" s="54">
        <f>((1-0.2)*($B$1-C406*E406))/($B$3)*10^9</f>
        <v>392.14108108108104</v>
      </c>
      <c r="G406" s="54">
        <f t="shared" si="19"/>
        <v>783.98617742802219</v>
      </c>
      <c r="H406" s="54">
        <f t="shared" si="20"/>
        <v>-391.84509634694115</v>
      </c>
    </row>
    <row r="407" spans="1:8">
      <c r="A407" s="51">
        <v>399</v>
      </c>
      <c r="B407">
        <f t="shared" si="18"/>
        <v>58875608.676405489</v>
      </c>
      <c r="C407" s="30">
        <f>A407+WACC!$J$53</f>
        <v>485</v>
      </c>
      <c r="D407" s="5">
        <f>(A407+WACC!$J$53)/(A407+WACC!$J$53+WACC!$J$54)</f>
        <v>0.74615384615384617</v>
      </c>
      <c r="E407" s="18">
        <f>WACC!$C$8+SUMIFS(WACC!$F$58:$F$72,WACC!$C$58:$C$72,"&lt;="&amp;D407,WACC!$D$58:$D$72,"&gt;"&amp;D407)</f>
        <v>0.2742</v>
      </c>
      <c r="F407" s="54">
        <f>((1-0.2)*($B$1-C407*E407))/($B$3)*10^9</f>
        <v>390.44718146718139</v>
      </c>
      <c r="G407" s="54">
        <f t="shared" si="19"/>
        <v>783.37206731204196</v>
      </c>
      <c r="H407" s="54">
        <f t="shared" si="20"/>
        <v>-392.92488584486057</v>
      </c>
    </row>
    <row r="408" spans="1:8">
      <c r="A408" s="51">
        <v>400</v>
      </c>
      <c r="B408">
        <f t="shared" si="18"/>
        <v>59023166.592887715</v>
      </c>
      <c r="C408" s="30">
        <f>A408+WACC!$J$53</f>
        <v>486</v>
      </c>
      <c r="D408" s="5">
        <f>(A408+WACC!$J$53)/(A408+WACC!$J$53+WACC!$J$54)</f>
        <v>0.74654377880184331</v>
      </c>
      <c r="E408" s="18">
        <f>WACC!$C$8+SUMIFS(WACC!$F$58:$F$72,WACC!$C$58:$C$72,"&lt;="&amp;D408,WACC!$D$58:$D$72,"&gt;"&amp;D408)</f>
        <v>0.2742</v>
      </c>
      <c r="F408" s="54">
        <f>((1-0.2)*($B$1-C408*E408))/($B$3)*10^9</f>
        <v>388.75328185328175</v>
      </c>
      <c r="G408" s="54">
        <f t="shared" si="19"/>
        <v>782.75891852947052</v>
      </c>
      <c r="H408" s="54">
        <f t="shared" si="20"/>
        <v>-394.00563667618877</v>
      </c>
    </row>
    <row r="409" spans="1:8">
      <c r="A409" s="51">
        <v>401</v>
      </c>
      <c r="B409">
        <f t="shared" si="18"/>
        <v>59170724.509369932</v>
      </c>
      <c r="C409" s="30">
        <f>A409+WACC!$J$53</f>
        <v>487</v>
      </c>
      <c r="D409" s="5">
        <f>(A409+WACC!$J$53)/(A409+WACC!$J$53+WACC!$J$54)</f>
        <v>0.74693251533742333</v>
      </c>
      <c r="E409" s="18">
        <f>WACC!$C$8+SUMIFS(WACC!$F$58:$F$72,WACC!$C$58:$C$72,"&lt;="&amp;D409,WACC!$D$58:$D$72,"&gt;"&amp;D409)</f>
        <v>0.2742</v>
      </c>
      <c r="F409" s="54">
        <f>((1-0.2)*($B$1-C409*E409))/($B$3)*10^9</f>
        <v>387.05938223938205</v>
      </c>
      <c r="G409" s="54">
        <f t="shared" si="19"/>
        <v>782.14672882475372</v>
      </c>
      <c r="H409" s="54">
        <f t="shared" si="20"/>
        <v>-395.08734658537168</v>
      </c>
    </row>
    <row r="410" spans="1:8">
      <c r="A410" s="51">
        <v>402</v>
      </c>
      <c r="B410">
        <f t="shared" si="18"/>
        <v>59318282.42585215</v>
      </c>
      <c r="C410" s="30">
        <f>A410+WACC!$J$53</f>
        <v>488</v>
      </c>
      <c r="D410" s="5">
        <f>(A410+WACC!$J$53)/(A410+WACC!$J$53+WACC!$J$54)</f>
        <v>0.74732006125574268</v>
      </c>
      <c r="E410" s="18">
        <f>WACC!$C$8+SUMIFS(WACC!$F$58:$F$72,WACC!$C$58:$C$72,"&lt;="&amp;D410,WACC!$D$58:$D$72,"&gt;"&amp;D410)</f>
        <v>0.2742</v>
      </c>
      <c r="F410" s="54">
        <f>((1-0.2)*($B$1-C410*E410))/($B$3)*10^9</f>
        <v>385.36548262548263</v>
      </c>
      <c r="G410" s="54">
        <f t="shared" si="19"/>
        <v>781.53549594938806</v>
      </c>
      <c r="H410" s="54">
        <f t="shared" si="20"/>
        <v>-396.17001332390544</v>
      </c>
    </row>
    <row r="411" spans="1:8">
      <c r="A411" s="51">
        <v>403</v>
      </c>
      <c r="B411">
        <f t="shared" si="18"/>
        <v>59465840.342334367</v>
      </c>
      <c r="C411" s="30">
        <f>A411+WACC!$J$53</f>
        <v>489</v>
      </c>
      <c r="D411" s="5">
        <f>(A411+WACC!$J$53)/(A411+WACC!$J$53+WACC!$J$54)</f>
        <v>0.74770642201834858</v>
      </c>
      <c r="E411" s="18">
        <f>WACC!$C$8+SUMIFS(WACC!$F$58:$F$72,WACC!$C$58:$C$72,"&lt;="&amp;D411,WACC!$D$58:$D$72,"&gt;"&amp;D411)</f>
        <v>0.2742</v>
      </c>
      <c r="F411" s="54">
        <f>((1-0.2)*($B$1-C411*E411))/($B$3)*10^9</f>
        <v>383.67158301158292</v>
      </c>
      <c r="G411" s="54">
        <f t="shared" si="19"/>
        <v>780.92521766189304</v>
      </c>
      <c r="H411" s="54">
        <f t="shared" si="20"/>
        <v>-397.25363465031012</v>
      </c>
    </row>
    <row r="412" spans="1:8">
      <c r="A412" s="51">
        <v>404</v>
      </c>
      <c r="B412">
        <f t="shared" si="18"/>
        <v>59613398.258816585</v>
      </c>
      <c r="C412" s="30">
        <f>A412+WACC!$J$53</f>
        <v>490</v>
      </c>
      <c r="D412" s="5">
        <f>(A412+WACC!$J$53)/(A412+WACC!$J$53+WACC!$J$54)</f>
        <v>0.74809160305343514</v>
      </c>
      <c r="E412" s="18">
        <f>WACC!$C$8+SUMIFS(WACC!$F$58:$F$72,WACC!$C$58:$C$72,"&lt;="&amp;D412,WACC!$D$58:$D$72,"&gt;"&amp;D412)</f>
        <v>0.2742</v>
      </c>
      <c r="F412" s="54">
        <f>((1-0.2)*($B$1-C412*E412))/($B$3)*10^9</f>
        <v>381.97768339768328</v>
      </c>
      <c r="G412" s="54">
        <f t="shared" si="19"/>
        <v>780.31589172778376</v>
      </c>
      <c r="H412" s="54">
        <f t="shared" si="20"/>
        <v>-398.33820833010049</v>
      </c>
    </row>
    <row r="413" spans="1:8">
      <c r="A413" s="51">
        <v>405</v>
      </c>
      <c r="B413">
        <f t="shared" si="18"/>
        <v>59760956.17529881</v>
      </c>
      <c r="C413" s="30">
        <f>A413+WACC!$J$53</f>
        <v>491</v>
      </c>
      <c r="D413" s="5">
        <f>(A413+WACC!$J$53)/(A413+WACC!$J$53+WACC!$J$54)</f>
        <v>0.74847560975609762</v>
      </c>
      <c r="E413" s="18">
        <f>WACC!$C$8+SUMIFS(WACC!$F$58:$F$72,WACC!$C$58:$C$72,"&lt;="&amp;D413,WACC!$D$58:$D$72,"&gt;"&amp;D413)</f>
        <v>0.2742</v>
      </c>
      <c r="F413" s="54">
        <f>((1-0.2)*($B$1-C413*E413))/($B$3)*10^9</f>
        <v>380.28378378378358</v>
      </c>
      <c r="G413" s="54">
        <f t="shared" si="19"/>
        <v>779.70751591954433</v>
      </c>
      <c r="H413" s="54">
        <f t="shared" si="20"/>
        <v>-399.42373213576076</v>
      </c>
    </row>
    <row r="414" spans="1:8">
      <c r="A414" s="51">
        <v>406</v>
      </c>
      <c r="B414">
        <f t="shared" si="18"/>
        <v>59908514.091781028</v>
      </c>
      <c r="C414" s="30">
        <f>A414+WACC!$J$53</f>
        <v>492</v>
      </c>
      <c r="D414" s="5">
        <f>(A414+WACC!$J$53)/(A414+WACC!$J$53+WACC!$J$54)</f>
        <v>0.74885844748858443</v>
      </c>
      <c r="E414" s="18">
        <f>WACC!$C$8+SUMIFS(WACC!$F$58:$F$72,WACC!$C$58:$C$72,"&lt;="&amp;D414,WACC!$D$58:$D$72,"&gt;"&amp;D414)</f>
        <v>0.2742</v>
      </c>
      <c r="F414" s="54">
        <f>((1-0.2)*($B$1-C414*E414))/($B$3)*10^9</f>
        <v>378.58988416988416</v>
      </c>
      <c r="G414" s="54">
        <f t="shared" si="19"/>
        <v>779.10008801659978</v>
      </c>
      <c r="H414" s="54">
        <f t="shared" si="20"/>
        <v>-400.51020384671563</v>
      </c>
    </row>
    <row r="415" spans="1:8">
      <c r="A415" s="51">
        <v>407</v>
      </c>
      <c r="B415">
        <f t="shared" si="18"/>
        <v>60056072.008263245</v>
      </c>
      <c r="C415" s="30">
        <f>A415+WACC!$J$53</f>
        <v>493</v>
      </c>
      <c r="D415" s="5">
        <f>(A415+WACC!$J$53)/(A415+WACC!$J$53+WACC!$J$54)</f>
        <v>0.74924012158054709</v>
      </c>
      <c r="E415" s="18">
        <f>WACC!$C$8+SUMIFS(WACC!$F$58:$F$72,WACC!$C$58:$C$72,"&lt;="&amp;D415,WACC!$D$58:$D$72,"&gt;"&amp;D415)</f>
        <v>0.2742</v>
      </c>
      <c r="F415" s="54">
        <f>((1-0.2)*($B$1-C415*E415))/($B$3)*10^9</f>
        <v>376.89598455598446</v>
      </c>
      <c r="G415" s="54">
        <f t="shared" si="19"/>
        <v>778.49360580528969</v>
      </c>
      <c r="H415" s="54">
        <f t="shared" si="20"/>
        <v>-401.59762124930523</v>
      </c>
    </row>
    <row r="416" spans="1:8">
      <c r="A416" s="51">
        <v>408</v>
      </c>
      <c r="B416">
        <f t="shared" si="18"/>
        <v>60203629.924745463</v>
      </c>
      <c r="C416" s="30">
        <f>A416+WACC!$J$53</f>
        <v>494</v>
      </c>
      <c r="D416" s="5">
        <f>(A416+WACC!$J$53)/(A416+WACC!$J$53+WACC!$J$54)</f>
        <v>0.74962063732928674</v>
      </c>
      <c r="E416" s="18">
        <f>WACC!$C$8+SUMIFS(WACC!$F$58:$F$72,WACC!$C$58:$C$72,"&lt;="&amp;D416,WACC!$D$58:$D$72,"&gt;"&amp;D416)</f>
        <v>0.2742</v>
      </c>
      <c r="F416" s="54">
        <f>((1-0.2)*($B$1-C416*E416))/($B$3)*10^9</f>
        <v>375.20208494208475</v>
      </c>
      <c r="G416" s="54">
        <f t="shared" si="19"/>
        <v>777.88806707884078</v>
      </c>
      <c r="H416" s="54">
        <f t="shared" si="20"/>
        <v>-402.68598213675602</v>
      </c>
    </row>
    <row r="417" spans="1:8">
      <c r="A417" s="51">
        <v>409</v>
      </c>
      <c r="B417">
        <f t="shared" si="18"/>
        <v>60351187.841227688</v>
      </c>
      <c r="C417" s="30">
        <f>A417+WACC!$J$53</f>
        <v>495</v>
      </c>
      <c r="D417" s="5">
        <f>(A417+WACC!$J$53)/(A417+WACC!$J$53+WACC!$J$54)</f>
        <v>0.75</v>
      </c>
      <c r="E417" s="18">
        <f>WACC!$C$8+SUMIFS(WACC!$F$58:$F$72,WACC!$C$58:$C$72,"&lt;="&amp;D417,WACC!$D$58:$D$72,"&gt;"&amp;D417)</f>
        <v>0.2742</v>
      </c>
      <c r="F417" s="54">
        <f>((1-0.2)*($B$1-C417*E417))/($B$3)*10^9</f>
        <v>373.50818532818511</v>
      </c>
      <c r="G417" s="54">
        <f t="shared" si="19"/>
        <v>777.28346963734089</v>
      </c>
      <c r="H417" s="54">
        <f t="shared" si="20"/>
        <v>-403.77528430915578</v>
      </c>
    </row>
    <row r="418" spans="1:8">
      <c r="A418" s="51">
        <v>410</v>
      </c>
      <c r="B418">
        <f t="shared" si="18"/>
        <v>60498745.757709906</v>
      </c>
      <c r="C418" s="30">
        <f>A418+WACC!$J$53</f>
        <v>496</v>
      </c>
      <c r="D418" s="5">
        <f>(A418+WACC!$J$53)/(A418+WACC!$J$53+WACC!$J$54)</f>
        <v>0.75037821482602118</v>
      </c>
      <c r="E418" s="18">
        <f>WACC!$C$8+SUMIFS(WACC!$F$58:$F$72,WACC!$C$58:$C$72,"&lt;="&amp;D418,WACC!$D$58:$D$72,"&gt;"&amp;D418)</f>
        <v>0.2742</v>
      </c>
      <c r="F418" s="54">
        <f>((1-0.2)*($B$1-C418*E418))/($B$3)*10^9</f>
        <v>371.81428571428563</v>
      </c>
      <c r="G418" s="54">
        <f t="shared" si="19"/>
        <v>776.67981128771135</v>
      </c>
      <c r="H418" s="54">
        <f t="shared" si="20"/>
        <v>-404.86552557342571</v>
      </c>
    </row>
    <row r="419" spans="1:8">
      <c r="A419" s="51">
        <v>411</v>
      </c>
      <c r="B419">
        <f t="shared" si="18"/>
        <v>60646303.674192123</v>
      </c>
      <c r="C419" s="30">
        <f>A419+WACC!$J$53</f>
        <v>497</v>
      </c>
      <c r="D419" s="5">
        <f>(A419+WACC!$J$53)/(A419+WACC!$J$53+WACC!$J$54)</f>
        <v>0.75075528700906347</v>
      </c>
      <c r="E419" s="18">
        <f>WACC!$C$8+SUMIFS(WACC!$F$58:$F$72,WACC!$C$58:$C$72,"&lt;="&amp;D419,WACC!$D$58:$D$72,"&gt;"&amp;D419)</f>
        <v>0.2742</v>
      </c>
      <c r="F419" s="54">
        <f>((1-0.2)*($B$1-C419*E419))/($B$3)*10^9</f>
        <v>370.12038610038599</v>
      </c>
      <c r="G419" s="54">
        <f t="shared" si="19"/>
        <v>776.07708984368162</v>
      </c>
      <c r="H419" s="54">
        <f t="shared" si="20"/>
        <v>-405.95670374329563</v>
      </c>
    </row>
    <row r="420" spans="1:8">
      <c r="A420" s="51">
        <v>412</v>
      </c>
      <c r="B420">
        <f t="shared" si="18"/>
        <v>60793861.590674341</v>
      </c>
      <c r="C420" s="30">
        <f>A420+WACC!$J$53</f>
        <v>498</v>
      </c>
      <c r="D420" s="5">
        <f>(A420+WACC!$J$53)/(A420+WACC!$J$53+WACC!$J$54)</f>
        <v>0.75113122171945701</v>
      </c>
      <c r="E420" s="18">
        <f>WACC!$C$8+SUMIFS(WACC!$F$58:$F$72,WACC!$C$58:$C$72,"&lt;="&amp;D420,WACC!$D$58:$D$72,"&gt;"&amp;D420)</f>
        <v>0.2742</v>
      </c>
      <c r="F420" s="54">
        <f>((1-0.2)*($B$1-C420*E420))/($B$3)*10^9</f>
        <v>368.42648648648634</v>
      </c>
      <c r="G420" s="54">
        <f t="shared" si="19"/>
        <v>775.47530312576203</v>
      </c>
      <c r="H420" s="54">
        <f t="shared" si="20"/>
        <v>-407.04881663927569</v>
      </c>
    </row>
    <row r="421" spans="1:8">
      <c r="A421" s="51">
        <v>413</v>
      </c>
      <c r="B421">
        <f t="shared" si="18"/>
        <v>60941419.507156558</v>
      </c>
      <c r="C421" s="30">
        <f>A421+WACC!$J$53</f>
        <v>499</v>
      </c>
      <c r="D421" s="5">
        <f>(A421+WACC!$J$53)/(A421+WACC!$J$53+WACC!$J$54)</f>
        <v>0.75150602409638556</v>
      </c>
      <c r="E421" s="18">
        <f>WACC!$C$8+SUMIFS(WACC!$F$58:$F$72,WACC!$C$58:$C$72,"&lt;="&amp;D421,WACC!$D$58:$D$72,"&gt;"&amp;D421)</f>
        <v>0.2742</v>
      </c>
      <c r="F421" s="54">
        <f>((1-0.2)*($B$1-C421*E421))/($B$3)*10^9</f>
        <v>366.73258687258686</v>
      </c>
      <c r="G421" s="54">
        <f t="shared" si="19"/>
        <v>774.87444896121747</v>
      </c>
      <c r="H421" s="54">
        <f t="shared" si="20"/>
        <v>-408.1418620886306</v>
      </c>
    </row>
    <row r="422" spans="1:8">
      <c r="A422" s="51">
        <v>414</v>
      </c>
      <c r="B422">
        <f t="shared" si="18"/>
        <v>61088977.423638783</v>
      </c>
      <c r="C422" s="30">
        <f>A422+WACC!$J$53</f>
        <v>500</v>
      </c>
      <c r="D422" s="5">
        <f>(A422+WACC!$J$53)/(A422+WACC!$J$53+WACC!$J$54)</f>
        <v>0.75187969924812026</v>
      </c>
      <c r="E422" s="18">
        <f>WACC!$C$8+SUMIFS(WACC!$F$58:$F$72,WACC!$C$58:$C$72,"&lt;="&amp;D422,WACC!$D$58:$D$72,"&gt;"&amp;D422)</f>
        <v>0.2742</v>
      </c>
      <c r="F422" s="54">
        <f>((1-0.2)*($B$1-C422*E422))/($B$3)*10^9</f>
        <v>365.03868725868722</v>
      </c>
      <c r="G422" s="54">
        <f t="shared" si="19"/>
        <v>774.27452518404175</v>
      </c>
      <c r="H422" s="54">
        <f t="shared" si="20"/>
        <v>-409.23583792535453</v>
      </c>
    </row>
    <row r="423" spans="1:8">
      <c r="A423" s="51">
        <v>415</v>
      </c>
      <c r="B423">
        <f t="shared" si="18"/>
        <v>61236535.340121001</v>
      </c>
      <c r="C423" s="30">
        <f>A423+WACC!$J$53</f>
        <v>501</v>
      </c>
      <c r="D423" s="5">
        <f>(A423+WACC!$J$53)/(A423+WACC!$J$53+WACC!$J$54)</f>
        <v>0.75225225225225223</v>
      </c>
      <c r="E423" s="18">
        <f>WACC!$C$8+SUMIFS(WACC!$F$58:$F$72,WACC!$C$58:$C$72,"&lt;="&amp;D423,WACC!$D$58:$D$72,"&gt;"&amp;D423)</f>
        <v>0.2742</v>
      </c>
      <c r="F423" s="54">
        <f>((1-0.2)*($B$1-C423*E423))/($B$3)*10^9</f>
        <v>363.34478764478757</v>
      </c>
      <c r="G423" s="54">
        <f t="shared" si="19"/>
        <v>773.67552963493176</v>
      </c>
      <c r="H423" s="54">
        <f t="shared" si="20"/>
        <v>-410.33074199014419</v>
      </c>
    </row>
    <row r="424" spans="1:8">
      <c r="A424" s="51">
        <v>416</v>
      </c>
      <c r="B424">
        <f t="shared" si="18"/>
        <v>61384093.256603219</v>
      </c>
      <c r="C424" s="30">
        <f>A424+WACC!$J$53</f>
        <v>502</v>
      </c>
      <c r="D424" s="5">
        <f>(A424+WACC!$J$53)/(A424+WACC!$J$53+WACC!$J$54)</f>
        <v>0.75262368815592207</v>
      </c>
      <c r="E424" s="18">
        <f>WACC!$C$8+SUMIFS(WACC!$F$58:$F$72,WACC!$C$58:$C$72,"&lt;="&amp;D424,WACC!$D$58:$D$72,"&gt;"&amp;D424)</f>
        <v>0.2742</v>
      </c>
      <c r="F424" s="54">
        <f>((1-0.2)*($B$1-C424*E424))/($B$3)*10^9</f>
        <v>361.65088803088787</v>
      </c>
      <c r="G424" s="54">
        <f t="shared" si="19"/>
        <v>773.07746016126043</v>
      </c>
      <c r="H424" s="54">
        <f t="shared" si="20"/>
        <v>-411.42657213037256</v>
      </c>
    </row>
    <row r="425" spans="1:8">
      <c r="A425" s="51">
        <v>417</v>
      </c>
      <c r="B425">
        <f t="shared" si="18"/>
        <v>61531651.173085436</v>
      </c>
      <c r="C425" s="30">
        <f>A425+WACC!$J$53</f>
        <v>503</v>
      </c>
      <c r="D425" s="5">
        <f>(A425+WACC!$J$53)/(A425+WACC!$J$53+WACC!$J$54)</f>
        <v>0.75299401197604787</v>
      </c>
      <c r="E425" s="18">
        <f>WACC!$C$8+SUMIFS(WACC!$F$58:$F$72,WACC!$C$58:$C$72,"&lt;="&amp;D425,WACC!$D$58:$D$72,"&gt;"&amp;D425)</f>
        <v>0.2742</v>
      </c>
      <c r="F425" s="54">
        <f>((1-0.2)*($B$1-C425*E425))/($B$3)*10^9</f>
        <v>359.95698841698845</v>
      </c>
      <c r="G425" s="54">
        <f t="shared" si="19"/>
        <v>772.48031461705204</v>
      </c>
      <c r="H425" s="54">
        <f t="shared" si="20"/>
        <v>-412.52332620006359</v>
      </c>
    </row>
    <row r="426" spans="1:8">
      <c r="A426" s="51">
        <v>418</v>
      </c>
      <c r="B426">
        <f t="shared" si="18"/>
        <v>61679209.089567661</v>
      </c>
      <c r="C426" s="30">
        <f>A426+WACC!$J$53</f>
        <v>504</v>
      </c>
      <c r="D426" s="5">
        <f>(A426+WACC!$J$53)/(A426+WACC!$J$53+WACC!$J$54)</f>
        <v>0.75336322869955152</v>
      </c>
      <c r="E426" s="18">
        <f>WACC!$C$8+SUMIFS(WACC!$F$58:$F$72,WACC!$C$58:$C$72,"&lt;="&amp;D426,WACC!$D$58:$D$72,"&gt;"&amp;D426)</f>
        <v>0.2742</v>
      </c>
      <c r="F426" s="54">
        <f>((1-0.2)*($B$1-C426*E426))/($B$3)*10^9</f>
        <v>358.26308880308875</v>
      </c>
      <c r="G426" s="54">
        <f t="shared" si="19"/>
        <v>771.88409086295644</v>
      </c>
      <c r="H426" s="54">
        <f t="shared" si="20"/>
        <v>-413.62100205986769</v>
      </c>
    </row>
    <row r="427" spans="1:8">
      <c r="A427" s="51">
        <v>419</v>
      </c>
      <c r="B427">
        <f t="shared" si="18"/>
        <v>61826767.006049879</v>
      </c>
      <c r="C427" s="30">
        <f>A427+WACC!$J$53</f>
        <v>505</v>
      </c>
      <c r="D427" s="5">
        <f>(A427+WACC!$J$53)/(A427+WACC!$J$53+WACC!$J$54)</f>
        <v>0.75373134328358204</v>
      </c>
      <c r="E427" s="18">
        <f>WACC!$C$8+SUMIFS(WACC!$F$58:$F$72,WACC!$C$58:$C$72,"&lt;="&amp;D427,WACC!$D$58:$D$72,"&gt;"&amp;D427)</f>
        <v>0.2742</v>
      </c>
      <c r="F427" s="54">
        <f>((1-0.2)*($B$1-C427*E427))/($B$3)*10^9</f>
        <v>356.56918918918905</v>
      </c>
      <c r="G427" s="54">
        <f t="shared" si="19"/>
        <v>771.28878676622276</v>
      </c>
      <c r="H427" s="54">
        <f t="shared" si="20"/>
        <v>-414.71959757703371</v>
      </c>
    </row>
    <row r="428" spans="1:8">
      <c r="A428" s="51">
        <v>420</v>
      </c>
      <c r="B428">
        <f t="shared" si="18"/>
        <v>61974324.922532097</v>
      </c>
      <c r="C428" s="30">
        <f>A428+WACC!$J$53</f>
        <v>506</v>
      </c>
      <c r="D428" s="5">
        <f>(A428+WACC!$J$53)/(A428+WACC!$J$53+WACC!$J$54)</f>
        <v>0.75409836065573765</v>
      </c>
      <c r="E428" s="18">
        <f>WACC!$C$8+SUMIFS(WACC!$F$58:$F$72,WACC!$C$58:$C$72,"&lt;="&amp;D428,WACC!$D$58:$D$72,"&gt;"&amp;D428)</f>
        <v>0.2742</v>
      </c>
      <c r="F428" s="54">
        <f>((1-0.2)*($B$1-C428*E428))/($B$3)*10^9</f>
        <v>354.8752895752894</v>
      </c>
      <c r="G428" s="54">
        <f t="shared" si="19"/>
        <v>770.69440020067486</v>
      </c>
      <c r="H428" s="54">
        <f t="shared" si="20"/>
        <v>-415.81911062538546</v>
      </c>
    </row>
    <row r="429" spans="1:8">
      <c r="A429" s="51">
        <v>421</v>
      </c>
      <c r="B429">
        <f t="shared" si="18"/>
        <v>62121882.839014314</v>
      </c>
      <c r="C429" s="30">
        <f>A429+WACC!$J$53</f>
        <v>507</v>
      </c>
      <c r="D429" s="5">
        <f>(A429+WACC!$J$53)/(A429+WACC!$J$53+WACC!$J$54)</f>
        <v>0.7544642857142857</v>
      </c>
      <c r="E429" s="18">
        <f>WACC!$C$8+SUMIFS(WACC!$F$58:$F$72,WACC!$C$58:$C$72,"&lt;="&amp;D429,WACC!$D$58:$D$72,"&gt;"&amp;D429)</f>
        <v>0.2742</v>
      </c>
      <c r="F429" s="54">
        <f>((1-0.2)*($B$1-C429*E429))/($B$3)*10^9</f>
        <v>353.18138996138993</v>
      </c>
      <c r="G429" s="54">
        <f t="shared" si="19"/>
        <v>770.10092904668522</v>
      </c>
      <c r="H429" s="54">
        <f t="shared" si="20"/>
        <v>-416.9195390852953</v>
      </c>
    </row>
    <row r="430" spans="1:8">
      <c r="A430" s="51">
        <v>422</v>
      </c>
      <c r="B430">
        <f t="shared" si="18"/>
        <v>62269440.755496539</v>
      </c>
      <c r="C430" s="30">
        <f>A430+WACC!$J$53</f>
        <v>508</v>
      </c>
      <c r="D430" s="5">
        <f>(A430+WACC!$J$53)/(A430+WACC!$J$53+WACC!$J$54)</f>
        <v>0.75482912332838037</v>
      </c>
      <c r="E430" s="18">
        <f>WACC!$C$8+SUMIFS(WACC!$F$58:$F$72,WACC!$C$58:$C$72,"&lt;="&amp;D430,WACC!$D$58:$D$72,"&gt;"&amp;D430)</f>
        <v>0.2742</v>
      </c>
      <c r="F430" s="54">
        <f>((1-0.2)*($B$1-C430*E430))/($B$3)*10^9</f>
        <v>351.48749034749028</v>
      </c>
      <c r="G430" s="54">
        <f t="shared" si="19"/>
        <v>769.50837119115056</v>
      </c>
      <c r="H430" s="54">
        <f t="shared" si="20"/>
        <v>-418.02088084366028</v>
      </c>
    </row>
    <row r="431" spans="1:8">
      <c r="A431" s="51">
        <v>423</v>
      </c>
      <c r="B431">
        <f t="shared" si="18"/>
        <v>62416998.671978757</v>
      </c>
      <c r="C431" s="30">
        <f>A431+WACC!$J$53</f>
        <v>509</v>
      </c>
      <c r="D431" s="5">
        <f>(A431+WACC!$J$53)/(A431+WACC!$J$53+WACC!$J$54)</f>
        <v>0.75519287833827897</v>
      </c>
      <c r="E431" s="18">
        <f>WACC!$C$8+SUMIFS(WACC!$F$58:$F$72,WACC!$C$58:$C$72,"&lt;="&amp;D431,WACC!$D$58:$D$72,"&gt;"&amp;D431)</f>
        <v>0.2742</v>
      </c>
      <c r="F431" s="54">
        <f>((1-0.2)*($B$1-C431*E431))/($B$3)*10^9</f>
        <v>349.79359073359058</v>
      </c>
      <c r="G431" s="54">
        <f t="shared" si="19"/>
        <v>768.91672452746616</v>
      </c>
      <c r="H431" s="54">
        <f t="shared" si="20"/>
        <v>-419.12313379387558</v>
      </c>
    </row>
    <row r="432" spans="1:8">
      <c r="A432" s="51">
        <v>424</v>
      </c>
      <c r="B432">
        <f t="shared" si="18"/>
        <v>62564556.588460974</v>
      </c>
      <c r="C432" s="30">
        <f>A432+WACC!$J$53</f>
        <v>510</v>
      </c>
      <c r="D432" s="5">
        <f>(A432+WACC!$J$53)/(A432+WACC!$J$53+WACC!$J$54)</f>
        <v>0.75555555555555554</v>
      </c>
      <c r="E432" s="18">
        <f>WACC!$C$8+SUMIFS(WACC!$F$58:$F$72,WACC!$C$58:$C$72,"&lt;="&amp;D432,WACC!$D$58:$D$72,"&gt;"&amp;D432)</f>
        <v>0.2742</v>
      </c>
      <c r="F432" s="54">
        <f>((1-0.2)*($B$1-C432*E432))/($B$3)*10^9</f>
        <v>348.09969111969093</v>
      </c>
      <c r="G432" s="54">
        <f t="shared" si="19"/>
        <v>768.32598695550121</v>
      </c>
      <c r="H432" s="54">
        <f t="shared" si="20"/>
        <v>-420.22629583581028</v>
      </c>
    </row>
    <row r="433" spans="1:8">
      <c r="A433" s="51">
        <v>425</v>
      </c>
      <c r="B433">
        <f t="shared" si="18"/>
        <v>62712114.504943192</v>
      </c>
      <c r="C433" s="30">
        <f>A433+WACC!$J$53</f>
        <v>511</v>
      </c>
      <c r="D433" s="5">
        <f>(A433+WACC!$J$53)/(A433+WACC!$J$53+WACC!$J$54)</f>
        <v>0.75591715976331364</v>
      </c>
      <c r="E433" s="18">
        <f>WACC!$C$8+SUMIFS(WACC!$F$58:$F$72,WACC!$C$58:$C$72,"&lt;="&amp;D433,WACC!$D$58:$D$72,"&gt;"&amp;D433)</f>
        <v>0.2742</v>
      </c>
      <c r="F433" s="54">
        <f>((1-0.2)*($B$1-C433*E433))/($B$3)*10^9</f>
        <v>346.40579150579146</v>
      </c>
      <c r="G433" s="54">
        <f t="shared" si="19"/>
        <v>767.73615638157355</v>
      </c>
      <c r="H433" s="54">
        <f t="shared" si="20"/>
        <v>-421.3303648757821</v>
      </c>
    </row>
    <row r="434" spans="1:8">
      <c r="A434" s="51">
        <v>426</v>
      </c>
      <c r="B434">
        <f t="shared" si="18"/>
        <v>62859672.42142541</v>
      </c>
      <c r="C434" s="30">
        <f>A434+WACC!$J$53</f>
        <v>512</v>
      </c>
      <c r="D434" s="5">
        <f>(A434+WACC!$J$53)/(A434+WACC!$J$53+WACC!$J$54)</f>
        <v>0.75627769571639591</v>
      </c>
      <c r="E434" s="18">
        <f>WACC!$C$8+SUMIFS(WACC!$F$58:$F$72,WACC!$C$58:$C$72,"&lt;="&amp;D434,WACC!$D$58:$D$72,"&gt;"&amp;D434)</f>
        <v>0.2742</v>
      </c>
      <c r="F434" s="54">
        <f>((1-0.2)*($B$1-C434*E434))/($B$3)*10^9</f>
        <v>344.71189189189181</v>
      </c>
      <c r="G434" s="54">
        <f t="shared" si="19"/>
        <v>767.14723071842559</v>
      </c>
      <c r="H434" s="54">
        <f t="shared" si="20"/>
        <v>-422.43533882653378</v>
      </c>
    </row>
    <row r="435" spans="1:8">
      <c r="A435" s="51">
        <v>427</v>
      </c>
      <c r="B435">
        <f t="shared" si="18"/>
        <v>63007230.337907635</v>
      </c>
      <c r="C435" s="30">
        <f>A435+WACC!$J$53</f>
        <v>513</v>
      </c>
      <c r="D435" s="5">
        <f>(A435+WACC!$J$53)/(A435+WACC!$J$53+WACC!$J$54)</f>
        <v>0.75663716814159288</v>
      </c>
      <c r="E435" s="18">
        <f>WACC!$C$8+SUMIFS(WACC!$F$58:$F$72,WACC!$C$58:$C$72,"&lt;="&amp;D435,WACC!$D$58:$D$72,"&gt;"&amp;D435)</f>
        <v>0.2742</v>
      </c>
      <c r="F435" s="54">
        <f>((1-0.2)*($B$1-C435*E435))/($B$3)*10^9</f>
        <v>343.01799227799211</v>
      </c>
      <c r="G435" s="54">
        <f t="shared" si="19"/>
        <v>766.55920788519882</v>
      </c>
      <c r="H435" s="54">
        <f t="shared" si="20"/>
        <v>-423.54121560720671</v>
      </c>
    </row>
    <row r="436" spans="1:8">
      <c r="A436" s="51">
        <v>428</v>
      </c>
      <c r="B436">
        <f t="shared" si="18"/>
        <v>63154788.254389852</v>
      </c>
      <c r="C436" s="30">
        <f>A436+WACC!$J$53</f>
        <v>514</v>
      </c>
      <c r="D436" s="5">
        <f>(A436+WACC!$J$53)/(A436+WACC!$J$53+WACC!$J$54)</f>
        <v>0.75699558173784975</v>
      </c>
      <c r="E436" s="18">
        <f>WACC!$C$8+SUMIFS(WACC!$F$58:$F$72,WACC!$C$58:$C$72,"&lt;="&amp;D436,WACC!$D$58:$D$72,"&gt;"&amp;D436)</f>
        <v>0.2742</v>
      </c>
      <c r="F436" s="54">
        <f>((1-0.2)*($B$1-C436*E436))/($B$3)*10^9</f>
        <v>341.32409266409269</v>
      </c>
      <c r="G436" s="54">
        <f t="shared" si="19"/>
        <v>765.97208580741051</v>
      </c>
      <c r="H436" s="54">
        <f t="shared" si="20"/>
        <v>-424.64799314331782</v>
      </c>
    </row>
    <row r="437" spans="1:8">
      <c r="A437" s="51">
        <v>429</v>
      </c>
      <c r="B437">
        <f t="shared" si="18"/>
        <v>63302346.17087207</v>
      </c>
      <c r="C437" s="30">
        <f>A437+WACC!$J$53</f>
        <v>515</v>
      </c>
      <c r="D437" s="5">
        <f>(A437+WACC!$J$53)/(A437+WACC!$J$53+WACC!$J$54)</f>
        <v>0.75735294117647056</v>
      </c>
      <c r="E437" s="18">
        <f>WACC!$C$8+SUMIFS(WACC!$F$58:$F$72,WACC!$C$58:$C$72,"&lt;="&amp;D437,WACC!$D$58:$D$72,"&gt;"&amp;D437)</f>
        <v>0.2742</v>
      </c>
      <c r="F437" s="54">
        <f>((1-0.2)*($B$1-C437*E437))/($B$3)*10^9</f>
        <v>339.63019305019299</v>
      </c>
      <c r="G437" s="54">
        <f t="shared" si="19"/>
        <v>765.38586241692792</v>
      </c>
      <c r="H437" s="54">
        <f t="shared" si="20"/>
        <v>-425.75566936673494</v>
      </c>
    </row>
    <row r="438" spans="1:8">
      <c r="A438" s="51">
        <v>430</v>
      </c>
      <c r="B438">
        <f t="shared" si="18"/>
        <v>63449904.087354288</v>
      </c>
      <c r="C438" s="30">
        <f>A438+WACC!$J$53</f>
        <v>516</v>
      </c>
      <c r="D438" s="5">
        <f>(A438+WACC!$J$53)/(A438+WACC!$J$53+WACC!$J$54)</f>
        <v>0.75770925110132159</v>
      </c>
      <c r="E438" s="18">
        <f>WACC!$C$8+SUMIFS(WACC!$F$58:$F$72,WACC!$C$58:$C$72,"&lt;="&amp;D438,WACC!$D$58:$D$72,"&gt;"&amp;D438)</f>
        <v>0.2742</v>
      </c>
      <c r="F438" s="54">
        <f>((1-0.2)*($B$1-C438*E438))/($B$3)*10^9</f>
        <v>337.93629343629328</v>
      </c>
      <c r="G438" s="54">
        <f t="shared" si="19"/>
        <v>764.8005356519451</v>
      </c>
      <c r="H438" s="54">
        <f t="shared" si="20"/>
        <v>-426.86424221565181</v>
      </c>
    </row>
    <row r="439" spans="1:8">
      <c r="A439" s="51">
        <v>431</v>
      </c>
      <c r="B439">
        <f t="shared" si="18"/>
        <v>63597462.003836513</v>
      </c>
      <c r="C439" s="30">
        <f>A439+WACC!$J$53</f>
        <v>517</v>
      </c>
      <c r="D439" s="5">
        <f>(A439+WACC!$J$53)/(A439+WACC!$J$53+WACC!$J$54)</f>
        <v>0.75806451612903225</v>
      </c>
      <c r="E439" s="18">
        <f>WACC!$C$8+SUMIFS(WACC!$F$58:$F$72,WACC!$C$58:$C$72,"&lt;="&amp;D439,WACC!$D$58:$D$72,"&gt;"&amp;D439)</f>
        <v>0.2742</v>
      </c>
      <c r="F439" s="54">
        <f>((1-0.2)*($B$1-C439*E439))/($B$3)*10^9</f>
        <v>336.24239382239364</v>
      </c>
      <c r="G439" s="54">
        <f t="shared" si="19"/>
        <v>764.21610345695831</v>
      </c>
      <c r="H439" s="54">
        <f t="shared" si="20"/>
        <v>-427.97370963456467</v>
      </c>
    </row>
    <row r="440" spans="1:8">
      <c r="A440" s="51">
        <v>432</v>
      </c>
      <c r="B440">
        <f t="shared" si="18"/>
        <v>63745019.92031873</v>
      </c>
      <c r="C440" s="30">
        <f>A440+WACC!$J$53</f>
        <v>518</v>
      </c>
      <c r="D440" s="5">
        <f>(A440+WACC!$J$53)/(A440+WACC!$J$53+WACC!$J$54)</f>
        <v>0.75841874084919469</v>
      </c>
      <c r="E440" s="18">
        <f>WACC!$C$8+SUMIFS(WACC!$F$58:$F$72,WACC!$C$58:$C$72,"&lt;="&amp;D440,WACC!$D$58:$D$72,"&gt;"&amp;D440)</f>
        <v>0.2742</v>
      </c>
      <c r="F440" s="54">
        <f>((1-0.2)*($B$1-C440*E440))/($B$3)*10^9</f>
        <v>334.54849420849416</v>
      </c>
      <c r="G440" s="54">
        <f t="shared" si="19"/>
        <v>763.63256378274173</v>
      </c>
      <c r="H440" s="54">
        <f t="shared" si="20"/>
        <v>-429.08406957424756</v>
      </c>
    </row>
    <row r="441" spans="1:8">
      <c r="A441" s="51">
        <v>433</v>
      </c>
      <c r="B441">
        <f t="shared" si="18"/>
        <v>63892577.836800948</v>
      </c>
      <c r="C441" s="30">
        <f>A441+WACC!$J$53</f>
        <v>519</v>
      </c>
      <c r="D441" s="5">
        <f>(A441+WACC!$J$53)/(A441+WACC!$J$53+WACC!$J$54)</f>
        <v>0.75877192982456143</v>
      </c>
      <c r="E441" s="18">
        <f>WACC!$C$8+SUMIFS(WACC!$F$58:$F$72,WACC!$C$58:$C$72,"&lt;="&amp;D441,WACC!$D$58:$D$72,"&gt;"&amp;D441)</f>
        <v>0.2742</v>
      </c>
      <c r="F441" s="54">
        <f>((1-0.2)*($B$1-C441*E441))/($B$3)*10^9</f>
        <v>332.85459459459452</v>
      </c>
      <c r="G441" s="54">
        <f t="shared" si="19"/>
        <v>763.04991458632412</v>
      </c>
      <c r="H441" s="54">
        <f t="shared" si="20"/>
        <v>-430.1953199917296</v>
      </c>
    </row>
    <row r="442" spans="1:8">
      <c r="A442" s="51">
        <v>434</v>
      </c>
      <c r="B442">
        <f t="shared" si="18"/>
        <v>64040135.753283165</v>
      </c>
      <c r="C442" s="30">
        <f>A442+WACC!$J$53</f>
        <v>520</v>
      </c>
      <c r="D442" s="5">
        <f>(A442+WACC!$J$53)/(A442+WACC!$J$53+WACC!$J$54)</f>
        <v>0.75912408759124084</v>
      </c>
      <c r="E442" s="18">
        <f>WACC!$C$8+SUMIFS(WACC!$F$58:$F$72,WACC!$C$58:$C$72,"&lt;="&amp;D442,WACC!$D$58:$D$72,"&gt;"&amp;D442)</f>
        <v>0.2742</v>
      </c>
      <c r="F442" s="54">
        <f>((1-0.2)*($B$1-C442*E442))/($B$3)*10^9</f>
        <v>331.16069498069481</v>
      </c>
      <c r="G442" s="54">
        <f t="shared" si="19"/>
        <v>762.46815383096407</v>
      </c>
      <c r="H442" s="54">
        <f t="shared" si="20"/>
        <v>-431.30745885026926</v>
      </c>
    </row>
    <row r="443" spans="1:8">
      <c r="A443" s="51">
        <v>435</v>
      </c>
      <c r="B443">
        <f t="shared" si="18"/>
        <v>64187693.669765383</v>
      </c>
      <c r="C443" s="30">
        <f>A443+WACC!$J$53</f>
        <v>521</v>
      </c>
      <c r="D443" s="5">
        <f>(A443+WACC!$J$53)/(A443+WACC!$J$53+WACC!$J$54)</f>
        <v>0.75947521865889212</v>
      </c>
      <c r="E443" s="18">
        <f>WACC!$C$8+SUMIFS(WACC!$F$58:$F$72,WACC!$C$58:$C$72,"&lt;="&amp;D443,WACC!$D$58:$D$72,"&gt;"&amp;D443)</f>
        <v>0.2742</v>
      </c>
      <c r="F443" s="54">
        <f>((1-0.2)*($B$1-C443*E443))/($B$3)*10^9</f>
        <v>329.46679536679517</v>
      </c>
      <c r="G443" s="54">
        <f t="shared" si="19"/>
        <v>761.88727948612757</v>
      </c>
      <c r="H443" s="54">
        <f t="shared" si="20"/>
        <v>-432.4204841193324</v>
      </c>
    </row>
    <row r="444" spans="1:8">
      <c r="A444" s="51">
        <v>436</v>
      </c>
      <c r="B444">
        <f t="shared" si="18"/>
        <v>64335251.586247608</v>
      </c>
      <c r="C444" s="30">
        <f>A444+WACC!$J$53</f>
        <v>522</v>
      </c>
      <c r="D444" s="5">
        <f>(A444+WACC!$J$53)/(A444+WACC!$J$53+WACC!$J$54)</f>
        <v>0.75982532751091703</v>
      </c>
      <c r="E444" s="18">
        <f>WACC!$C$8+SUMIFS(WACC!$F$58:$F$72,WACC!$C$58:$C$72,"&lt;="&amp;D444,WACC!$D$58:$D$72,"&gt;"&amp;D444)</f>
        <v>0.2742</v>
      </c>
      <c r="F444" s="54">
        <f>((1-0.2)*($B$1-C444*E444))/($B$3)*10^9</f>
        <v>327.77289575289569</v>
      </c>
      <c r="G444" s="54">
        <f t="shared" si="19"/>
        <v>761.30728952746267</v>
      </c>
      <c r="H444" s="54">
        <f t="shared" si="20"/>
        <v>-433.53439377456698</v>
      </c>
    </row>
    <row r="445" spans="1:8">
      <c r="A445" s="51">
        <v>437</v>
      </c>
      <c r="B445">
        <f t="shared" si="18"/>
        <v>64482809.502729826</v>
      </c>
      <c r="C445" s="30">
        <f>A445+WACC!$J$53</f>
        <v>523</v>
      </c>
      <c r="D445" s="5">
        <f>(A445+WACC!$J$53)/(A445+WACC!$J$53+WACC!$J$54)</f>
        <v>0.76017441860465118</v>
      </c>
      <c r="E445" s="18">
        <f>WACC!$C$8+SUMIFS(WACC!$F$58:$F$72,WACC!$C$58:$C$72,"&lt;="&amp;D445,WACC!$D$58:$D$72,"&gt;"&amp;D445)</f>
        <v>0.2742</v>
      </c>
      <c r="F445" s="54">
        <f>((1-0.2)*($B$1-C445*E445))/($B$3)*10^9</f>
        <v>326.07899613899605</v>
      </c>
      <c r="G445" s="54">
        <f t="shared" si="19"/>
        <v>760.7281819367779</v>
      </c>
      <c r="H445" s="54">
        <f t="shared" si="20"/>
        <v>-434.64918579778185</v>
      </c>
    </row>
    <row r="446" spans="1:8">
      <c r="A446" s="51">
        <v>438</v>
      </c>
      <c r="B446">
        <f t="shared" si="18"/>
        <v>64630367.419212043</v>
      </c>
      <c r="C446" s="30">
        <f>A446+WACC!$J$53</f>
        <v>524</v>
      </c>
      <c r="D446" s="5">
        <f>(A446+WACC!$J$53)/(A446+WACC!$J$53+WACC!$J$54)</f>
        <v>0.760522496371553</v>
      </c>
      <c r="E446" s="18">
        <f>WACC!$C$8+SUMIFS(WACC!$F$58:$F$72,WACC!$C$58:$C$72,"&lt;="&amp;D446,WACC!$D$58:$D$72,"&gt;"&amp;D446)</f>
        <v>0.2742</v>
      </c>
      <c r="F446" s="54">
        <f>((1-0.2)*($B$1-C446*E446))/($B$3)*10^9</f>
        <v>324.3850965250964</v>
      </c>
      <c r="G446" s="54">
        <f t="shared" si="19"/>
        <v>760.14995470201723</v>
      </c>
      <c r="H446" s="54">
        <f t="shared" si="20"/>
        <v>-435.76485817692082</v>
      </c>
    </row>
    <row r="447" spans="1:8">
      <c r="A447" s="51">
        <v>439</v>
      </c>
      <c r="B447">
        <f t="shared" si="18"/>
        <v>64777925.335694261</v>
      </c>
      <c r="C447" s="30">
        <f>A447+WACC!$J$53</f>
        <v>525</v>
      </c>
      <c r="D447" s="5">
        <f>(A447+WACC!$J$53)/(A447+WACC!$J$53+WACC!$J$54)</f>
        <v>0.76086956521739135</v>
      </c>
      <c r="E447" s="18">
        <f>WACC!$C$8+SUMIFS(WACC!$F$58:$F$72,WACC!$C$58:$C$72,"&lt;="&amp;D447,WACC!$D$58:$D$72,"&gt;"&amp;D447)</f>
        <v>0.2742</v>
      </c>
      <c r="F447" s="54">
        <f>((1-0.2)*($B$1-C447*E447))/($B$3)*10^9</f>
        <v>322.6911969111967</v>
      </c>
      <c r="G447" s="54">
        <f t="shared" si="19"/>
        <v>759.57260581723745</v>
      </c>
      <c r="H447" s="54">
        <f t="shared" si="20"/>
        <v>-436.88140890604075</v>
      </c>
    </row>
    <row r="448" spans="1:8">
      <c r="A448" s="51">
        <v>440</v>
      </c>
      <c r="B448">
        <f t="shared" si="18"/>
        <v>64925483.252176486</v>
      </c>
      <c r="C448" s="30">
        <f>A448+WACC!$J$53</f>
        <v>526</v>
      </c>
      <c r="D448" s="5">
        <f>(A448+WACC!$J$53)/(A448+WACC!$J$53+WACC!$J$54)</f>
        <v>0.76121562952243127</v>
      </c>
      <c r="E448" s="18">
        <f>WACC!$C$8+SUMIFS(WACC!$F$58:$F$72,WACC!$C$58:$C$72,"&lt;="&amp;D448,WACC!$D$58:$D$72,"&gt;"&amp;D448)</f>
        <v>0.2742</v>
      </c>
      <c r="F448" s="54">
        <f>((1-0.2)*($B$1-C448*E448))/($B$3)*10^9</f>
        <v>320.99729729729728</v>
      </c>
      <c r="G448" s="54">
        <f t="shared" si="19"/>
        <v>758.99613328258522</v>
      </c>
      <c r="H448" s="54">
        <f t="shared" si="20"/>
        <v>-437.99883598528794</v>
      </c>
    </row>
    <row r="449" spans="1:8">
      <c r="A449" s="51">
        <v>441</v>
      </c>
      <c r="B449">
        <f t="shared" si="18"/>
        <v>65073041.168658704</v>
      </c>
      <c r="C449" s="30">
        <f>A449+WACC!$J$53</f>
        <v>527</v>
      </c>
      <c r="D449" s="5">
        <f>(A449+WACC!$J$53)/(A449+WACC!$J$53+WACC!$J$54)</f>
        <v>0.76156069364161849</v>
      </c>
      <c r="E449" s="18">
        <f>WACC!$C$8+SUMIFS(WACC!$F$58:$F$72,WACC!$C$58:$C$72,"&lt;="&amp;D449,WACC!$D$58:$D$72,"&gt;"&amp;D449)</f>
        <v>0.2742</v>
      </c>
      <c r="F449" s="54">
        <f>((1-0.2)*($B$1-C449*E449))/($B$3)*10^9</f>
        <v>319.30339768339758</v>
      </c>
      <c r="G449" s="54">
        <f t="shared" si="19"/>
        <v>758.42053510427354</v>
      </c>
      <c r="H449" s="54">
        <f t="shared" si="20"/>
        <v>-439.11713742087596</v>
      </c>
    </row>
    <row r="450" spans="1:8">
      <c r="A450" s="51">
        <v>442</v>
      </c>
      <c r="B450">
        <f t="shared" si="18"/>
        <v>65220599.085140921</v>
      </c>
      <c r="C450" s="30">
        <f>A450+WACC!$J$53</f>
        <v>528</v>
      </c>
      <c r="D450" s="5">
        <f>(A450+WACC!$J$53)/(A450+WACC!$J$53+WACC!$J$54)</f>
        <v>0.76190476190476186</v>
      </c>
      <c r="E450" s="18">
        <f>WACC!$C$8+SUMIFS(WACC!$F$58:$F$72,WACC!$C$58:$C$72,"&lt;="&amp;D450,WACC!$D$58:$D$72,"&gt;"&amp;D450)</f>
        <v>0.2742</v>
      </c>
      <c r="F450" s="54">
        <f>((1-0.2)*($B$1-C450*E450))/($B$3)*10^9</f>
        <v>317.60949806949793</v>
      </c>
      <c r="G450" s="54">
        <f t="shared" si="19"/>
        <v>757.84580929455899</v>
      </c>
      <c r="H450" s="54">
        <f t="shared" si="20"/>
        <v>-440.23631122506106</v>
      </c>
    </row>
    <row r="451" spans="1:8">
      <c r="A451" s="51">
        <v>443</v>
      </c>
      <c r="B451">
        <f t="shared" si="18"/>
        <v>65368157.001623139</v>
      </c>
      <c r="C451" s="30">
        <f>A451+WACC!$J$53</f>
        <v>529</v>
      </c>
      <c r="D451" s="5">
        <f>(A451+WACC!$J$53)/(A451+WACC!$J$53+WACC!$J$54)</f>
        <v>0.76224783861671475</v>
      </c>
      <c r="E451" s="18">
        <f>WACC!$C$8+SUMIFS(WACC!$F$58:$F$72,WACC!$C$58:$C$72,"&lt;="&amp;D451,WACC!$D$58:$D$72,"&gt;"&amp;D451)</f>
        <v>0.2742</v>
      </c>
      <c r="F451" s="54">
        <f>((1-0.2)*($B$1-C451*E451))/($B$3)*10^9</f>
        <v>315.91559845559846</v>
      </c>
      <c r="G451" s="54">
        <f t="shared" si="19"/>
        <v>757.27195387171855</v>
      </c>
      <c r="H451" s="54">
        <f t="shared" si="20"/>
        <v>-441.3563554161201</v>
      </c>
    </row>
    <row r="452" spans="1:8">
      <c r="A452" s="51">
        <v>444</v>
      </c>
      <c r="B452">
        <f t="shared" si="18"/>
        <v>65515714.918105356</v>
      </c>
      <c r="C452" s="30">
        <f>A452+WACC!$J$53</f>
        <v>530</v>
      </c>
      <c r="D452" s="5">
        <f>(A452+WACC!$J$53)/(A452+WACC!$J$53+WACC!$J$54)</f>
        <v>0.76258992805755399</v>
      </c>
      <c r="E452" s="18">
        <f>WACC!$C$8+SUMIFS(WACC!$F$58:$F$72,WACC!$C$58:$C$72,"&lt;="&amp;D452,WACC!$D$58:$D$72,"&gt;"&amp;D452)</f>
        <v>0.2742</v>
      </c>
      <c r="F452" s="54">
        <f>((1-0.2)*($B$1-C452*E452))/($B$3)*10^9</f>
        <v>314.22169884169881</v>
      </c>
      <c r="G452" s="54">
        <f t="shared" si="19"/>
        <v>756.69896686002755</v>
      </c>
      <c r="H452" s="54">
        <f t="shared" si="20"/>
        <v>-442.47726801832874</v>
      </c>
    </row>
    <row r="453" spans="1:8">
      <c r="A453" s="51">
        <v>445</v>
      </c>
      <c r="B453">
        <f t="shared" si="18"/>
        <v>65663272.834587581</v>
      </c>
      <c r="C453" s="30">
        <f>A453+WACC!$J$53</f>
        <v>531</v>
      </c>
      <c r="D453" s="5">
        <f>(A453+WACC!$J$53)/(A453+WACC!$J$53+WACC!$J$54)</f>
        <v>0.76293103448275867</v>
      </c>
      <c r="E453" s="18">
        <f>WACC!$C$8+SUMIFS(WACC!$F$58:$F$72,WACC!$C$58:$C$72,"&lt;="&amp;D453,WACC!$D$58:$D$72,"&gt;"&amp;D453)</f>
        <v>0.2742</v>
      </c>
      <c r="F453" s="54">
        <f>((1-0.2)*($B$1-C453*E453))/($B$3)*10^9</f>
        <v>312.52779922779911</v>
      </c>
      <c r="G453" s="54">
        <f t="shared" si="19"/>
        <v>756.12684628973591</v>
      </c>
      <c r="H453" s="54">
        <f t="shared" si="20"/>
        <v>-443.5990470619368</v>
      </c>
    </row>
    <row r="454" spans="1:8">
      <c r="A454" s="51">
        <v>446</v>
      </c>
      <c r="B454">
        <f t="shared" si="18"/>
        <v>65810830.751069799</v>
      </c>
      <c r="C454" s="30">
        <f>A454+WACC!$J$53</f>
        <v>532</v>
      </c>
      <c r="D454" s="5">
        <f>(A454+WACC!$J$53)/(A454+WACC!$J$53+WACC!$J$54)</f>
        <v>0.76327116212338597</v>
      </c>
      <c r="E454" s="18">
        <f>WACC!$C$8+SUMIFS(WACC!$F$58:$F$72,WACC!$C$58:$C$72,"&lt;="&amp;D454,WACC!$D$58:$D$72,"&gt;"&amp;D454)</f>
        <v>0.2742</v>
      </c>
      <c r="F454" s="54">
        <f>((1-0.2)*($B$1-C454*E454))/($B$3)*10^9</f>
        <v>310.83389961389946</v>
      </c>
      <c r="G454" s="54">
        <f t="shared" si="19"/>
        <v>755.55559019704651</v>
      </c>
      <c r="H454" s="54">
        <f t="shared" si="20"/>
        <v>-444.72169058314705</v>
      </c>
    </row>
    <row r="455" spans="1:8">
      <c r="A455" s="51">
        <v>447</v>
      </c>
      <c r="B455">
        <f t="shared" si="18"/>
        <v>65958388.667552017</v>
      </c>
      <c r="C455" s="30">
        <f>A455+WACC!$J$53</f>
        <v>533</v>
      </c>
      <c r="D455" s="5">
        <f>(A455+WACC!$J$53)/(A455+WACC!$J$53+WACC!$J$54)</f>
        <v>0.76361031518624645</v>
      </c>
      <c r="E455" s="18">
        <f>WACC!$C$8+SUMIFS(WACC!$F$58:$F$72,WACC!$C$58:$C$72,"&lt;="&amp;D455,WACC!$D$58:$D$72,"&gt;"&amp;D455)</f>
        <v>0.2742</v>
      </c>
      <c r="F455" s="54">
        <f>((1-0.2)*($B$1-C455*E455))/($B$3)*10^9</f>
        <v>309.14</v>
      </c>
      <c r="G455" s="54">
        <f t="shared" si="19"/>
        <v>754.98519662409217</v>
      </c>
      <c r="H455" s="54">
        <f t="shared" si="20"/>
        <v>-445.84519662409218</v>
      </c>
    </row>
    <row r="456" spans="1:8">
      <c r="A456" s="51">
        <v>448</v>
      </c>
      <c r="B456">
        <f t="shared" si="18"/>
        <v>66105946.584034234</v>
      </c>
      <c r="C456" s="30">
        <f>A456+WACC!$J$53</f>
        <v>534</v>
      </c>
      <c r="D456" s="5">
        <f>(A456+WACC!$J$53)/(A456+WACC!$J$53+WACC!$J$54)</f>
        <v>0.76394849785407726</v>
      </c>
      <c r="E456" s="18">
        <f>WACC!$C$8+SUMIFS(WACC!$F$58:$F$72,WACC!$C$58:$C$72,"&lt;="&amp;D456,WACC!$D$58:$D$72,"&gt;"&amp;D456)</f>
        <v>0.2742</v>
      </c>
      <c r="F456" s="54">
        <f>((1-0.2)*($B$1-C456*E456))/($B$3)*10^9</f>
        <v>307.44610038610034</v>
      </c>
      <c r="G456" s="54">
        <f t="shared" si="19"/>
        <v>754.41566361891375</v>
      </c>
      <c r="H456" s="54">
        <f t="shared" si="20"/>
        <v>-446.96956323281341</v>
      </c>
    </row>
    <row r="457" spans="1:8">
      <c r="A457" s="51">
        <v>449</v>
      </c>
      <c r="B457">
        <f t="shared" ref="B457:B520" si="21">A457/$B$2</f>
        <v>66253504.500516459</v>
      </c>
      <c r="C457" s="30">
        <f>A457+WACC!$J$53</f>
        <v>535</v>
      </c>
      <c r="D457" s="5">
        <f>(A457+WACC!$J$53)/(A457+WACC!$J$53+WACC!$J$54)</f>
        <v>0.76428571428571423</v>
      </c>
      <c r="E457" s="18">
        <f>WACC!$C$8+SUMIFS(WACC!$F$58:$F$72,WACC!$C$58:$C$72,"&lt;="&amp;D457,WACC!$D$58:$D$72,"&gt;"&amp;D457)</f>
        <v>0.2742</v>
      </c>
      <c r="F457" s="54">
        <f>((1-0.2)*($B$1-C457*E457))/($B$3)*10^9</f>
        <v>305.75220077220064</v>
      </c>
      <c r="G457" s="54">
        <f t="shared" ref="G457:G520" si="22">((1-0.2)*($B$1-(C457-A457)*$E$8))/($B$3+B457)*10^9</f>
        <v>753.84698923543749</v>
      </c>
      <c r="H457" s="54">
        <f t="shared" ref="H457:H520" si="23">F457-G457</f>
        <v>-448.09478846323685</v>
      </c>
    </row>
    <row r="458" spans="1:8">
      <c r="A458" s="51">
        <v>450</v>
      </c>
      <c r="B458">
        <f t="shared" si="21"/>
        <v>66401062.416998677</v>
      </c>
      <c r="C458" s="30">
        <f>A458+WACC!$J$53</f>
        <v>536</v>
      </c>
      <c r="D458" s="5">
        <f>(A458+WACC!$J$53)/(A458+WACC!$J$53+WACC!$J$54)</f>
        <v>0.76462196861626253</v>
      </c>
      <c r="E458" s="18">
        <f>WACC!$C$8+SUMIFS(WACC!$F$58:$F$72,WACC!$C$58:$C$72,"&lt;="&amp;D458,WACC!$D$58:$D$72,"&gt;"&amp;D458)</f>
        <v>0.2742</v>
      </c>
      <c r="F458" s="54">
        <f>((1-0.2)*($B$1-C458*E458))/($B$3)*10^9</f>
        <v>304.05830115830094</v>
      </c>
      <c r="G458" s="54">
        <f t="shared" si="22"/>
        <v>753.27917153345277</v>
      </c>
      <c r="H458" s="54">
        <f t="shared" si="23"/>
        <v>-449.22087037515183</v>
      </c>
    </row>
    <row r="459" spans="1:8">
      <c r="A459" s="51">
        <v>451</v>
      </c>
      <c r="B459">
        <f t="shared" si="21"/>
        <v>66548620.333480895</v>
      </c>
      <c r="C459" s="30">
        <f>A459+WACC!$J$53</f>
        <v>537</v>
      </c>
      <c r="D459" s="5">
        <f>(A459+WACC!$J$53)/(A459+WACC!$J$53+WACC!$J$54)</f>
        <v>0.7649572649572649</v>
      </c>
      <c r="E459" s="18">
        <f>WACC!$C$8+SUMIFS(WACC!$F$58:$F$72,WACC!$C$58:$C$72,"&lt;="&amp;D459,WACC!$D$58:$D$72,"&gt;"&amp;D459)</f>
        <v>0.2742</v>
      </c>
      <c r="F459" s="54">
        <f>((1-0.2)*($B$1-C459*E459))/($B$3)*10^9</f>
        <v>302.36440154440152</v>
      </c>
      <c r="G459" s="54">
        <f t="shared" si="22"/>
        <v>752.71220857859055</v>
      </c>
      <c r="H459" s="54">
        <f t="shared" si="23"/>
        <v>-450.34780703418903</v>
      </c>
    </row>
    <row r="460" spans="1:8">
      <c r="A460" s="51">
        <v>452</v>
      </c>
      <c r="B460">
        <f t="shared" si="21"/>
        <v>66696178.249963112</v>
      </c>
      <c r="C460" s="30">
        <f>A460+WACC!$J$53</f>
        <v>538</v>
      </c>
      <c r="D460" s="5">
        <f>(A460+WACC!$J$53)/(A460+WACC!$J$53+WACC!$J$54)</f>
        <v>0.76529160739687052</v>
      </c>
      <c r="E460" s="18">
        <f>WACC!$C$8+SUMIFS(WACC!$F$58:$F$72,WACC!$C$58:$C$72,"&lt;="&amp;D460,WACC!$D$58:$D$72,"&gt;"&amp;D460)</f>
        <v>0.2742</v>
      </c>
      <c r="F460" s="54">
        <f>((1-0.2)*($B$1-C460*E460))/($B$3)*10^9</f>
        <v>300.67050193050181</v>
      </c>
      <c r="G460" s="54">
        <f t="shared" si="22"/>
        <v>752.14609844230097</v>
      </c>
      <c r="H460" s="54">
        <f t="shared" si="23"/>
        <v>-451.47559651179915</v>
      </c>
    </row>
    <row r="461" spans="1:8">
      <c r="A461" s="51">
        <v>453</v>
      </c>
      <c r="B461">
        <f t="shared" si="21"/>
        <v>66843736.16644533</v>
      </c>
      <c r="C461" s="30">
        <f>A461+WACC!$J$53</f>
        <v>539</v>
      </c>
      <c r="D461" s="5">
        <f>(A461+WACC!$J$53)/(A461+WACC!$J$53+WACC!$J$54)</f>
        <v>0.765625</v>
      </c>
      <c r="E461" s="18">
        <f>WACC!$C$8+SUMIFS(WACC!$F$58:$F$72,WACC!$C$58:$C$72,"&lt;="&amp;D461,WACC!$D$58:$D$72,"&gt;"&amp;D461)</f>
        <v>0.2742</v>
      </c>
      <c r="F461" s="54">
        <f>((1-0.2)*($B$1-C461*E461))/($B$3)*10^9</f>
        <v>298.97660231660217</v>
      </c>
      <c r="G461" s="54">
        <f t="shared" si="22"/>
        <v>751.58083920183162</v>
      </c>
      <c r="H461" s="54">
        <f t="shared" si="23"/>
        <v>-452.60423688522945</v>
      </c>
    </row>
    <row r="462" spans="1:8">
      <c r="A462" s="51">
        <v>454</v>
      </c>
      <c r="B462">
        <f t="shared" si="21"/>
        <v>66991294.082927555</v>
      </c>
      <c r="C462" s="30">
        <f>A462+WACC!$J$53</f>
        <v>540</v>
      </c>
      <c r="D462" s="5">
        <f>(A462+WACC!$J$53)/(A462+WACC!$J$53+WACC!$J$54)</f>
        <v>0.76595744680851063</v>
      </c>
      <c r="E462" s="18">
        <f>WACC!$C$8+SUMIFS(WACC!$F$58:$F$72,WACC!$C$58:$C$72,"&lt;="&amp;D462,WACC!$D$58:$D$72,"&gt;"&amp;D462)</f>
        <v>0.2742</v>
      </c>
      <c r="F462" s="54">
        <f>((1-0.2)*($B$1-C462*E462))/($B$3)*10^9</f>
        <v>297.28270270270252</v>
      </c>
      <c r="G462" s="54">
        <f t="shared" si="22"/>
        <v>751.01642894020551</v>
      </c>
      <c r="H462" s="54">
        <f t="shared" si="23"/>
        <v>-453.73372623750299</v>
      </c>
    </row>
    <row r="463" spans="1:8">
      <c r="A463" s="51">
        <v>455</v>
      </c>
      <c r="B463">
        <f t="shared" si="21"/>
        <v>67138851.999409765</v>
      </c>
      <c r="C463" s="30">
        <f>A463+WACC!$J$53</f>
        <v>541</v>
      </c>
      <c r="D463" s="5">
        <f>(A463+WACC!$J$53)/(A463+WACC!$J$53+WACC!$J$54)</f>
        <v>0.76628895184135981</v>
      </c>
      <c r="E463" s="18">
        <f>WACC!$C$8+SUMIFS(WACC!$F$58:$F$72,WACC!$C$58:$C$72,"&lt;="&amp;D463,WACC!$D$58:$D$72,"&gt;"&amp;D463)</f>
        <v>0.2742</v>
      </c>
      <c r="F463" s="54">
        <f>((1-0.2)*($B$1-C463*E463))/($B$3)*10^9</f>
        <v>295.58880308880305</v>
      </c>
      <c r="G463" s="54">
        <f t="shared" si="22"/>
        <v>750.45286574620025</v>
      </c>
      <c r="H463" s="54">
        <f t="shared" si="23"/>
        <v>-454.8640626573972</v>
      </c>
    </row>
    <row r="464" spans="1:8">
      <c r="A464" s="51">
        <v>456</v>
      </c>
      <c r="B464">
        <f t="shared" si="21"/>
        <v>67286409.91589199</v>
      </c>
      <c r="C464" s="30">
        <f>A464+WACC!$J$53</f>
        <v>542</v>
      </c>
      <c r="D464" s="5">
        <f>(A464+WACC!$J$53)/(A464+WACC!$J$53+WACC!$J$54)</f>
        <v>0.76661951909476667</v>
      </c>
      <c r="E464" s="18">
        <f>WACC!$C$8+SUMIFS(WACC!$F$58:$F$72,WACC!$C$58:$C$72,"&lt;="&amp;D464,WACC!$D$58:$D$72,"&gt;"&amp;D464)</f>
        <v>0.2742</v>
      </c>
      <c r="F464" s="54">
        <f>((1-0.2)*($B$1-C464*E464))/($B$3)*10^9</f>
        <v>293.89490347490334</v>
      </c>
      <c r="G464" s="54">
        <f t="shared" si="22"/>
        <v>749.89014771432505</v>
      </c>
      <c r="H464" s="54">
        <f t="shared" si="23"/>
        <v>-455.99524423942171</v>
      </c>
    </row>
    <row r="465" spans="1:8">
      <c r="A465" s="51">
        <v>457</v>
      </c>
      <c r="B465">
        <f t="shared" si="21"/>
        <v>67433967.832374215</v>
      </c>
      <c r="C465" s="30">
        <f>A465+WACC!$J$53</f>
        <v>543</v>
      </c>
      <c r="D465" s="5">
        <f>(A465+WACC!$J$53)/(A465+WACC!$J$53+WACC!$J$54)</f>
        <v>0.76694915254237284</v>
      </c>
      <c r="E465" s="18">
        <f>WACC!$C$8+SUMIFS(WACC!$F$58:$F$72,WACC!$C$58:$C$72,"&lt;="&amp;D465,WACC!$D$58:$D$72,"&gt;"&amp;D465)</f>
        <v>0.2742</v>
      </c>
      <c r="F465" s="54">
        <f>((1-0.2)*($B$1-C465*E465))/($B$3)*10^9</f>
        <v>292.20100386100364</v>
      </c>
      <c r="G465" s="54">
        <f t="shared" si="22"/>
        <v>749.32827294480114</v>
      </c>
      <c r="H465" s="54">
        <f t="shared" si="23"/>
        <v>-457.1272690837975</v>
      </c>
    </row>
    <row r="466" spans="1:8">
      <c r="A466" s="51">
        <v>458</v>
      </c>
      <c r="B466">
        <f t="shared" si="21"/>
        <v>67581525.748856425</v>
      </c>
      <c r="C466" s="30">
        <f>A466+WACC!$J$53</f>
        <v>544</v>
      </c>
      <c r="D466" s="5">
        <f>(A466+WACC!$J$53)/(A466+WACC!$J$53+WACC!$J$54)</f>
        <v>0.767277856135402</v>
      </c>
      <c r="E466" s="18">
        <f>WACC!$C$8+SUMIFS(WACC!$F$58:$F$72,WACC!$C$58:$C$72,"&lt;="&amp;D466,WACC!$D$58:$D$72,"&gt;"&amp;D466)</f>
        <v>0.2742</v>
      </c>
      <c r="F466" s="54">
        <f>((1-0.2)*($B$1-C466*E466))/($B$3)*10^9</f>
        <v>290.50710424710405</v>
      </c>
      <c r="G466" s="54">
        <f t="shared" si="22"/>
        <v>748.76723954353827</v>
      </c>
      <c r="H466" s="54">
        <f t="shared" si="23"/>
        <v>-458.26013529643421</v>
      </c>
    </row>
    <row r="467" spans="1:8">
      <c r="A467" s="51">
        <v>459</v>
      </c>
      <c r="B467">
        <f t="shared" si="21"/>
        <v>67729083.66533865</v>
      </c>
      <c r="C467" s="30">
        <f>A467+WACC!$J$53</f>
        <v>545</v>
      </c>
      <c r="D467" s="5">
        <f>(A467+WACC!$J$53)/(A467+WACC!$J$53+WACC!$J$54)</f>
        <v>0.76760563380281688</v>
      </c>
      <c r="E467" s="18">
        <f>WACC!$C$8+SUMIFS(WACC!$F$58:$F$72,WACC!$C$58:$C$72,"&lt;="&amp;D467,WACC!$D$58:$D$72,"&gt;"&amp;D467)</f>
        <v>0.2742</v>
      </c>
      <c r="F467" s="54">
        <f>((1-0.2)*($B$1-C467*E467))/($B$3)*10^9</f>
        <v>288.81320463320452</v>
      </c>
      <c r="G467" s="54">
        <f t="shared" si="22"/>
        <v>748.20704562211517</v>
      </c>
      <c r="H467" s="54">
        <f t="shared" si="23"/>
        <v>-459.39384098891065</v>
      </c>
    </row>
    <row r="468" spans="1:8">
      <c r="A468" s="51">
        <v>460</v>
      </c>
      <c r="B468">
        <f t="shared" si="21"/>
        <v>67876641.581820875</v>
      </c>
      <c r="C468" s="30">
        <f>A468+WACC!$J$53</f>
        <v>546</v>
      </c>
      <c r="D468" s="5">
        <f>(A468+WACC!$J$53)/(A468+WACC!$J$53+WACC!$J$54)</f>
        <v>0.76793248945147674</v>
      </c>
      <c r="E468" s="18">
        <f>WACC!$C$8+SUMIFS(WACC!$F$58:$F$72,WACC!$C$58:$C$72,"&lt;="&amp;D468,WACC!$D$58:$D$72,"&gt;"&amp;D468)</f>
        <v>0.2742</v>
      </c>
      <c r="F468" s="54">
        <f>((1-0.2)*($B$1-C468*E468))/($B$3)*10^9</f>
        <v>287.11930501930487</v>
      </c>
      <c r="G468" s="54">
        <f t="shared" si="22"/>
        <v>747.6476892977571</v>
      </c>
      <c r="H468" s="54">
        <f t="shared" si="23"/>
        <v>-460.52838427845222</v>
      </c>
    </row>
    <row r="469" spans="1:8">
      <c r="A469" s="51">
        <v>461</v>
      </c>
      <c r="B469">
        <f t="shared" si="21"/>
        <v>68024199.498303086</v>
      </c>
      <c r="C469" s="30">
        <f>A469+WACC!$J$53</f>
        <v>547</v>
      </c>
      <c r="D469" s="5">
        <f>(A469+WACC!$J$53)/(A469+WACC!$J$53+WACC!$J$54)</f>
        <v>0.7682584269662921</v>
      </c>
      <c r="E469" s="18">
        <f>WACC!$C$8+SUMIFS(WACC!$F$58:$F$72,WACC!$C$58:$C$72,"&lt;="&amp;D469,WACC!$D$58:$D$72,"&gt;"&amp;D469)</f>
        <v>0.2742</v>
      </c>
      <c r="F469" s="54">
        <f>((1-0.2)*($B$1-C469*E469))/($B$3)*10^9</f>
        <v>285.42540540540523</v>
      </c>
      <c r="G469" s="54">
        <f t="shared" si="22"/>
        <v>747.0891686933162</v>
      </c>
      <c r="H469" s="54">
        <f t="shared" si="23"/>
        <v>-461.66376328791097</v>
      </c>
    </row>
    <row r="470" spans="1:8">
      <c r="A470" s="51">
        <v>462</v>
      </c>
      <c r="B470">
        <f t="shared" si="21"/>
        <v>68171757.414785311</v>
      </c>
      <c r="C470" s="30">
        <f>A470+WACC!$J$53</f>
        <v>548</v>
      </c>
      <c r="D470" s="5">
        <f>(A470+WACC!$J$53)/(A470+WACC!$J$53+WACC!$J$54)</f>
        <v>0.76858345021037866</v>
      </c>
      <c r="E470" s="18">
        <f>WACC!$C$8+SUMIFS(WACC!$F$58:$F$72,WACC!$C$58:$C$72,"&lt;="&amp;D470,WACC!$D$58:$D$72,"&gt;"&amp;D470)</f>
        <v>0.2742</v>
      </c>
      <c r="F470" s="54">
        <f>((1-0.2)*($B$1-C470*E470))/($B$3)*10^9</f>
        <v>283.73150579150575</v>
      </c>
      <c r="G470" s="54">
        <f t="shared" si="22"/>
        <v>746.5314819372486</v>
      </c>
      <c r="H470" s="54">
        <f t="shared" si="23"/>
        <v>-462.79997614574285</v>
      </c>
    </row>
    <row r="471" spans="1:8">
      <c r="A471" s="51">
        <v>463</v>
      </c>
      <c r="B471">
        <f t="shared" si="21"/>
        <v>68319315.331267521</v>
      </c>
      <c r="C471" s="30">
        <f>A471+WACC!$J$53</f>
        <v>549</v>
      </c>
      <c r="D471" s="5">
        <f>(A471+WACC!$J$53)/(A471+WACC!$J$53+WACC!$J$54)</f>
        <v>0.76890756302521013</v>
      </c>
      <c r="E471" s="18">
        <f>WACC!$C$8+SUMIFS(WACC!$F$58:$F$72,WACC!$C$58:$C$72,"&lt;="&amp;D471,WACC!$D$58:$D$72,"&gt;"&amp;D471)</f>
        <v>0.2742</v>
      </c>
      <c r="F471" s="54">
        <f>((1-0.2)*($B$1-C471*E471))/($B$3)*10^9</f>
        <v>282.03760617760611</v>
      </c>
      <c r="G471" s="54">
        <f t="shared" si="22"/>
        <v>745.9746271635953</v>
      </c>
      <c r="H471" s="54">
        <f t="shared" si="23"/>
        <v>-463.93702098598919</v>
      </c>
    </row>
    <row r="472" spans="1:8">
      <c r="A472" s="51">
        <v>464</v>
      </c>
      <c r="B472">
        <f t="shared" si="21"/>
        <v>68466873.247749746</v>
      </c>
      <c r="C472" s="30">
        <f>A472+WACC!$J$53</f>
        <v>550</v>
      </c>
      <c r="D472" s="5">
        <f>(A472+WACC!$J$53)/(A472+WACC!$J$53+WACC!$J$54)</f>
        <v>0.76923076923076927</v>
      </c>
      <c r="E472" s="18">
        <f>WACC!$C$8+SUMIFS(WACC!$F$58:$F$72,WACC!$C$58:$C$72,"&lt;="&amp;D472,WACC!$D$58:$D$72,"&gt;"&amp;D472)</f>
        <v>0.2742</v>
      </c>
      <c r="F472" s="54">
        <f>((1-0.2)*($B$1-C472*E472))/($B$3)*10^9</f>
        <v>280.34370656370646</v>
      </c>
      <c r="G472" s="54">
        <f t="shared" si="22"/>
        <v>745.41860251196033</v>
      </c>
      <c r="H472" s="54">
        <f t="shared" si="23"/>
        <v>-465.07489594825387</v>
      </c>
    </row>
    <row r="473" spans="1:8">
      <c r="A473" s="51">
        <v>465</v>
      </c>
      <c r="B473">
        <f t="shared" si="21"/>
        <v>68614431.164231971</v>
      </c>
      <c r="C473" s="30">
        <f>A473+WACC!$J$53</f>
        <v>551</v>
      </c>
      <c r="D473" s="5">
        <f>(A473+WACC!$J$53)/(A473+WACC!$J$53+WACC!$J$54)</f>
        <v>0.76955307262569828</v>
      </c>
      <c r="E473" s="18">
        <f>WACC!$C$8+SUMIFS(WACC!$F$58:$F$72,WACC!$C$58:$C$72,"&lt;="&amp;D473,WACC!$D$58:$D$72,"&gt;"&amp;D473)</f>
        <v>0.2742</v>
      </c>
      <c r="F473" s="54">
        <f>((1-0.2)*($B$1-C473*E473))/($B$3)*10^9</f>
        <v>278.64980694980682</v>
      </c>
      <c r="G473" s="54">
        <f t="shared" si="22"/>
        <v>744.86340612749007</v>
      </c>
      <c r="H473" s="54">
        <f t="shared" si="23"/>
        <v>-466.21359917768325</v>
      </c>
    </row>
    <row r="474" spans="1:8">
      <c r="A474" s="51">
        <v>466</v>
      </c>
      <c r="B474">
        <f t="shared" si="21"/>
        <v>68761989.080714181</v>
      </c>
      <c r="C474" s="30">
        <f>A474+WACC!$J$53</f>
        <v>552</v>
      </c>
      <c r="D474" s="5">
        <f>(A474+WACC!$J$53)/(A474+WACC!$J$53+WACC!$J$54)</f>
        <v>0.76987447698744771</v>
      </c>
      <c r="E474" s="18">
        <f>WACC!$C$8+SUMIFS(WACC!$F$58:$F$72,WACC!$C$58:$C$72,"&lt;="&amp;D474,WACC!$D$58:$D$72,"&gt;"&amp;D474)</f>
        <v>0.2742</v>
      </c>
      <c r="F474" s="54">
        <f>((1-0.2)*($B$1-C474*E474))/($B$3)*10^9</f>
        <v>276.95590733590734</v>
      </c>
      <c r="G474" s="54">
        <f t="shared" si="22"/>
        <v>744.30903616085334</v>
      </c>
      <c r="H474" s="54">
        <f t="shared" si="23"/>
        <v>-467.353128824946</v>
      </c>
    </row>
    <row r="475" spans="1:8">
      <c r="A475" s="51">
        <v>467</v>
      </c>
      <c r="B475">
        <f t="shared" si="21"/>
        <v>68909546.997196406</v>
      </c>
      <c r="C475" s="30">
        <f>A475+WACC!$J$53</f>
        <v>553</v>
      </c>
      <c r="D475" s="5">
        <f>(A475+WACC!$J$53)/(A475+WACC!$J$53+WACC!$J$54)</f>
        <v>0.77019498607242343</v>
      </c>
      <c r="E475" s="18">
        <f>WACC!$C$8+SUMIFS(WACC!$F$58:$F$72,WACC!$C$58:$C$72,"&lt;="&amp;D475,WACC!$D$58:$D$72,"&gt;"&amp;D475)</f>
        <v>0.2742</v>
      </c>
      <c r="F475" s="54">
        <f>((1-0.2)*($B$1-C475*E475))/($B$3)*10^9</f>
        <v>275.26200772200764</v>
      </c>
      <c r="G475" s="54">
        <f t="shared" si="22"/>
        <v>743.75549076821983</v>
      </c>
      <c r="H475" s="54">
        <f t="shared" si="23"/>
        <v>-468.49348304621219</v>
      </c>
    </row>
    <row r="476" spans="1:8">
      <c r="A476" s="51">
        <v>468</v>
      </c>
      <c r="B476">
        <f t="shared" si="21"/>
        <v>69057104.913678616</v>
      </c>
      <c r="C476" s="30">
        <f>A476+WACC!$J$53</f>
        <v>554</v>
      </c>
      <c r="D476" s="5">
        <f>(A476+WACC!$J$53)/(A476+WACC!$J$53+WACC!$J$54)</f>
        <v>0.77051460361613355</v>
      </c>
      <c r="E476" s="18">
        <f>WACC!$C$8+SUMIFS(WACC!$F$58:$F$72,WACC!$C$58:$C$72,"&lt;="&amp;D476,WACC!$D$58:$D$72,"&gt;"&amp;D476)</f>
        <v>0.2742</v>
      </c>
      <c r="F476" s="54">
        <f>((1-0.2)*($B$1-C476*E476))/($B$3)*10^9</f>
        <v>273.56810810810794</v>
      </c>
      <c r="G476" s="54">
        <f t="shared" si="22"/>
        <v>743.20276811124074</v>
      </c>
      <c r="H476" s="54">
        <f t="shared" si="23"/>
        <v>-469.63466000313281</v>
      </c>
    </row>
    <row r="477" spans="1:8">
      <c r="A477" s="51">
        <v>469</v>
      </c>
      <c r="B477">
        <f t="shared" si="21"/>
        <v>69204662.830160841</v>
      </c>
      <c r="C477" s="30">
        <f>A477+WACC!$J$53</f>
        <v>555</v>
      </c>
      <c r="D477" s="5">
        <f>(A477+WACC!$J$53)/(A477+WACC!$J$53+WACC!$J$54)</f>
        <v>0.77083333333333337</v>
      </c>
      <c r="E477" s="18">
        <f>WACC!$C$8+SUMIFS(WACC!$F$58:$F$72,WACC!$C$58:$C$72,"&lt;="&amp;D477,WACC!$D$58:$D$72,"&gt;"&amp;D477)</f>
        <v>0.2742</v>
      </c>
      <c r="F477" s="54">
        <f>((1-0.2)*($B$1-C477*E477))/($B$3)*10^9</f>
        <v>271.87420849420835</v>
      </c>
      <c r="G477" s="54">
        <f t="shared" si="22"/>
        <v>742.65086635702744</v>
      </c>
      <c r="H477" s="54">
        <f t="shared" si="23"/>
        <v>-470.77665786281909</v>
      </c>
    </row>
    <row r="478" spans="1:8">
      <c r="A478" s="51">
        <v>470</v>
      </c>
      <c r="B478">
        <f t="shared" si="21"/>
        <v>69352220.746643066</v>
      </c>
      <c r="C478" s="30">
        <f>A478+WACC!$J$53</f>
        <v>556</v>
      </c>
      <c r="D478" s="5">
        <f>(A478+WACC!$J$53)/(A478+WACC!$J$53+WACC!$J$54)</f>
        <v>0.7711511789181692</v>
      </c>
      <c r="E478" s="18">
        <f>WACC!$C$8+SUMIFS(WACC!$F$58:$F$72,WACC!$C$58:$C$72,"&lt;="&amp;D478,WACC!$D$58:$D$72,"&gt;"&amp;D478)</f>
        <v>0.2742</v>
      </c>
      <c r="F478" s="54">
        <f>((1-0.2)*($B$1-C478*E478))/($B$3)*10^9</f>
        <v>270.18030888030881</v>
      </c>
      <c r="G478" s="54">
        <f t="shared" si="22"/>
        <v>742.0997836781321</v>
      </c>
      <c r="H478" s="54">
        <f t="shared" si="23"/>
        <v>-471.91947479782328</v>
      </c>
    </row>
    <row r="479" spans="1:8">
      <c r="A479" s="51">
        <v>471</v>
      </c>
      <c r="B479">
        <f t="shared" si="21"/>
        <v>69499778.663125277</v>
      </c>
      <c r="C479" s="30">
        <f>A479+WACC!$J$53</f>
        <v>557</v>
      </c>
      <c r="D479" s="5">
        <f>(A479+WACC!$J$53)/(A479+WACC!$J$53+WACC!$J$54)</f>
        <v>0.77146814404432129</v>
      </c>
      <c r="E479" s="18">
        <f>WACC!$C$8+SUMIFS(WACC!$F$58:$F$72,WACC!$C$58:$C$72,"&lt;="&amp;D479,WACC!$D$58:$D$72,"&gt;"&amp;D479)</f>
        <v>0.2742</v>
      </c>
      <c r="F479" s="54">
        <f>((1-0.2)*($B$1-C479*E479))/($B$3)*10^9</f>
        <v>268.48640926640917</v>
      </c>
      <c r="G479" s="54">
        <f t="shared" si="22"/>
        <v>741.5495182525267</v>
      </c>
      <c r="H479" s="54">
        <f t="shared" si="23"/>
        <v>-473.06310898611753</v>
      </c>
    </row>
    <row r="480" spans="1:8">
      <c r="A480" s="51">
        <v>472</v>
      </c>
      <c r="B480">
        <f t="shared" si="21"/>
        <v>69647336.579607502</v>
      </c>
      <c r="C480" s="30">
        <f>A480+WACC!$J$53</f>
        <v>558</v>
      </c>
      <c r="D480" s="5">
        <f>(A480+WACC!$J$53)/(A480+WACC!$J$53+WACC!$J$54)</f>
        <v>0.77178423236514526</v>
      </c>
      <c r="E480" s="18">
        <f>WACC!$C$8+SUMIFS(WACC!$F$58:$F$72,WACC!$C$58:$C$72,"&lt;="&amp;D480,WACC!$D$58:$D$72,"&gt;"&amp;D480)</f>
        <v>0.2742</v>
      </c>
      <c r="F480" s="54">
        <f>((1-0.2)*($B$1-C480*E480))/($B$3)*10^9</f>
        <v>266.79250965250947</v>
      </c>
      <c r="G480" s="54">
        <f t="shared" si="22"/>
        <v>741.00006826358356</v>
      </c>
      <c r="H480" s="54">
        <f t="shared" si="23"/>
        <v>-474.20755861107409</v>
      </c>
    </row>
    <row r="481" spans="1:8">
      <c r="A481" s="51">
        <v>473</v>
      </c>
      <c r="B481">
        <f t="shared" si="21"/>
        <v>69794894.496089712</v>
      </c>
      <c r="C481" s="30">
        <f>A481+WACC!$J$53</f>
        <v>559</v>
      </c>
      <c r="D481" s="5">
        <f>(A481+WACC!$J$53)/(A481+WACC!$J$53+WACC!$J$54)</f>
        <v>0.77209944751381221</v>
      </c>
      <c r="E481" s="18">
        <f>WACC!$C$8+SUMIFS(WACC!$F$58:$F$72,WACC!$C$58:$C$72,"&lt;="&amp;D481,WACC!$D$58:$D$72,"&gt;"&amp;D481)</f>
        <v>0.2742</v>
      </c>
      <c r="F481" s="54">
        <f>((1-0.2)*($B$1-C481*E481))/($B$3)*10^9</f>
        <v>265.09861003860988</v>
      </c>
      <c r="G481" s="54">
        <f t="shared" si="22"/>
        <v>740.4514319000549</v>
      </c>
      <c r="H481" s="54">
        <f t="shared" si="23"/>
        <v>-475.35282186144502</v>
      </c>
    </row>
    <row r="482" spans="1:8">
      <c r="A482" s="51">
        <v>474</v>
      </c>
      <c r="B482">
        <f t="shared" si="21"/>
        <v>69942452.412571937</v>
      </c>
      <c r="C482" s="30">
        <f>A482+WACC!$J$53</f>
        <v>560</v>
      </c>
      <c r="D482" s="5">
        <f>(A482+WACC!$J$53)/(A482+WACC!$J$53+WACC!$J$54)</f>
        <v>0.77241379310344827</v>
      </c>
      <c r="E482" s="18">
        <f>WACC!$C$8+SUMIFS(WACC!$F$58:$F$72,WACC!$C$58:$C$72,"&lt;="&amp;D482,WACC!$D$58:$D$72,"&gt;"&amp;D482)</f>
        <v>0.2742</v>
      </c>
      <c r="F482" s="54">
        <f>((1-0.2)*($B$1-C482*E482))/($B$3)*10^9</f>
        <v>263.40471042471034</v>
      </c>
      <c r="G482" s="54">
        <f t="shared" si="22"/>
        <v>739.90360735605327</v>
      </c>
      <c r="H482" s="54">
        <f t="shared" si="23"/>
        <v>-476.49889693134293</v>
      </c>
    </row>
    <row r="483" spans="1:8">
      <c r="A483" s="51">
        <v>475</v>
      </c>
      <c r="B483">
        <f t="shared" si="21"/>
        <v>70090010.329054162</v>
      </c>
      <c r="C483" s="30">
        <f>A483+WACC!$J$53</f>
        <v>561</v>
      </c>
      <c r="D483" s="5">
        <f>(A483+WACC!$J$53)/(A483+WACC!$J$53+WACC!$J$54)</f>
        <v>0.77272727272727271</v>
      </c>
      <c r="E483" s="18">
        <f>WACC!$C$8+SUMIFS(WACC!$F$58:$F$72,WACC!$C$58:$C$72,"&lt;="&amp;D483,WACC!$D$58:$D$72,"&gt;"&amp;D483)</f>
        <v>0.2742</v>
      </c>
      <c r="F483" s="54">
        <f>((1-0.2)*($B$1-C483*E483))/($B$3)*10^9</f>
        <v>261.7108108108107</v>
      </c>
      <c r="G483" s="54">
        <f t="shared" si="22"/>
        <v>739.356592831032</v>
      </c>
      <c r="H483" s="54">
        <f t="shared" si="23"/>
        <v>-477.6457820202213</v>
      </c>
    </row>
    <row r="484" spans="1:8">
      <c r="A484" s="51">
        <v>476</v>
      </c>
      <c r="B484">
        <f t="shared" si="21"/>
        <v>70237568.245536372</v>
      </c>
      <c r="C484" s="30">
        <f>A484+WACC!$J$53</f>
        <v>562</v>
      </c>
      <c r="D484" s="5">
        <f>(A484+WACC!$J$53)/(A484+WACC!$J$53+WACC!$J$54)</f>
        <v>0.77303988995873452</v>
      </c>
      <c r="E484" s="18">
        <f>WACC!$C$8+SUMIFS(WACC!$F$58:$F$72,WACC!$C$58:$C$72,"&lt;="&amp;D484,WACC!$D$58:$D$72,"&gt;"&amp;D484)</f>
        <v>0.2742</v>
      </c>
      <c r="F484" s="54">
        <f>((1-0.2)*($B$1-C484*E484))/($B$3)*10^9</f>
        <v>260.01691119691105</v>
      </c>
      <c r="G484" s="54">
        <f t="shared" si="22"/>
        <v>738.81038652976474</v>
      </c>
      <c r="H484" s="54">
        <f t="shared" si="23"/>
        <v>-478.79347533285369</v>
      </c>
    </row>
    <row r="485" spans="1:8">
      <c r="A485" s="51">
        <v>477</v>
      </c>
      <c r="B485">
        <f t="shared" si="21"/>
        <v>70385126.162018597</v>
      </c>
      <c r="C485" s="30">
        <f>A485+WACC!$J$53</f>
        <v>563</v>
      </c>
      <c r="D485" s="5">
        <f>(A485+WACC!$J$53)/(A485+WACC!$J$53+WACC!$J$54)</f>
        <v>0.77335164835164838</v>
      </c>
      <c r="E485" s="18">
        <f>WACC!$C$8+SUMIFS(WACC!$F$58:$F$72,WACC!$C$58:$C$72,"&lt;="&amp;D485,WACC!$D$58:$D$72,"&gt;"&amp;D485)</f>
        <v>0.2742</v>
      </c>
      <c r="F485" s="54">
        <f>((1-0.2)*($B$1-C485*E485))/($B$3)*10^9</f>
        <v>258.32301158301158</v>
      </c>
      <c r="G485" s="54">
        <f t="shared" si="22"/>
        <v>738.2649866623259</v>
      </c>
      <c r="H485" s="54">
        <f t="shared" si="23"/>
        <v>-479.94197507931432</v>
      </c>
    </row>
    <row r="486" spans="1:8">
      <c r="A486" s="51">
        <v>478</v>
      </c>
      <c r="B486">
        <f t="shared" si="21"/>
        <v>70532684.078500822</v>
      </c>
      <c r="C486" s="30">
        <f>A486+WACC!$J$53</f>
        <v>564</v>
      </c>
      <c r="D486" s="5">
        <f>(A486+WACC!$J$53)/(A486+WACC!$J$53+WACC!$J$54)</f>
        <v>0.77366255144032925</v>
      </c>
      <c r="E486" s="18">
        <f>WACC!$C$8+SUMIFS(WACC!$F$58:$F$72,WACC!$C$58:$C$72,"&lt;="&amp;D486,WACC!$D$58:$D$72,"&gt;"&amp;D486)</f>
        <v>0.2742</v>
      </c>
      <c r="F486" s="54">
        <f>((1-0.2)*($B$1-C486*E486))/($B$3)*10^9</f>
        <v>256.62911196911188</v>
      </c>
      <c r="G486" s="54">
        <f t="shared" si="22"/>
        <v>737.72039144407199</v>
      </c>
      <c r="H486" s="54">
        <f t="shared" si="23"/>
        <v>-481.09127947496012</v>
      </c>
    </row>
    <row r="487" spans="1:8">
      <c r="A487" s="51">
        <v>479</v>
      </c>
      <c r="B487">
        <f t="shared" si="21"/>
        <v>70680241.994983032</v>
      </c>
      <c r="C487" s="30">
        <f>A487+WACC!$J$53</f>
        <v>565</v>
      </c>
      <c r="D487" s="5">
        <f>(A487+WACC!$J$53)/(A487+WACC!$J$53+WACC!$J$54)</f>
        <v>0.77397260273972601</v>
      </c>
      <c r="E487" s="18">
        <f>WACC!$C$8+SUMIFS(WACC!$F$58:$F$72,WACC!$C$58:$C$72,"&lt;="&amp;D487,WACC!$D$58:$D$72,"&gt;"&amp;D487)</f>
        <v>0.2742</v>
      </c>
      <c r="F487" s="54">
        <f>((1-0.2)*($B$1-C487*E487))/($B$3)*10^9</f>
        <v>254.9352123552122</v>
      </c>
      <c r="G487" s="54">
        <f t="shared" si="22"/>
        <v>737.17659909562099</v>
      </c>
      <c r="H487" s="54">
        <f t="shared" si="23"/>
        <v>-482.24138674040876</v>
      </c>
    </row>
    <row r="488" spans="1:8">
      <c r="A488" s="51">
        <v>480</v>
      </c>
      <c r="B488">
        <f t="shared" si="21"/>
        <v>70827799.911465257</v>
      </c>
      <c r="C488" s="30">
        <f>A488+WACC!$J$53</f>
        <v>566</v>
      </c>
      <c r="D488" s="5">
        <f>(A488+WACC!$J$53)/(A488+WACC!$J$53+WACC!$J$54)</f>
        <v>0.77428180574555405</v>
      </c>
      <c r="E488" s="18">
        <f>WACC!$C$8+SUMIFS(WACC!$F$58:$F$72,WACC!$C$58:$C$72,"&lt;="&amp;D488,WACC!$D$58:$D$72,"&gt;"&amp;D488)</f>
        <v>0.2742</v>
      </c>
      <c r="F488" s="54">
        <f>((1-0.2)*($B$1-C488*E488))/($B$3)*10^9</f>
        <v>253.24131274131261</v>
      </c>
      <c r="G488" s="54">
        <f t="shared" si="22"/>
        <v>736.63360784283384</v>
      </c>
      <c r="H488" s="54">
        <f t="shared" si="23"/>
        <v>-483.3922951015212</v>
      </c>
    </row>
    <row r="489" spans="1:8">
      <c r="A489" s="51">
        <v>481</v>
      </c>
      <c r="B489">
        <f t="shared" si="21"/>
        <v>70975357.827947468</v>
      </c>
      <c r="C489" s="30">
        <f>A489+WACC!$J$53</f>
        <v>567</v>
      </c>
      <c r="D489" s="5">
        <f>(A489+WACC!$J$53)/(A489+WACC!$J$53+WACC!$J$54)</f>
        <v>0.77459016393442626</v>
      </c>
      <c r="E489" s="18">
        <f>WACC!$C$8+SUMIFS(WACC!$F$58:$F$72,WACC!$C$58:$C$72,"&lt;="&amp;D489,WACC!$D$58:$D$72,"&gt;"&amp;D489)</f>
        <v>0.2742</v>
      </c>
      <c r="F489" s="54">
        <f>((1-0.2)*($B$1-C489*E489))/($B$3)*10^9</f>
        <v>251.54741312741305</v>
      </c>
      <c r="G489" s="54">
        <f t="shared" si="22"/>
        <v>736.09141591679497</v>
      </c>
      <c r="H489" s="54">
        <f t="shared" si="23"/>
        <v>-484.54400278938192</v>
      </c>
    </row>
    <row r="490" spans="1:8">
      <c r="A490" s="51">
        <v>482</v>
      </c>
      <c r="B490">
        <f t="shared" si="21"/>
        <v>71122915.744429693</v>
      </c>
      <c r="C490" s="30">
        <f>A490+WACC!$J$53</f>
        <v>568</v>
      </c>
      <c r="D490" s="5">
        <f>(A490+WACC!$J$53)/(A490+WACC!$J$53+WACC!$J$54)</f>
        <v>0.77489768076398358</v>
      </c>
      <c r="E490" s="18">
        <f>WACC!$C$8+SUMIFS(WACC!$F$58:$F$72,WACC!$C$58:$C$72,"&lt;="&amp;D490,WACC!$D$58:$D$72,"&gt;"&amp;D490)</f>
        <v>0.2742</v>
      </c>
      <c r="F490" s="54">
        <f>((1-0.2)*($B$1-C490*E490))/($B$3)*10^9</f>
        <v>249.85351351351343</v>
      </c>
      <c r="G490" s="54">
        <f t="shared" si="22"/>
        <v>735.55002155379259</v>
      </c>
      <c r="H490" s="54">
        <f t="shared" si="23"/>
        <v>-485.69650804027913</v>
      </c>
    </row>
    <row r="491" spans="1:8">
      <c r="A491" s="51">
        <v>483</v>
      </c>
      <c r="B491">
        <f t="shared" si="21"/>
        <v>71270473.660911918</v>
      </c>
      <c r="C491" s="30">
        <f>A491+WACC!$J$53</f>
        <v>569</v>
      </c>
      <c r="D491" s="5">
        <f>(A491+WACC!$J$53)/(A491+WACC!$J$53+WACC!$J$54)</f>
        <v>0.77520435967302448</v>
      </c>
      <c r="E491" s="18">
        <f>WACC!$C$8+SUMIFS(WACC!$F$58:$F$72,WACC!$C$58:$C$72,"&lt;="&amp;D491,WACC!$D$58:$D$72,"&gt;"&amp;D491)</f>
        <v>0.2742</v>
      </c>
      <c r="F491" s="54">
        <f>((1-0.2)*($B$1-C491*E491))/($B$3)*10^9</f>
        <v>248.15961389961373</v>
      </c>
      <c r="G491" s="54">
        <f t="shared" si="22"/>
        <v>735.00942299530016</v>
      </c>
      <c r="H491" s="54">
        <f t="shared" si="23"/>
        <v>-486.8498090956864</v>
      </c>
    </row>
    <row r="492" spans="1:8">
      <c r="A492" s="51">
        <v>484</v>
      </c>
      <c r="B492">
        <f t="shared" si="21"/>
        <v>71418031.577394128</v>
      </c>
      <c r="C492" s="30">
        <f>A492+WACC!$J$53</f>
        <v>570</v>
      </c>
      <c r="D492" s="5">
        <f>(A492+WACC!$J$53)/(A492+WACC!$J$53+WACC!$J$54)</f>
        <v>0.77551020408163263</v>
      </c>
      <c r="E492" s="18">
        <f>WACC!$C$8+SUMIFS(WACC!$F$58:$F$72,WACC!$C$58:$C$72,"&lt;="&amp;D492,WACC!$D$58:$D$72,"&gt;"&amp;D492)</f>
        <v>0.2742</v>
      </c>
      <c r="F492" s="54">
        <f>((1-0.2)*($B$1-C492*E492))/($B$3)*10^9</f>
        <v>246.46571428571409</v>
      </c>
      <c r="G492" s="54">
        <f t="shared" si="22"/>
        <v>734.46961848795706</v>
      </c>
      <c r="H492" s="54">
        <f t="shared" si="23"/>
        <v>-488.00390420224301</v>
      </c>
    </row>
    <row r="493" spans="1:8">
      <c r="A493" s="51">
        <v>485</v>
      </c>
      <c r="B493">
        <f t="shared" si="21"/>
        <v>71565589.493876353</v>
      </c>
      <c r="C493" s="30">
        <f>A493+WACC!$J$53</f>
        <v>571</v>
      </c>
      <c r="D493" s="5">
        <f>(A493+WACC!$J$53)/(A493+WACC!$J$53+WACC!$J$54)</f>
        <v>0.77581521739130432</v>
      </c>
      <c r="E493" s="18">
        <f>WACC!$C$8+SUMIFS(WACC!$F$58:$F$72,WACC!$C$58:$C$72,"&lt;="&amp;D493,WACC!$D$58:$D$72,"&gt;"&amp;D493)</f>
        <v>0.2742</v>
      </c>
      <c r="F493" s="54">
        <f>((1-0.2)*($B$1-C493*E493))/($B$3)*10^9</f>
        <v>244.77181467181461</v>
      </c>
      <c r="G493" s="54">
        <f t="shared" si="22"/>
        <v>733.93060628354976</v>
      </c>
      <c r="H493" s="54">
        <f t="shared" si="23"/>
        <v>-489.15879161173518</v>
      </c>
    </row>
    <row r="494" spans="1:8">
      <c r="A494" s="51">
        <v>486</v>
      </c>
      <c r="B494">
        <f t="shared" si="21"/>
        <v>71713147.410358563</v>
      </c>
      <c r="C494" s="30">
        <f>A494+WACC!$J$53</f>
        <v>572</v>
      </c>
      <c r="D494" s="5">
        <f>(A494+WACC!$J$53)/(A494+WACC!$J$53+WACC!$J$54)</f>
        <v>0.77611940298507465</v>
      </c>
      <c r="E494" s="18">
        <f>WACC!$C$8+SUMIFS(WACC!$F$58:$F$72,WACC!$C$58:$C$72,"&lt;="&amp;D494,WACC!$D$58:$D$72,"&gt;"&amp;D494)</f>
        <v>0.2742</v>
      </c>
      <c r="F494" s="54">
        <f>((1-0.2)*($B$1-C494*E494))/($B$3)*10^9</f>
        <v>243.07791505791496</v>
      </c>
      <c r="G494" s="54">
        <f t="shared" si="22"/>
        <v>733.39238463899255</v>
      </c>
      <c r="H494" s="54">
        <f t="shared" si="23"/>
        <v>-490.31446958107756</v>
      </c>
    </row>
    <row r="495" spans="1:8">
      <c r="A495" s="51">
        <v>487</v>
      </c>
      <c r="B495">
        <f t="shared" si="21"/>
        <v>71860705.326840788</v>
      </c>
      <c r="C495" s="30">
        <f>A495+WACC!$J$53</f>
        <v>573</v>
      </c>
      <c r="D495" s="5">
        <f>(A495+WACC!$J$53)/(A495+WACC!$J$53+WACC!$J$54)</f>
        <v>0.77642276422764223</v>
      </c>
      <c r="E495" s="18">
        <f>WACC!$C$8+SUMIFS(WACC!$F$58:$F$72,WACC!$C$58:$C$72,"&lt;="&amp;D495,WACC!$D$58:$D$72,"&gt;"&amp;D495)</f>
        <v>0.2742</v>
      </c>
      <c r="F495" s="54">
        <f>((1-0.2)*($B$1-C495*E495))/($B$3)*10^9</f>
        <v>241.38401544401532</v>
      </c>
      <c r="G495" s="54">
        <f t="shared" si="22"/>
        <v>732.85495181630938</v>
      </c>
      <c r="H495" s="54">
        <f t="shared" si="23"/>
        <v>-491.47093637229409</v>
      </c>
    </row>
    <row r="496" spans="1:8">
      <c r="A496" s="51">
        <v>488</v>
      </c>
      <c r="B496">
        <f t="shared" si="21"/>
        <v>72008263.243323013</v>
      </c>
      <c r="C496" s="30">
        <f>A496+WACC!$J$53</f>
        <v>574</v>
      </c>
      <c r="D496" s="5">
        <f>(A496+WACC!$J$53)/(A496+WACC!$J$53+WACC!$J$54)</f>
        <v>0.77672530446549393</v>
      </c>
      <c r="E496" s="18">
        <f>WACC!$C$8+SUMIFS(WACC!$F$58:$F$72,WACC!$C$58:$C$72,"&lt;="&amp;D496,WACC!$D$58:$D$72,"&gt;"&amp;D496)</f>
        <v>0.2742</v>
      </c>
      <c r="F496" s="54">
        <f>((1-0.2)*($B$1-C496*E496))/($B$3)*10^9</f>
        <v>239.69011583011562</v>
      </c>
      <c r="G496" s="54">
        <f t="shared" si="22"/>
        <v>732.31830608261498</v>
      </c>
      <c r="H496" s="54">
        <f t="shared" si="23"/>
        <v>-492.62819025249939</v>
      </c>
    </row>
    <row r="497" spans="1:8">
      <c r="A497" s="51">
        <v>489</v>
      </c>
      <c r="B497">
        <f t="shared" si="21"/>
        <v>72155821.159805223</v>
      </c>
      <c r="C497" s="30">
        <f>A497+WACC!$J$53</f>
        <v>575</v>
      </c>
      <c r="D497" s="5">
        <f>(A497+WACC!$J$53)/(A497+WACC!$J$53+WACC!$J$54)</f>
        <v>0.77702702702702697</v>
      </c>
      <c r="E497" s="18">
        <f>WACC!$C$8+SUMIFS(WACC!$F$58:$F$72,WACC!$C$58:$C$72,"&lt;="&amp;D497,WACC!$D$58:$D$72,"&gt;"&amp;D497)</f>
        <v>0.2742</v>
      </c>
      <c r="F497" s="54">
        <f>((1-0.2)*($B$1-C497*E497))/($B$3)*10^9</f>
        <v>237.99621621621614</v>
      </c>
      <c r="G497" s="54">
        <f t="shared" si="22"/>
        <v>731.78244571009589</v>
      </c>
      <c r="H497" s="54">
        <f t="shared" si="23"/>
        <v>-493.78622949387977</v>
      </c>
    </row>
    <row r="498" spans="1:8">
      <c r="A498" s="51">
        <v>490</v>
      </c>
      <c r="B498">
        <f t="shared" si="21"/>
        <v>72303379.076287448</v>
      </c>
      <c r="C498" s="30">
        <f>A498+WACC!$J$53</f>
        <v>576</v>
      </c>
      <c r="D498" s="5">
        <f>(A498+WACC!$J$53)/(A498+WACC!$J$53+WACC!$J$54)</f>
        <v>0.77732793522267207</v>
      </c>
      <c r="E498" s="18">
        <f>WACC!$C$8+SUMIFS(WACC!$F$58:$F$72,WACC!$C$58:$C$72,"&lt;="&amp;D498,WACC!$D$58:$D$72,"&gt;"&amp;D498)</f>
        <v>0.2742</v>
      </c>
      <c r="F498" s="54">
        <f>((1-0.2)*($B$1-C498*E498))/($B$3)*10^9</f>
        <v>236.30231660231649</v>
      </c>
      <c r="G498" s="54">
        <f t="shared" si="22"/>
        <v>731.24736897599223</v>
      </c>
      <c r="H498" s="54">
        <f t="shared" si="23"/>
        <v>-494.94505237367571</v>
      </c>
    </row>
    <row r="499" spans="1:8">
      <c r="A499" s="51">
        <v>491</v>
      </c>
      <c r="B499">
        <f t="shared" si="21"/>
        <v>72450936.992769659</v>
      </c>
      <c r="C499" s="30">
        <f>A499+WACC!$J$53</f>
        <v>577</v>
      </c>
      <c r="D499" s="5">
        <f>(A499+WACC!$J$53)/(A499+WACC!$J$53+WACC!$J$54)</f>
        <v>0.77762803234501343</v>
      </c>
      <c r="E499" s="18">
        <f>WACC!$C$8+SUMIFS(WACC!$F$58:$F$72,WACC!$C$58:$C$72,"&lt;="&amp;D499,WACC!$D$58:$D$72,"&gt;"&amp;D499)</f>
        <v>0.2742</v>
      </c>
      <c r="F499" s="54">
        <f>((1-0.2)*($B$1-C499*E499))/($B$3)*10^9</f>
        <v>234.60841698841682</v>
      </c>
      <c r="G499" s="54">
        <f t="shared" si="22"/>
        <v>730.71307416257889</v>
      </c>
      <c r="H499" s="54">
        <f t="shared" si="23"/>
        <v>-496.10465717416207</v>
      </c>
    </row>
    <row r="500" spans="1:8">
      <c r="A500" s="51">
        <v>492</v>
      </c>
      <c r="B500">
        <f t="shared" si="21"/>
        <v>72598494.909251884</v>
      </c>
      <c r="C500" s="30">
        <f>A500+WACC!$J$53</f>
        <v>578</v>
      </c>
      <c r="D500" s="5">
        <f>(A500+WACC!$J$53)/(A500+WACC!$J$53+WACC!$J$54)</f>
        <v>0.77792732166890988</v>
      </c>
      <c r="E500" s="18">
        <f>WACC!$C$8+SUMIFS(WACC!$F$58:$F$72,WACC!$C$58:$C$72,"&lt;="&amp;D500,WACC!$D$58:$D$72,"&gt;"&amp;D500)</f>
        <v>0.2742</v>
      </c>
      <c r="F500" s="54">
        <f>((1-0.2)*($B$1-C500*E500))/($B$3)*10^9</f>
        <v>232.91451737451735</v>
      </c>
      <c r="G500" s="54">
        <f t="shared" si="22"/>
        <v>730.17955955714763</v>
      </c>
      <c r="H500" s="54">
        <f t="shared" si="23"/>
        <v>-497.26504218263028</v>
      </c>
    </row>
    <row r="501" spans="1:8">
      <c r="A501" s="51">
        <v>493</v>
      </c>
      <c r="B501">
        <f t="shared" si="21"/>
        <v>72746052.825734109</v>
      </c>
      <c r="C501" s="30">
        <f>A501+WACC!$J$53</f>
        <v>579</v>
      </c>
      <c r="D501" s="5">
        <f>(A501+WACC!$J$53)/(A501+WACC!$J$53+WACC!$J$54)</f>
        <v>0.77822580645161288</v>
      </c>
      <c r="E501" s="18">
        <f>WACC!$C$8+SUMIFS(WACC!$F$58:$F$72,WACC!$C$58:$C$72,"&lt;="&amp;D501,WACC!$D$58:$D$72,"&gt;"&amp;D501)</f>
        <v>0.2742</v>
      </c>
      <c r="F501" s="54">
        <f>((1-0.2)*($B$1-C501*E501))/($B$3)*10^9</f>
        <v>231.22061776061767</v>
      </c>
      <c r="G501" s="54">
        <f t="shared" si="22"/>
        <v>729.64682345198867</v>
      </c>
      <c r="H501" s="54">
        <f t="shared" si="23"/>
        <v>-498.42620569137102</v>
      </c>
    </row>
    <row r="502" spans="1:8">
      <c r="A502" s="51">
        <v>494</v>
      </c>
      <c r="B502">
        <f t="shared" si="21"/>
        <v>72893610.742216319</v>
      </c>
      <c r="C502" s="30">
        <f>A502+WACC!$J$53</f>
        <v>580</v>
      </c>
      <c r="D502" s="5">
        <f>(A502+WACC!$J$53)/(A502+WACC!$J$53+WACC!$J$54)</f>
        <v>0.77852348993288589</v>
      </c>
      <c r="E502" s="18">
        <f>WACC!$C$8+SUMIFS(WACC!$F$58:$F$72,WACC!$C$58:$C$72,"&lt;="&amp;D502,WACC!$D$58:$D$72,"&gt;"&amp;D502)</f>
        <v>0.2742</v>
      </c>
      <c r="F502" s="54">
        <f>((1-0.2)*($B$1-C502*E502))/($B$3)*10^9</f>
        <v>229.52671814671803</v>
      </c>
      <c r="G502" s="54">
        <f t="shared" si="22"/>
        <v>729.11486414437218</v>
      </c>
      <c r="H502" s="54">
        <f t="shared" si="23"/>
        <v>-499.58814599765412</v>
      </c>
    </row>
    <row r="503" spans="1:8">
      <c r="A503" s="51">
        <v>495</v>
      </c>
      <c r="B503">
        <f t="shared" si="21"/>
        <v>73041168.658698544</v>
      </c>
      <c r="C503" s="30">
        <f>A503+WACC!$J$53</f>
        <v>581</v>
      </c>
      <c r="D503" s="5">
        <f>(A503+WACC!$J$53)/(A503+WACC!$J$53+WACC!$J$54)</f>
        <v>0.77882037533512061</v>
      </c>
      <c r="E503" s="18">
        <f>WACC!$C$8+SUMIFS(WACC!$F$58:$F$72,WACC!$C$58:$C$72,"&lt;="&amp;D503,WACC!$D$58:$D$72,"&gt;"&amp;D503)</f>
        <v>0.2742</v>
      </c>
      <c r="F503" s="54">
        <f>((1-0.2)*($B$1-C503*E503))/($B$3)*10^9</f>
        <v>227.83281853281835</v>
      </c>
      <c r="G503" s="54">
        <f t="shared" si="22"/>
        <v>728.58367993653007</v>
      </c>
      <c r="H503" s="54">
        <f t="shared" si="23"/>
        <v>-500.75086140371172</v>
      </c>
    </row>
    <row r="504" spans="1:8">
      <c r="A504" s="51">
        <v>496</v>
      </c>
      <c r="B504">
        <f t="shared" si="21"/>
        <v>73188726.575180769</v>
      </c>
      <c r="C504" s="30">
        <f>A504+WACC!$J$53</f>
        <v>582</v>
      </c>
      <c r="D504" s="5">
        <f>(A504+WACC!$J$53)/(A504+WACC!$J$53+WACC!$J$54)</f>
        <v>0.77911646586345384</v>
      </c>
      <c r="E504" s="18">
        <f>WACC!$C$8+SUMIFS(WACC!$F$58:$F$72,WACC!$C$58:$C$72,"&lt;="&amp;D504,WACC!$D$58:$D$72,"&gt;"&amp;D504)</f>
        <v>0.2742</v>
      </c>
      <c r="F504" s="54">
        <f>((1-0.2)*($B$1-C504*E504))/($B$3)*10^9</f>
        <v>226.13891891891888</v>
      </c>
      <c r="G504" s="54">
        <f t="shared" si="22"/>
        <v>728.05326913563886</v>
      </c>
      <c r="H504" s="54">
        <f t="shared" si="23"/>
        <v>-501.91435021671998</v>
      </c>
    </row>
    <row r="505" spans="1:8">
      <c r="A505" s="51">
        <v>497</v>
      </c>
      <c r="B505">
        <f t="shared" si="21"/>
        <v>73336284.491662979</v>
      </c>
      <c r="C505" s="30">
        <f>A505+WACC!$J$53</f>
        <v>583</v>
      </c>
      <c r="D505" s="5">
        <f>(A505+WACC!$J$53)/(A505+WACC!$J$53+WACC!$J$54)</f>
        <v>0.77941176470588236</v>
      </c>
      <c r="E505" s="18">
        <f>WACC!$C$8+SUMIFS(WACC!$F$58:$F$72,WACC!$C$58:$C$72,"&lt;="&amp;D505,WACC!$D$58:$D$72,"&gt;"&amp;D505)</f>
        <v>0.2742</v>
      </c>
      <c r="F505" s="54">
        <f>((1-0.2)*($B$1-C505*E505))/($B$3)*10^9</f>
        <v>224.44501930501923</v>
      </c>
      <c r="G505" s="54">
        <f t="shared" si="22"/>
        <v>727.52363005380028</v>
      </c>
      <c r="H505" s="54">
        <f t="shared" si="23"/>
        <v>-503.07861074878105</v>
      </c>
    </row>
    <row r="506" spans="1:8">
      <c r="A506" s="51">
        <v>498</v>
      </c>
      <c r="B506">
        <f t="shared" si="21"/>
        <v>73483842.408145204</v>
      </c>
      <c r="C506" s="30">
        <f>A506+WACC!$J$53</f>
        <v>584</v>
      </c>
      <c r="D506" s="5">
        <f>(A506+WACC!$J$53)/(A506+WACC!$J$53+WACC!$J$54)</f>
        <v>0.77970627503337786</v>
      </c>
      <c r="E506" s="18">
        <f>WACC!$C$8+SUMIFS(WACC!$F$58:$F$72,WACC!$C$58:$C$72,"&lt;="&amp;D506,WACC!$D$58:$D$72,"&gt;"&amp;D506)</f>
        <v>0.2742</v>
      </c>
      <c r="F506" s="54">
        <f>((1-0.2)*($B$1-C506*E506))/($B$3)*10^9</f>
        <v>222.75111969111956</v>
      </c>
      <c r="G506" s="54">
        <f t="shared" si="22"/>
        <v>726.99476100802428</v>
      </c>
      <c r="H506" s="54">
        <f t="shared" si="23"/>
        <v>-504.2436413169047</v>
      </c>
    </row>
    <row r="507" spans="1:8">
      <c r="A507" s="51">
        <v>499</v>
      </c>
      <c r="B507">
        <f t="shared" si="21"/>
        <v>73631400.324627414</v>
      </c>
      <c r="C507" s="30">
        <f>A507+WACC!$J$53</f>
        <v>585</v>
      </c>
      <c r="D507" s="5">
        <f>(A507+WACC!$J$53)/(A507+WACC!$J$53+WACC!$J$54)</f>
        <v>0.78</v>
      </c>
      <c r="E507" s="18">
        <f>WACC!$C$8+SUMIFS(WACC!$F$58:$F$72,WACC!$C$58:$C$72,"&lt;="&amp;D507,WACC!$D$58:$D$72,"&gt;"&amp;D507)</f>
        <v>0.2742</v>
      </c>
      <c r="F507" s="54">
        <f>((1-0.2)*($B$1-C507*E507))/($B$3)*10^9</f>
        <v>221.05722007721991</v>
      </c>
      <c r="G507" s="54">
        <f t="shared" si="22"/>
        <v>726.46666032021153</v>
      </c>
      <c r="H507" s="54">
        <f t="shared" si="23"/>
        <v>-505.40944024299165</v>
      </c>
    </row>
    <row r="508" spans="1:8">
      <c r="A508" s="51">
        <v>500</v>
      </c>
      <c r="B508">
        <f t="shared" si="21"/>
        <v>73778958.241109639</v>
      </c>
      <c r="C508" s="30">
        <f>A508+WACC!$J$53</f>
        <v>586</v>
      </c>
      <c r="D508" s="5">
        <f>(A508+WACC!$J$53)/(A508+WACC!$J$53+WACC!$J$54)</f>
        <v>0.78029294274300931</v>
      </c>
      <c r="E508" s="18">
        <f>WACC!$C$8+SUMIFS(WACC!$F$58:$F$72,WACC!$C$58:$C$72,"&lt;="&amp;D508,WACC!$D$58:$D$72,"&gt;"&amp;D508)</f>
        <v>0.2742</v>
      </c>
      <c r="F508" s="54">
        <f>((1-0.2)*($B$1-C508*E508))/($B$3)*10^9</f>
        <v>219.36332046332041</v>
      </c>
      <c r="G508" s="54">
        <f t="shared" si="22"/>
        <v>725.93932631713415</v>
      </c>
      <c r="H508" s="54">
        <f t="shared" si="23"/>
        <v>-506.57600585381374</v>
      </c>
    </row>
    <row r="509" spans="1:8">
      <c r="A509" s="51">
        <v>501</v>
      </c>
      <c r="B509">
        <f t="shared" si="21"/>
        <v>73926516.157591864</v>
      </c>
      <c r="C509" s="30">
        <f>A509+WACC!$J$53</f>
        <v>587</v>
      </c>
      <c r="D509" s="5">
        <f>(A509+WACC!$J$53)/(A509+WACC!$J$53+WACC!$J$54)</f>
        <v>0.78058510638297873</v>
      </c>
      <c r="E509" s="18">
        <f>WACC!$C$8+SUMIFS(WACC!$F$58:$F$72,WACC!$C$58:$C$72,"&lt;="&amp;D509,WACC!$D$58:$D$72,"&gt;"&amp;D509)</f>
        <v>0.2742</v>
      </c>
      <c r="F509" s="54">
        <f>((1-0.2)*($B$1-C509*E509))/($B$3)*10^9</f>
        <v>217.66942084942076</v>
      </c>
      <c r="G509" s="54">
        <f t="shared" si="22"/>
        <v>725.41275733042016</v>
      </c>
      <c r="H509" s="54">
        <f t="shared" si="23"/>
        <v>-507.7433364809994</v>
      </c>
    </row>
    <row r="510" spans="1:8">
      <c r="A510" s="51">
        <v>502</v>
      </c>
      <c r="B510">
        <f t="shared" si="21"/>
        <v>74074074.074074075</v>
      </c>
      <c r="C510" s="30">
        <f>A510+WACC!$J$53</f>
        <v>588</v>
      </c>
      <c r="D510" s="5">
        <f>(A510+WACC!$J$53)/(A510+WACC!$J$53+WACC!$J$54)</f>
        <v>0.78087649402390436</v>
      </c>
      <c r="E510" s="18">
        <f>WACC!$C$8+SUMIFS(WACC!$F$58:$F$72,WACC!$C$58:$C$72,"&lt;="&amp;D510,WACC!$D$58:$D$72,"&gt;"&amp;D510)</f>
        <v>0.2742</v>
      </c>
      <c r="F510" s="54">
        <f>((1-0.2)*($B$1-C510*E510))/($B$3)*10^9</f>
        <v>215.97552123552109</v>
      </c>
      <c r="G510" s="54">
        <f t="shared" si="22"/>
        <v>724.88695169653408</v>
      </c>
      <c r="H510" s="54">
        <f t="shared" si="23"/>
        <v>-508.91143046101297</v>
      </c>
    </row>
    <row r="511" spans="1:8">
      <c r="A511" s="51">
        <v>503</v>
      </c>
      <c r="B511">
        <f t="shared" si="21"/>
        <v>74221631.9905563</v>
      </c>
      <c r="C511" s="30">
        <f>A511+WACC!$J$53</f>
        <v>589</v>
      </c>
      <c r="D511" s="5">
        <f>(A511+WACC!$J$53)/(A511+WACC!$J$53+WACC!$J$54)</f>
        <v>0.78116710875331563</v>
      </c>
      <c r="E511" s="18">
        <f>WACC!$C$8+SUMIFS(WACC!$F$58:$F$72,WACC!$C$58:$C$72,"&lt;="&amp;D511,WACC!$D$58:$D$72,"&gt;"&amp;D511)</f>
        <v>0.2742</v>
      </c>
      <c r="F511" s="54">
        <f>((1-0.2)*($B$1-C511*E511))/($B$3)*10^9</f>
        <v>214.28162162162144</v>
      </c>
      <c r="G511" s="54">
        <f t="shared" si="22"/>
        <v>724.36190775676016</v>
      </c>
      <c r="H511" s="54">
        <f t="shared" si="23"/>
        <v>-510.08028613513875</v>
      </c>
    </row>
    <row r="512" spans="1:8">
      <c r="A512" s="51">
        <v>504</v>
      </c>
      <c r="B512">
        <f t="shared" si="21"/>
        <v>74369189.90703851</v>
      </c>
      <c r="C512" s="30">
        <f>A512+WACC!$J$53</f>
        <v>590</v>
      </c>
      <c r="D512" s="5">
        <f>(A512+WACC!$J$53)/(A512+WACC!$J$53+WACC!$J$54)</f>
        <v>0.7814569536423841</v>
      </c>
      <c r="E512" s="18">
        <f>WACC!$C$8+SUMIFS(WACC!$F$58:$F$72,WACC!$C$58:$C$72,"&lt;="&amp;D512,WACC!$D$58:$D$72,"&gt;"&amp;D512)</f>
        <v>0.2742</v>
      </c>
      <c r="F512" s="54">
        <f>((1-0.2)*($B$1-C512*E512))/($B$3)*10^9</f>
        <v>212.58772200772194</v>
      </c>
      <c r="G512" s="54">
        <f t="shared" si="22"/>
        <v>723.83762385718512</v>
      </c>
      <c r="H512" s="54">
        <f t="shared" si="23"/>
        <v>-511.24990184946319</v>
      </c>
    </row>
    <row r="513" spans="1:8">
      <c r="A513" s="51">
        <v>505</v>
      </c>
      <c r="B513">
        <f t="shared" si="21"/>
        <v>74516747.823520735</v>
      </c>
      <c r="C513" s="30">
        <f>A513+WACC!$J$53</f>
        <v>591</v>
      </c>
      <c r="D513" s="5">
        <f>(A513+WACC!$J$53)/(A513+WACC!$J$53+WACC!$J$54)</f>
        <v>0.78174603174603174</v>
      </c>
      <c r="E513" s="18">
        <f>WACC!$C$8+SUMIFS(WACC!$F$58:$F$72,WACC!$C$58:$C$72,"&lt;="&amp;D513,WACC!$D$58:$D$72,"&gt;"&amp;D513)</f>
        <v>0.2742</v>
      </c>
      <c r="F513" s="54">
        <f>((1-0.2)*($B$1-C513*E513))/($B$3)*10^9</f>
        <v>210.89382239382229</v>
      </c>
      <c r="G513" s="54">
        <f t="shared" si="22"/>
        <v>723.31409834868043</v>
      </c>
      <c r="H513" s="54">
        <f t="shared" si="23"/>
        <v>-512.4202759548582</v>
      </c>
    </row>
    <row r="514" spans="1:8">
      <c r="A514" s="51">
        <v>506</v>
      </c>
      <c r="B514">
        <f t="shared" si="21"/>
        <v>74664305.74000296</v>
      </c>
      <c r="C514" s="30">
        <f>A514+WACC!$J$53</f>
        <v>592</v>
      </c>
      <c r="D514" s="5">
        <f>(A514+WACC!$J$53)/(A514+WACC!$J$53+WACC!$J$54)</f>
        <v>0.78203434610303835</v>
      </c>
      <c r="E514" s="18">
        <f>WACC!$C$8+SUMIFS(WACC!$F$58:$F$72,WACC!$C$58:$C$72,"&lt;="&amp;D514,WACC!$D$58:$D$72,"&gt;"&amp;D514)</f>
        <v>0.2742</v>
      </c>
      <c r="F514" s="54">
        <f>((1-0.2)*($B$1-C514*E514))/($B$3)*10^9</f>
        <v>209.19992277992262</v>
      </c>
      <c r="G514" s="54">
        <f t="shared" si="22"/>
        <v>722.79132958688479</v>
      </c>
      <c r="H514" s="54">
        <f t="shared" si="23"/>
        <v>-513.59140680696214</v>
      </c>
    </row>
    <row r="515" spans="1:8">
      <c r="A515" s="51">
        <v>507</v>
      </c>
      <c r="B515">
        <f t="shared" si="21"/>
        <v>74811863.65648517</v>
      </c>
      <c r="C515" s="30">
        <f>A515+WACC!$J$53</f>
        <v>593</v>
      </c>
      <c r="D515" s="5">
        <f>(A515+WACC!$J$53)/(A515+WACC!$J$53+WACC!$J$54)</f>
        <v>0.78232189973614774</v>
      </c>
      <c r="E515" s="18">
        <f>WACC!$C$8+SUMIFS(WACC!$F$58:$F$72,WACC!$C$58:$C$72,"&lt;="&amp;D515,WACC!$D$58:$D$72,"&gt;"&amp;D515)</f>
        <v>0.2742</v>
      </c>
      <c r="F515" s="54">
        <f>((1-0.2)*($B$1-C515*E515))/($B$3)*10^9</f>
        <v>207.50602316602311</v>
      </c>
      <c r="G515" s="54">
        <f t="shared" si="22"/>
        <v>722.26931593218796</v>
      </c>
      <c r="H515" s="54">
        <f t="shared" si="23"/>
        <v>-514.7632927661648</v>
      </c>
    </row>
    <row r="516" spans="1:8">
      <c r="A516" s="51">
        <v>508</v>
      </c>
      <c r="B516">
        <f t="shared" si="21"/>
        <v>74959421.572967395</v>
      </c>
      <c r="C516" s="30">
        <f>A516+WACC!$J$53</f>
        <v>594</v>
      </c>
      <c r="D516" s="5">
        <f>(A516+WACC!$J$53)/(A516+WACC!$J$53+WACC!$J$54)</f>
        <v>0.78260869565217395</v>
      </c>
      <c r="E516" s="18">
        <f>WACC!$C$8+SUMIFS(WACC!$F$58:$F$72,WACC!$C$58:$C$72,"&lt;="&amp;D516,WACC!$D$58:$D$72,"&gt;"&amp;D516)</f>
        <v>0.2742</v>
      </c>
      <c r="F516" s="54">
        <f>((1-0.2)*($B$1-C516*E516))/($B$3)*10^9</f>
        <v>205.8121235521235</v>
      </c>
      <c r="G516" s="54">
        <f t="shared" si="22"/>
        <v>721.74805574971219</v>
      </c>
      <c r="H516" s="54">
        <f t="shared" si="23"/>
        <v>-515.93593219758873</v>
      </c>
    </row>
    <row r="517" spans="1:8">
      <c r="A517" s="51">
        <v>509</v>
      </c>
      <c r="B517">
        <f t="shared" si="21"/>
        <v>75106979.489449605</v>
      </c>
      <c r="C517" s="30">
        <f>A517+WACC!$J$53</f>
        <v>595</v>
      </c>
      <c r="D517" s="5">
        <f>(A517+WACC!$J$53)/(A517+WACC!$J$53+WACC!$J$54)</f>
        <v>0.78289473684210531</v>
      </c>
      <c r="E517" s="18">
        <f>WACC!$C$8+SUMIFS(WACC!$F$58:$F$72,WACC!$C$58:$C$72,"&lt;="&amp;D517,WACC!$D$58:$D$72,"&gt;"&amp;D517)</f>
        <v>0.2742</v>
      </c>
      <c r="F517" s="54">
        <f>((1-0.2)*($B$1-C517*E517))/($B$3)*10^9</f>
        <v>204.11822393822382</v>
      </c>
      <c r="G517" s="54">
        <f t="shared" si="22"/>
        <v>721.22754740929656</v>
      </c>
      <c r="H517" s="54">
        <f t="shared" si="23"/>
        <v>-517.10932347107268</v>
      </c>
    </row>
    <row r="518" spans="1:8">
      <c r="A518" s="51">
        <v>510</v>
      </c>
      <c r="B518">
        <f t="shared" si="21"/>
        <v>75254537.40593183</v>
      </c>
      <c r="C518" s="30">
        <f>A518+WACC!$J$53</f>
        <v>596</v>
      </c>
      <c r="D518" s="5">
        <f>(A518+WACC!$J$53)/(A518+WACC!$J$53+WACC!$J$54)</f>
        <v>0.78318002628120897</v>
      </c>
      <c r="E518" s="18">
        <f>WACC!$C$8+SUMIFS(WACC!$F$58:$F$72,WACC!$C$58:$C$72,"&lt;="&amp;D518,WACC!$D$58:$D$72,"&gt;"&amp;D518)</f>
        <v>0.2742</v>
      </c>
      <c r="F518" s="54">
        <f>((1-0.2)*($B$1-C518*E518))/($B$3)*10^9</f>
        <v>202.42432432432417</v>
      </c>
      <c r="G518" s="54">
        <f t="shared" si="22"/>
        <v>720.70778928547873</v>
      </c>
      <c r="H518" s="54">
        <f t="shared" si="23"/>
        <v>-518.28346496115455</v>
      </c>
    </row>
    <row r="519" spans="1:8">
      <c r="A519" s="51">
        <v>511</v>
      </c>
      <c r="B519">
        <f t="shared" si="21"/>
        <v>75402095.322414055</v>
      </c>
      <c r="C519" s="30">
        <f>A519+WACC!$J$53</f>
        <v>597</v>
      </c>
      <c r="D519" s="5">
        <f>(A519+WACC!$J$53)/(A519+WACC!$J$53+WACC!$J$54)</f>
        <v>0.78346456692913391</v>
      </c>
      <c r="E519" s="18">
        <f>WACC!$C$8+SUMIFS(WACC!$F$58:$F$72,WACC!$C$58:$C$72,"&lt;="&amp;D519,WACC!$D$58:$D$72,"&gt;"&amp;D519)</f>
        <v>0.2742</v>
      </c>
      <c r="F519" s="54">
        <f>((1-0.2)*($B$1-C519*E519))/($B$3)*10^9</f>
        <v>200.73042471042467</v>
      </c>
      <c r="G519" s="54">
        <f t="shared" si="22"/>
        <v>720.18877975747887</v>
      </c>
      <c r="H519" s="54">
        <f t="shared" si="23"/>
        <v>-519.45835504705417</v>
      </c>
    </row>
    <row r="520" spans="1:8">
      <c r="A520" s="51">
        <v>512</v>
      </c>
      <c r="B520">
        <f t="shared" si="21"/>
        <v>75549653.238896266</v>
      </c>
      <c r="C520" s="30">
        <f>A520+WACC!$J$53</f>
        <v>598</v>
      </c>
      <c r="D520" s="5">
        <f>(A520+WACC!$J$53)/(A520+WACC!$J$53+WACC!$J$54)</f>
        <v>0.78374836173001305</v>
      </c>
      <c r="E520" s="18">
        <f>WACC!$C$8+SUMIFS(WACC!$F$58:$F$72,WACC!$C$58:$C$72,"&lt;="&amp;D520,WACC!$D$58:$D$72,"&gt;"&amp;D520)</f>
        <v>0.2742</v>
      </c>
      <c r="F520" s="54">
        <f>((1-0.2)*($B$1-C520*E520))/($B$3)*10^9</f>
        <v>199.03652509652503</v>
      </c>
      <c r="G520" s="54">
        <f t="shared" si="22"/>
        <v>719.67051720918244</v>
      </c>
      <c r="H520" s="54">
        <f t="shared" si="23"/>
        <v>-520.63399211265744</v>
      </c>
    </row>
  </sheetData>
  <mergeCells count="1">
    <mergeCell ref="F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65F0-26E6-DC41-9B2A-C9C4010EB6AE}">
  <dimension ref="A1:M522"/>
  <sheetViews>
    <sheetView topLeftCell="F2" zoomScale="115" workbookViewId="0">
      <selection activeCell="K6" sqref="K6"/>
    </sheetView>
  </sheetViews>
  <sheetFormatPr baseColWidth="10" defaultRowHeight="16"/>
  <cols>
    <col min="1" max="1" width="13" bestFit="1" customWidth="1"/>
    <col min="2" max="2" width="20" bestFit="1" customWidth="1"/>
    <col min="3" max="3" width="12.1640625" bestFit="1" customWidth="1"/>
    <col min="4" max="4" width="12.1640625" style="5" bestFit="1" customWidth="1"/>
    <col min="5" max="5" width="12.1640625" style="53" customWidth="1"/>
    <col min="7" max="9" width="12.83203125" bestFit="1" customWidth="1"/>
  </cols>
  <sheetData>
    <row r="1" spans="1:12">
      <c r="A1" t="s">
        <v>156</v>
      </c>
      <c r="B1" s="30">
        <f>'ХУЙНЯ ХЗ'!C3</f>
        <v>196.19063749999998</v>
      </c>
    </row>
    <row r="2" spans="1:12">
      <c r="A2" t="s">
        <v>157</v>
      </c>
      <c r="B2" s="52">
        <f>6777/10^9</f>
        <v>6.7769999999999997E-6</v>
      </c>
    </row>
    <row r="3" spans="1:12">
      <c r="A3" t="s">
        <v>158</v>
      </c>
      <c r="B3" s="30">
        <v>129500000</v>
      </c>
    </row>
    <row r="4" spans="1:12">
      <c r="A4" t="s">
        <v>159</v>
      </c>
      <c r="B4" t="s">
        <v>160</v>
      </c>
    </row>
    <row r="5" spans="1:12">
      <c r="A5" t="s">
        <v>168</v>
      </c>
      <c r="B5">
        <v>10</v>
      </c>
    </row>
    <row r="6" spans="1:12">
      <c r="A6" s="49"/>
      <c r="G6" s="49" t="s">
        <v>161</v>
      </c>
      <c r="H6" t="s">
        <v>161</v>
      </c>
      <c r="K6">
        <f>C8*F8</f>
        <v>13.4976</v>
      </c>
      <c r="L6">
        <f>(C8-A8)*F8</f>
        <v>12.0916</v>
      </c>
    </row>
    <row r="7" spans="1:12">
      <c r="A7" s="50" t="s">
        <v>164</v>
      </c>
      <c r="B7" t="s">
        <v>162</v>
      </c>
      <c r="C7" t="s">
        <v>165</v>
      </c>
      <c r="D7" s="5" t="s">
        <v>163</v>
      </c>
      <c r="E7" s="53" t="s">
        <v>156</v>
      </c>
      <c r="F7" t="s">
        <v>166</v>
      </c>
      <c r="G7" t="s">
        <v>176</v>
      </c>
      <c r="H7" t="s">
        <v>179</v>
      </c>
      <c r="I7" t="s">
        <v>167</v>
      </c>
    </row>
    <row r="8" spans="1:12">
      <c r="A8" s="51">
        <f>$B$5</f>
        <v>10</v>
      </c>
      <c r="B8">
        <f>A8/$B$2</f>
        <v>1475579.1648221929</v>
      </c>
      <c r="C8" s="30">
        <f>A8+WACC!$J$53</f>
        <v>96</v>
      </c>
      <c r="D8" s="5">
        <f>(A8+WACC!$J$53)/(A8+WACC!$J$53+WACC!$J$54)</f>
        <v>0.36781609195402298</v>
      </c>
      <c r="E8" s="53">
        <v>10</v>
      </c>
      <c r="F8" s="18">
        <f>WACC!$C$8+SUMIFS(WACC!$F$58:$F$72,WACC!$C$58:$C$72,"&lt;="&amp;D8,WACC!$D$58:$D$72,"&gt;"&amp;D8)</f>
        <v>0.1406</v>
      </c>
      <c r="G8">
        <f>((1-0.2)*(E8-C8*F8))/($B$3)*10^9</f>
        <v>-21.606795366795371</v>
      </c>
      <c r="H8">
        <f>((1-0.2)*(E8-(C8-A8)*F8))/($B$3+B8)*10^9</f>
        <v>-12.775511363796392</v>
      </c>
      <c r="I8">
        <f>G8-H8</f>
        <v>-8.831284002998979</v>
      </c>
    </row>
    <row r="9" spans="1:12">
      <c r="A9" s="51">
        <f t="shared" ref="A9:A72" si="0">$B$5</f>
        <v>10</v>
      </c>
      <c r="B9">
        <f t="shared" ref="B9:B72" si="1">A9/$B$2</f>
        <v>1475579.1648221929</v>
      </c>
      <c r="C9" s="30">
        <f>A9+WACC!$J$53</f>
        <v>96</v>
      </c>
      <c r="D9" s="5">
        <f>(A9+WACC!$J$53)/(A9+WACC!$J$53+WACC!$J$54)</f>
        <v>0.36781609195402298</v>
      </c>
      <c r="E9" s="53">
        <v>20</v>
      </c>
      <c r="F9" s="18">
        <f>WACC!$C$8+SUMIFS(WACC!$F$58:$F$72,WACC!$C$58:$C$72,"&lt;="&amp;D9,WACC!$D$58:$D$72,"&gt;"&amp;D9)</f>
        <v>0.1406</v>
      </c>
      <c r="G9">
        <f t="shared" ref="G9:G72" si="2">((1-0.2)*(E9-C9*F9))/($B$3)*10^9</f>
        <v>40.169266409266413</v>
      </c>
      <c r="H9">
        <f t="shared" ref="H9:H72" si="3">((1-0.2)*(E9-(C9-A9)*F9))/($B$3+B9)*10^9</f>
        <v>48.304577390250245</v>
      </c>
      <c r="I9">
        <f t="shared" ref="I9:I51" si="4">G9-H9</f>
        <v>-8.1353109809838315</v>
      </c>
    </row>
    <row r="10" spans="1:12">
      <c r="A10" s="51">
        <f t="shared" si="0"/>
        <v>10</v>
      </c>
      <c r="B10">
        <f t="shared" si="1"/>
        <v>1475579.1648221929</v>
      </c>
      <c r="C10" s="30">
        <f>A10+WACC!$J$53</f>
        <v>96</v>
      </c>
      <c r="D10" s="5">
        <f>(A10+WACC!$J$53)/(A10+WACC!$J$53+WACC!$J$54)</f>
        <v>0.36781609195402298</v>
      </c>
      <c r="E10" s="53">
        <v>30</v>
      </c>
      <c r="F10" s="18">
        <f>WACC!$C$8+SUMIFS(WACC!$F$58:$F$72,WACC!$C$58:$C$72,"&lt;="&amp;D10,WACC!$D$58:$D$72,"&gt;"&amp;D10)</f>
        <v>0.1406</v>
      </c>
      <c r="G10">
        <f t="shared" si="2"/>
        <v>101.94532818532819</v>
      </c>
      <c r="H10">
        <f t="shared" si="3"/>
        <v>109.38466614429689</v>
      </c>
      <c r="I10">
        <f t="shared" si="4"/>
        <v>-7.439337958968693</v>
      </c>
    </row>
    <row r="11" spans="1:12">
      <c r="A11" s="51">
        <f t="shared" si="0"/>
        <v>10</v>
      </c>
      <c r="B11">
        <f t="shared" si="1"/>
        <v>1475579.1648221929</v>
      </c>
      <c r="C11" s="30">
        <f>A11+WACC!$J$53</f>
        <v>96</v>
      </c>
      <c r="D11" s="5">
        <f>(A11+WACC!$J$53)/(A11+WACC!$J$53+WACC!$J$54)</f>
        <v>0.36781609195402298</v>
      </c>
      <c r="E11" s="53">
        <v>40</v>
      </c>
      <c r="F11" s="18">
        <f>WACC!$C$8+SUMIFS(WACC!$F$58:$F$72,WACC!$C$58:$C$72,"&lt;="&amp;D11,WACC!$D$58:$D$72,"&gt;"&amp;D11)</f>
        <v>0.1406</v>
      </c>
      <c r="G11">
        <f>((1-0.2)*(E11-C11*F11))/($B$3)*10^9</f>
        <v>163.72138996138997</v>
      </c>
      <c r="H11">
        <f t="shared" si="3"/>
        <v>170.46475489834353</v>
      </c>
      <c r="I11">
        <f t="shared" si="4"/>
        <v>-6.7433649369535544</v>
      </c>
    </row>
    <row r="12" spans="1:12">
      <c r="A12" s="51">
        <f t="shared" si="0"/>
        <v>10</v>
      </c>
      <c r="B12">
        <f t="shared" si="1"/>
        <v>1475579.1648221929</v>
      </c>
      <c r="C12" s="30">
        <f>A12+WACC!$J$53</f>
        <v>96</v>
      </c>
      <c r="D12" s="5">
        <f>(A12+WACC!$J$53)/(A12+WACC!$J$53+WACC!$J$54)</f>
        <v>0.36781609195402298</v>
      </c>
      <c r="E12" s="53">
        <v>50</v>
      </c>
      <c r="F12" s="18">
        <f>WACC!$C$8+SUMIFS(WACC!$F$58:$F$72,WACC!$C$58:$C$72,"&lt;="&amp;D12,WACC!$D$58:$D$72,"&gt;"&amp;D12)</f>
        <v>0.1406</v>
      </c>
      <c r="G12">
        <f t="shared" si="2"/>
        <v>225.49745173745177</v>
      </c>
      <c r="H12">
        <f t="shared" si="3"/>
        <v>231.54484365239014</v>
      </c>
      <c r="I12">
        <f t="shared" si="4"/>
        <v>-6.0473919149383732</v>
      </c>
    </row>
    <row r="13" spans="1:12">
      <c r="A13" s="51">
        <f t="shared" si="0"/>
        <v>10</v>
      </c>
      <c r="B13">
        <f t="shared" si="1"/>
        <v>1475579.1648221929</v>
      </c>
      <c r="C13" s="30">
        <f>A13+WACC!$J$53</f>
        <v>96</v>
      </c>
      <c r="D13" s="5">
        <f>(A13+WACC!$J$53)/(A13+WACC!$J$53+WACC!$J$54)</f>
        <v>0.36781609195402298</v>
      </c>
      <c r="E13" s="53">
        <v>60</v>
      </c>
      <c r="F13" s="18">
        <f>WACC!$C$8+SUMIFS(WACC!$F$58:$F$72,WACC!$C$58:$C$72,"&lt;="&amp;D13,WACC!$D$58:$D$72,"&gt;"&amp;D13)</f>
        <v>0.1406</v>
      </c>
      <c r="G13">
        <f t="shared" si="2"/>
        <v>287.27351351351348</v>
      </c>
      <c r="H13">
        <f t="shared" si="3"/>
        <v>292.62493240643676</v>
      </c>
      <c r="I13">
        <f t="shared" si="4"/>
        <v>-5.3514188929232773</v>
      </c>
    </row>
    <row r="14" spans="1:12">
      <c r="A14" s="51">
        <f t="shared" si="0"/>
        <v>10</v>
      </c>
      <c r="B14">
        <f t="shared" si="1"/>
        <v>1475579.1648221929</v>
      </c>
      <c r="C14" s="30">
        <f>A14+WACC!$J$53</f>
        <v>96</v>
      </c>
      <c r="D14" s="5">
        <f>(A14+WACC!$J$53)/(A14+WACC!$J$53+WACC!$J$54)</f>
        <v>0.36781609195402298</v>
      </c>
      <c r="E14" s="53">
        <v>70</v>
      </c>
      <c r="F14" s="18">
        <f>WACC!$C$8+SUMIFS(WACC!$F$58:$F$72,WACC!$C$58:$C$72,"&lt;="&amp;D14,WACC!$D$58:$D$72,"&gt;"&amp;D14)</f>
        <v>0.1406</v>
      </c>
      <c r="G14">
        <f t="shared" si="2"/>
        <v>349.04957528957533</v>
      </c>
      <c r="H14">
        <f t="shared" si="3"/>
        <v>353.7050211604834</v>
      </c>
      <c r="I14">
        <f t="shared" si="4"/>
        <v>-4.6554458709080677</v>
      </c>
    </row>
    <row r="15" spans="1:12">
      <c r="A15" s="51">
        <f t="shared" si="0"/>
        <v>10</v>
      </c>
      <c r="B15">
        <f t="shared" si="1"/>
        <v>1475579.1648221929</v>
      </c>
      <c r="C15" s="30">
        <f>A15+WACC!$J$53</f>
        <v>96</v>
      </c>
      <c r="D15" s="5">
        <f>(A15+WACC!$J$53)/(A15+WACC!$J$53+WACC!$J$54)</f>
        <v>0.36781609195402298</v>
      </c>
      <c r="E15" s="53">
        <v>80</v>
      </c>
      <c r="F15" s="18">
        <f>WACC!$C$8+SUMIFS(WACC!$F$58:$F$72,WACC!$C$58:$C$72,"&lt;="&amp;D15,WACC!$D$58:$D$72,"&gt;"&amp;D15)</f>
        <v>0.1406</v>
      </c>
      <c r="G15">
        <f t="shared" si="2"/>
        <v>410.82563706563707</v>
      </c>
      <c r="H15">
        <f t="shared" si="3"/>
        <v>414.78510991453004</v>
      </c>
      <c r="I15">
        <f t="shared" si="4"/>
        <v>-3.9594728488929718</v>
      </c>
    </row>
    <row r="16" spans="1:12">
      <c r="A16" s="51">
        <f t="shared" si="0"/>
        <v>10</v>
      </c>
      <c r="B16">
        <f t="shared" si="1"/>
        <v>1475579.1648221929</v>
      </c>
      <c r="C16" s="30">
        <f>A16+WACC!$J$53</f>
        <v>96</v>
      </c>
      <c r="D16" s="5">
        <f>(A16+WACC!$J$53)/(A16+WACC!$J$53+WACC!$J$54)</f>
        <v>0.36781609195402298</v>
      </c>
      <c r="E16" s="53">
        <v>90</v>
      </c>
      <c r="F16" s="18">
        <f>WACC!$C$8+SUMIFS(WACC!$F$58:$F$72,WACC!$C$58:$C$72,"&lt;="&amp;D16,WACC!$D$58:$D$72,"&gt;"&amp;D16)</f>
        <v>0.1406</v>
      </c>
      <c r="G16">
        <f t="shared" si="2"/>
        <v>472.60169884169886</v>
      </c>
      <c r="H16">
        <f t="shared" si="3"/>
        <v>475.86519866857662</v>
      </c>
      <c r="I16">
        <f t="shared" si="4"/>
        <v>-3.2634998268777622</v>
      </c>
    </row>
    <row r="17" spans="1:13">
      <c r="A17" s="51">
        <f t="shared" si="0"/>
        <v>10</v>
      </c>
      <c r="B17">
        <f t="shared" si="1"/>
        <v>1475579.1648221929</v>
      </c>
      <c r="C17" s="30">
        <f>A17+WACC!$J$53</f>
        <v>96</v>
      </c>
      <c r="D17" s="5">
        <f>(A17+WACC!$J$53)/(A17+WACC!$J$53+WACC!$J$54)</f>
        <v>0.36781609195402298</v>
      </c>
      <c r="E17" s="53">
        <v>100</v>
      </c>
      <c r="F17" s="18">
        <f>WACC!$C$8+SUMIFS(WACC!$F$58:$F$72,WACC!$C$58:$C$72,"&lt;="&amp;D17,WACC!$D$58:$D$72,"&gt;"&amp;D17)</f>
        <v>0.1406</v>
      </c>
      <c r="G17">
        <f t="shared" si="2"/>
        <v>534.3777606177606</v>
      </c>
      <c r="H17">
        <f t="shared" si="3"/>
        <v>536.94528742262332</v>
      </c>
      <c r="I17">
        <f t="shared" si="4"/>
        <v>-2.5675268048627231</v>
      </c>
    </row>
    <row r="18" spans="1:13">
      <c r="A18" s="51">
        <f t="shared" si="0"/>
        <v>10</v>
      </c>
      <c r="B18">
        <f t="shared" si="1"/>
        <v>1475579.1648221929</v>
      </c>
      <c r="C18" s="30">
        <f>A18+WACC!$J$53</f>
        <v>96</v>
      </c>
      <c r="D18" s="5">
        <f>(A18+WACC!$J$53)/(A18+WACC!$J$53+WACC!$J$54)</f>
        <v>0.36781609195402298</v>
      </c>
      <c r="E18" s="53">
        <v>110</v>
      </c>
      <c r="F18" s="18">
        <f>WACC!$C$8+SUMIFS(WACC!$F$58:$F$72,WACC!$C$58:$C$72,"&lt;="&amp;D18,WACC!$D$58:$D$72,"&gt;"&amp;D18)</f>
        <v>0.1406</v>
      </c>
      <c r="G18">
        <f t="shared" si="2"/>
        <v>596.15382239382234</v>
      </c>
      <c r="H18">
        <f t="shared" si="3"/>
        <v>598.02537617666997</v>
      </c>
      <c r="I18">
        <f t="shared" si="4"/>
        <v>-1.8715537828476272</v>
      </c>
    </row>
    <row r="19" spans="1:13">
      <c r="A19" s="51">
        <f t="shared" si="0"/>
        <v>10</v>
      </c>
      <c r="B19">
        <f>A19/$B$2</f>
        <v>1475579.1648221929</v>
      </c>
      <c r="C19" s="30">
        <f>A19+WACC!$J$53</f>
        <v>96</v>
      </c>
      <c r="D19" s="5">
        <f>(A19+WACC!$J$53)/(A19+WACC!$J$53+WACC!$J$54)</f>
        <v>0.36781609195402298</v>
      </c>
      <c r="E19" s="53">
        <v>120</v>
      </c>
      <c r="F19" s="18">
        <f>WACC!$C$8+SUMIFS(WACC!$F$58:$F$72,WACC!$C$58:$C$72,"&lt;="&amp;D19,WACC!$D$58:$D$72,"&gt;"&amp;D19)</f>
        <v>0.1406</v>
      </c>
      <c r="G19">
        <f t="shared" si="2"/>
        <v>657.92988416988419</v>
      </c>
      <c r="H19">
        <f t="shared" si="3"/>
        <v>659.10546493071661</v>
      </c>
      <c r="I19">
        <f t="shared" si="4"/>
        <v>-1.1755807608324176</v>
      </c>
    </row>
    <row r="20" spans="1:13">
      <c r="A20" s="51">
        <f t="shared" si="0"/>
        <v>10</v>
      </c>
      <c r="B20">
        <f t="shared" si="1"/>
        <v>1475579.1648221929</v>
      </c>
      <c r="C20" s="30">
        <f>A20+WACC!$J$53</f>
        <v>96</v>
      </c>
      <c r="D20" s="5">
        <f>(A20+WACC!$J$53)/(A20+WACC!$J$53+WACC!$J$54)</f>
        <v>0.36781609195402298</v>
      </c>
      <c r="E20" s="53">
        <v>130</v>
      </c>
      <c r="F20" s="18">
        <f>WACC!$C$8+SUMIFS(WACC!$F$58:$F$72,WACC!$C$58:$C$72,"&lt;="&amp;D20,WACC!$D$58:$D$72,"&gt;"&amp;D20)</f>
        <v>0.1406</v>
      </c>
      <c r="G20">
        <f t="shared" si="2"/>
        <v>719.70594594594604</v>
      </c>
      <c r="H20">
        <f t="shared" si="3"/>
        <v>720.18555368476325</v>
      </c>
      <c r="I20">
        <f t="shared" si="4"/>
        <v>-0.47960773881720797</v>
      </c>
    </row>
    <row r="21" spans="1:13">
      <c r="A21" s="51">
        <f t="shared" si="0"/>
        <v>10</v>
      </c>
      <c r="B21">
        <f t="shared" si="1"/>
        <v>1475579.1648221929</v>
      </c>
      <c r="C21" s="30">
        <f>A21+WACC!$J$53</f>
        <v>96</v>
      </c>
      <c r="D21" s="5">
        <f>(A21+WACC!$J$53)/(A21+WACC!$J$53+WACC!$J$54)</f>
        <v>0.36781609195402298</v>
      </c>
      <c r="E21" s="53">
        <v>140</v>
      </c>
      <c r="F21" s="18">
        <f>WACC!$C$8+SUMIFS(WACC!$F$58:$F$72,WACC!$C$58:$C$72,"&lt;="&amp;D21,WACC!$D$58:$D$72,"&gt;"&amp;D21)</f>
        <v>0.1406</v>
      </c>
      <c r="G21">
        <f t="shared" si="2"/>
        <v>781.48200772200767</v>
      </c>
      <c r="H21">
        <f t="shared" si="3"/>
        <v>781.26564243880989</v>
      </c>
      <c r="I21">
        <f t="shared" si="4"/>
        <v>0.21636528319777426</v>
      </c>
    </row>
    <row r="22" spans="1:13">
      <c r="A22" s="51">
        <f t="shared" si="0"/>
        <v>10</v>
      </c>
      <c r="B22">
        <f t="shared" si="1"/>
        <v>1475579.1648221929</v>
      </c>
      <c r="C22" s="30">
        <f>A22+WACC!$J$53</f>
        <v>96</v>
      </c>
      <c r="D22" s="5">
        <f>(A22+WACC!$J$53)/(A22+WACC!$J$53+WACC!$J$54)</f>
        <v>0.36781609195402298</v>
      </c>
      <c r="E22" s="53">
        <v>150</v>
      </c>
      <c r="F22" s="18">
        <f>WACC!$C$8+SUMIFS(WACC!$F$58:$F$72,WACC!$C$58:$C$72,"&lt;="&amp;D22,WACC!$D$58:$D$72,"&gt;"&amp;D22)</f>
        <v>0.1406</v>
      </c>
      <c r="G22">
        <f t="shared" si="2"/>
        <v>843.25806949806952</v>
      </c>
      <c r="H22">
        <f t="shared" si="3"/>
        <v>842.34573119285653</v>
      </c>
      <c r="I22">
        <f t="shared" si="4"/>
        <v>0.91233830521298387</v>
      </c>
    </row>
    <row r="23" spans="1:13">
      <c r="A23" s="51">
        <f t="shared" si="0"/>
        <v>10</v>
      </c>
      <c r="B23">
        <f t="shared" si="1"/>
        <v>1475579.1648221929</v>
      </c>
      <c r="C23" s="30">
        <f>A23+WACC!$J$53</f>
        <v>96</v>
      </c>
      <c r="D23" s="5">
        <f>(A23+WACC!$J$53)/(A23+WACC!$J$53+WACC!$J$54)</f>
        <v>0.36781609195402298</v>
      </c>
      <c r="E23" s="53">
        <v>160</v>
      </c>
      <c r="F23" s="18">
        <f>WACC!$C$8+SUMIFS(WACC!$F$58:$F$72,WACC!$C$58:$C$72,"&lt;="&amp;D23,WACC!$D$58:$D$72,"&gt;"&amp;D23)</f>
        <v>0.1406</v>
      </c>
      <c r="G23">
        <f t="shared" si="2"/>
        <v>905.03413127413125</v>
      </c>
      <c r="H23">
        <f t="shared" si="3"/>
        <v>903.42581994690318</v>
      </c>
      <c r="I23">
        <f t="shared" si="4"/>
        <v>1.6083113272280798</v>
      </c>
    </row>
    <row r="24" spans="1:13">
      <c r="A24" s="51">
        <f t="shared" si="0"/>
        <v>10</v>
      </c>
      <c r="B24">
        <f t="shared" si="1"/>
        <v>1475579.1648221929</v>
      </c>
      <c r="C24" s="30">
        <f>A24+WACC!$J$53</f>
        <v>96</v>
      </c>
      <c r="D24" s="5">
        <f>(A24+WACC!$J$53)/(A24+WACC!$J$53+WACC!$J$54)</f>
        <v>0.36781609195402298</v>
      </c>
      <c r="E24" s="53">
        <v>170</v>
      </c>
      <c r="F24" s="18">
        <f>WACC!$C$8+SUMIFS(WACC!$F$58:$F$72,WACC!$C$58:$C$72,"&lt;="&amp;D24,WACC!$D$58:$D$72,"&gt;"&amp;D24)</f>
        <v>0.1406</v>
      </c>
      <c r="G24">
        <f t="shared" si="2"/>
        <v>966.81019305019311</v>
      </c>
      <c r="H24">
        <f t="shared" si="3"/>
        <v>964.5059087009497</v>
      </c>
      <c r="I24">
        <f t="shared" si="4"/>
        <v>2.3042843492434031</v>
      </c>
    </row>
    <row r="25" spans="1:13">
      <c r="A25" s="51">
        <f t="shared" si="0"/>
        <v>10</v>
      </c>
      <c r="B25">
        <f t="shared" si="1"/>
        <v>1475579.1648221929</v>
      </c>
      <c r="C25" s="30">
        <f>A25+WACC!$J$53</f>
        <v>96</v>
      </c>
      <c r="D25" s="5">
        <f>(A25+WACC!$J$53)/(A25+WACC!$J$53+WACC!$J$54)</f>
        <v>0.36781609195402298</v>
      </c>
      <c r="E25" s="53">
        <v>180</v>
      </c>
      <c r="F25" s="18">
        <f>WACC!$C$8+SUMIFS(WACC!$F$58:$F$72,WACC!$C$58:$C$72,"&lt;="&amp;D25,WACC!$D$58:$D$72,"&gt;"&amp;D25)</f>
        <v>0.1406</v>
      </c>
      <c r="G25">
        <f t="shared" si="2"/>
        <v>1028.5862548262548</v>
      </c>
      <c r="H25">
        <f t="shared" si="3"/>
        <v>1025.5859974549965</v>
      </c>
      <c r="I25">
        <f t="shared" si="4"/>
        <v>3.0002573712583853</v>
      </c>
    </row>
    <row r="26" spans="1:13">
      <c r="A26" s="51">
        <f t="shared" si="0"/>
        <v>10</v>
      </c>
      <c r="B26">
        <f t="shared" si="1"/>
        <v>1475579.1648221929</v>
      </c>
      <c r="C26" s="30">
        <f>A26+WACC!$J$53</f>
        <v>96</v>
      </c>
      <c r="D26" s="5">
        <f>(A26+WACC!$J$53)/(A26+WACC!$J$53+WACC!$J$54)</f>
        <v>0.36781609195402298</v>
      </c>
      <c r="E26" s="53">
        <v>190</v>
      </c>
      <c r="F26" s="18">
        <f>WACC!$C$8+SUMIFS(WACC!$F$58:$F$72,WACC!$C$58:$C$72,"&lt;="&amp;D26,WACC!$D$58:$D$72,"&gt;"&amp;D26)</f>
        <v>0.1406</v>
      </c>
      <c r="G26">
        <f t="shared" si="2"/>
        <v>1090.3623166023165</v>
      </c>
      <c r="H26">
        <f t="shared" si="3"/>
        <v>1086.666086209043</v>
      </c>
      <c r="I26">
        <f t="shared" si="4"/>
        <v>3.6962303932734812</v>
      </c>
    </row>
    <row r="27" spans="1:13">
      <c r="A27" s="51">
        <f t="shared" si="0"/>
        <v>10</v>
      </c>
      <c r="B27">
        <f t="shared" si="1"/>
        <v>1475579.1648221929</v>
      </c>
      <c r="C27" s="30">
        <f>A27+WACC!$J$53</f>
        <v>96</v>
      </c>
      <c r="D27" s="5">
        <f>(A27+WACC!$J$53)/(A27+WACC!$J$53+WACC!$J$54)</f>
        <v>0.36781609195402298</v>
      </c>
      <c r="E27" s="53">
        <v>200</v>
      </c>
      <c r="F27" s="18">
        <f>WACC!$C$8+SUMIFS(WACC!$F$58:$F$72,WACC!$C$58:$C$72,"&lt;="&amp;D27,WACC!$D$58:$D$72,"&gt;"&amp;D27)</f>
        <v>0.1406</v>
      </c>
      <c r="G27">
        <f t="shared" si="2"/>
        <v>1152.1383783783783</v>
      </c>
      <c r="H27">
        <f t="shared" si="3"/>
        <v>1147.7461749630895</v>
      </c>
      <c r="I27">
        <f t="shared" si="4"/>
        <v>4.3922034152888045</v>
      </c>
    </row>
    <row r="28" spans="1:13">
      <c r="A28" s="51">
        <f t="shared" si="0"/>
        <v>10</v>
      </c>
      <c r="B28">
        <f t="shared" si="1"/>
        <v>1475579.1648221929</v>
      </c>
      <c r="C28" s="30">
        <f>A28+WACC!$J$53</f>
        <v>96</v>
      </c>
      <c r="D28" s="5">
        <f>(A28+WACC!$J$53)/(A28+WACC!$J$53+WACC!$J$54)</f>
        <v>0.36781609195402298</v>
      </c>
      <c r="E28" s="53">
        <v>210</v>
      </c>
      <c r="F28" s="18">
        <f>WACC!$C$8+SUMIFS(WACC!$F$58:$F$72,WACC!$C$58:$C$72,"&lt;="&amp;D28,WACC!$D$58:$D$72,"&gt;"&amp;D28)</f>
        <v>0.1406</v>
      </c>
      <c r="G28">
        <f t="shared" si="2"/>
        <v>1213.9144401544402</v>
      </c>
      <c r="H28">
        <f t="shared" si="3"/>
        <v>1208.8262637171365</v>
      </c>
      <c r="I28">
        <f t="shared" si="4"/>
        <v>5.0881764373036731</v>
      </c>
    </row>
    <row r="29" spans="1:13">
      <c r="A29" s="51">
        <f t="shared" si="0"/>
        <v>10</v>
      </c>
      <c r="B29">
        <f t="shared" si="1"/>
        <v>1475579.1648221929</v>
      </c>
      <c r="C29" s="30">
        <f>A29+WACC!$J$53</f>
        <v>96</v>
      </c>
      <c r="D29" s="5">
        <f>(A29+WACC!$J$53)/(A29+WACC!$J$53+WACC!$J$54)</f>
        <v>0.36781609195402298</v>
      </c>
      <c r="E29" s="53">
        <v>220</v>
      </c>
      <c r="F29" s="18">
        <f>WACC!$C$8+SUMIFS(WACC!$F$58:$F$72,WACC!$C$58:$C$72,"&lt;="&amp;D29,WACC!$D$58:$D$72,"&gt;"&amp;D29)</f>
        <v>0.1406</v>
      </c>
      <c r="G29">
        <f t="shared" si="2"/>
        <v>1275.690501930502</v>
      </c>
      <c r="H29">
        <f t="shared" si="3"/>
        <v>1269.906352471183</v>
      </c>
      <c r="I29">
        <f t="shared" si="4"/>
        <v>5.7841494593189964</v>
      </c>
    </row>
    <row r="30" spans="1:13" ht="20">
      <c r="A30" s="51">
        <f t="shared" si="0"/>
        <v>10</v>
      </c>
      <c r="B30">
        <f t="shared" si="1"/>
        <v>1475579.1648221929</v>
      </c>
      <c r="C30" s="30">
        <f>A30+WACC!$J$53</f>
        <v>96</v>
      </c>
      <c r="D30" s="5">
        <f>(A30+WACC!$J$53)/(A30+WACC!$J$53+WACC!$J$54)</f>
        <v>0.36781609195402298</v>
      </c>
      <c r="E30" s="53">
        <v>230</v>
      </c>
      <c r="F30" s="18">
        <f>WACC!$C$8+SUMIFS(WACC!$F$58:$F$72,WACC!$C$58:$C$72,"&lt;="&amp;D30,WACC!$D$58:$D$72,"&gt;"&amp;D30)</f>
        <v>0.1406</v>
      </c>
      <c r="G30">
        <f t="shared" si="2"/>
        <v>1337.4665637065639</v>
      </c>
      <c r="H30">
        <f t="shared" si="3"/>
        <v>1330.9864412252296</v>
      </c>
      <c r="I30">
        <f t="shared" si="4"/>
        <v>6.4801224813343197</v>
      </c>
      <c r="M30" s="56" t="s">
        <v>177</v>
      </c>
    </row>
    <row r="31" spans="1:13">
      <c r="A31" s="51">
        <f t="shared" si="0"/>
        <v>10</v>
      </c>
      <c r="B31">
        <f t="shared" si="1"/>
        <v>1475579.1648221929</v>
      </c>
      <c r="C31" s="30">
        <f>A31+WACC!$J$53</f>
        <v>96</v>
      </c>
      <c r="D31" s="5">
        <f>(A31+WACC!$J$53)/(A31+WACC!$J$53+WACC!$J$54)</f>
        <v>0.36781609195402298</v>
      </c>
      <c r="E31" s="53">
        <v>240</v>
      </c>
      <c r="F31" s="18">
        <f>WACC!$C$8+SUMIFS(WACC!$F$58:$F$72,WACC!$C$58:$C$72,"&lt;="&amp;D31,WACC!$D$58:$D$72,"&gt;"&amp;D31)</f>
        <v>0.1406</v>
      </c>
      <c r="G31">
        <f t="shared" si="2"/>
        <v>1399.2426254826255</v>
      </c>
      <c r="H31">
        <f t="shared" si="3"/>
        <v>1392.0665299792761</v>
      </c>
      <c r="I31">
        <f t="shared" si="4"/>
        <v>7.1760955033494156</v>
      </c>
      <c r="M31" t="s">
        <v>178</v>
      </c>
    </row>
    <row r="32" spans="1:13">
      <c r="A32" s="51">
        <f t="shared" si="0"/>
        <v>10</v>
      </c>
      <c r="B32">
        <f t="shared" si="1"/>
        <v>1475579.1648221929</v>
      </c>
      <c r="C32" s="30">
        <f>A32+WACC!$J$53</f>
        <v>96</v>
      </c>
      <c r="D32" s="5">
        <f>(A32+WACC!$J$53)/(A32+WACC!$J$53+WACC!$J$54)</f>
        <v>0.36781609195402298</v>
      </c>
      <c r="E32" s="53">
        <v>250</v>
      </c>
      <c r="F32" s="18">
        <f>WACC!$C$8+SUMIFS(WACC!$F$58:$F$72,WACC!$C$58:$C$72,"&lt;="&amp;D32,WACC!$D$58:$D$72,"&gt;"&amp;D32)</f>
        <v>0.1406</v>
      </c>
      <c r="G32">
        <f t="shared" si="2"/>
        <v>1461.0186872586874</v>
      </c>
      <c r="H32">
        <f t="shared" si="3"/>
        <v>1453.1466187333228</v>
      </c>
      <c r="I32">
        <f t="shared" si="4"/>
        <v>7.8720685253645115</v>
      </c>
    </row>
    <row r="33" spans="1:9">
      <c r="A33" s="51">
        <f t="shared" si="0"/>
        <v>10</v>
      </c>
      <c r="B33">
        <f t="shared" si="1"/>
        <v>1475579.1648221929</v>
      </c>
      <c r="C33" s="30">
        <f>A33+WACC!$J$53</f>
        <v>96</v>
      </c>
      <c r="D33" s="5">
        <f>(A33+WACC!$J$53)/(A33+WACC!$J$53+WACC!$J$54)</f>
        <v>0.36781609195402298</v>
      </c>
      <c r="E33" s="53">
        <v>260</v>
      </c>
      <c r="F33" s="18">
        <f>WACC!$C$8+SUMIFS(WACC!$F$58:$F$72,WACC!$C$58:$C$72,"&lt;="&amp;D33,WACC!$D$58:$D$72,"&gt;"&amp;D33)</f>
        <v>0.1406</v>
      </c>
      <c r="G33">
        <f t="shared" si="2"/>
        <v>1522.794749034749</v>
      </c>
      <c r="H33">
        <f t="shared" si="3"/>
        <v>1514.2267074873694</v>
      </c>
      <c r="I33">
        <f t="shared" si="4"/>
        <v>8.5680415473796074</v>
      </c>
    </row>
    <row r="34" spans="1:9">
      <c r="A34" s="51">
        <f t="shared" si="0"/>
        <v>10</v>
      </c>
      <c r="B34">
        <f t="shared" si="1"/>
        <v>1475579.1648221929</v>
      </c>
      <c r="C34" s="30">
        <f>A34+WACC!$J$53</f>
        <v>96</v>
      </c>
      <c r="D34" s="5">
        <f>(A34+WACC!$J$53)/(A34+WACC!$J$53+WACC!$J$54)</f>
        <v>0.36781609195402298</v>
      </c>
      <c r="E34" s="53">
        <v>270</v>
      </c>
      <c r="F34" s="18">
        <f>WACC!$C$8+SUMIFS(WACC!$F$58:$F$72,WACC!$C$58:$C$72,"&lt;="&amp;D34,WACC!$D$58:$D$72,"&gt;"&amp;D34)</f>
        <v>0.1406</v>
      </c>
      <c r="G34">
        <f t="shared" si="2"/>
        <v>1584.5708108108111</v>
      </c>
      <c r="H34">
        <f t="shared" si="3"/>
        <v>1575.3067962414161</v>
      </c>
      <c r="I34">
        <f t="shared" si="4"/>
        <v>9.2640145693949307</v>
      </c>
    </row>
    <row r="35" spans="1:9">
      <c r="A35" s="51">
        <f t="shared" si="0"/>
        <v>10</v>
      </c>
      <c r="B35">
        <f t="shared" si="1"/>
        <v>1475579.1648221929</v>
      </c>
      <c r="C35" s="30">
        <f>A35+WACC!$J$53</f>
        <v>96</v>
      </c>
      <c r="D35" s="5">
        <f>(A35+WACC!$J$53)/(A35+WACC!$J$53+WACC!$J$54)</f>
        <v>0.36781609195402298</v>
      </c>
      <c r="E35" s="53">
        <v>280</v>
      </c>
      <c r="F35" s="18">
        <f>WACC!$C$8+SUMIFS(WACC!$F$58:$F$72,WACC!$C$58:$C$72,"&lt;="&amp;D35,WACC!$D$58:$D$72,"&gt;"&amp;D35)</f>
        <v>0.1406</v>
      </c>
      <c r="G35">
        <f t="shared" si="2"/>
        <v>1646.3468725868727</v>
      </c>
      <c r="H35">
        <f t="shared" si="3"/>
        <v>1636.3868849954627</v>
      </c>
      <c r="I35">
        <f t="shared" si="4"/>
        <v>9.9599875914100267</v>
      </c>
    </row>
    <row r="36" spans="1:9">
      <c r="A36" s="51">
        <f t="shared" si="0"/>
        <v>10</v>
      </c>
      <c r="B36">
        <f t="shared" si="1"/>
        <v>1475579.1648221929</v>
      </c>
      <c r="C36" s="30">
        <f>A36+WACC!$J$53</f>
        <v>96</v>
      </c>
      <c r="D36" s="5">
        <f>(A36+WACC!$J$53)/(A36+WACC!$J$53+WACC!$J$54)</f>
        <v>0.36781609195402298</v>
      </c>
      <c r="E36" s="53">
        <v>290</v>
      </c>
      <c r="F36" s="18">
        <f>WACC!$C$8+SUMIFS(WACC!$F$58:$F$72,WACC!$C$58:$C$72,"&lt;="&amp;D36,WACC!$D$58:$D$72,"&gt;"&amp;D36)</f>
        <v>0.1406</v>
      </c>
      <c r="G36">
        <f t="shared" si="2"/>
        <v>1708.1229343629345</v>
      </c>
      <c r="H36">
        <f t="shared" si="3"/>
        <v>1697.4669737495094</v>
      </c>
      <c r="I36">
        <f t="shared" si="4"/>
        <v>10.655960613425123</v>
      </c>
    </row>
    <row r="37" spans="1:9">
      <c r="A37" s="51">
        <f t="shared" si="0"/>
        <v>10</v>
      </c>
      <c r="B37">
        <f t="shared" si="1"/>
        <v>1475579.1648221929</v>
      </c>
      <c r="C37" s="30">
        <f>A37+WACC!$J$53</f>
        <v>96</v>
      </c>
      <c r="D37" s="5">
        <f>(A37+WACC!$J$53)/(A37+WACC!$J$53+WACC!$J$54)</f>
        <v>0.36781609195402298</v>
      </c>
      <c r="E37" s="53">
        <v>300</v>
      </c>
      <c r="F37" s="18">
        <f>WACC!$C$8+SUMIFS(WACC!$F$58:$F$72,WACC!$C$58:$C$72,"&lt;="&amp;D37,WACC!$D$58:$D$72,"&gt;"&amp;D37)</f>
        <v>0.1406</v>
      </c>
      <c r="G37">
        <f t="shared" si="2"/>
        <v>1769.8989961389964</v>
      </c>
      <c r="H37">
        <f t="shared" si="3"/>
        <v>1758.5470625035559</v>
      </c>
      <c r="I37">
        <f t="shared" si="4"/>
        <v>11.351933635440446</v>
      </c>
    </row>
    <row r="38" spans="1:9">
      <c r="A38" s="51">
        <f t="shared" si="0"/>
        <v>10</v>
      </c>
      <c r="B38">
        <f t="shared" si="1"/>
        <v>1475579.1648221929</v>
      </c>
      <c r="C38" s="30">
        <f>A38+WACC!$J$53</f>
        <v>96</v>
      </c>
      <c r="D38" s="5">
        <f>(A38+WACC!$J$53)/(A38+WACC!$J$53+WACC!$J$54)</f>
        <v>0.36781609195402298</v>
      </c>
      <c r="E38" s="53">
        <v>310</v>
      </c>
      <c r="F38" s="18">
        <f>WACC!$C$8+SUMIFS(WACC!$F$58:$F$72,WACC!$C$58:$C$72,"&lt;="&amp;D38,WACC!$D$58:$D$72,"&gt;"&amp;D38)</f>
        <v>0.1406</v>
      </c>
      <c r="G38">
        <f t="shared" si="2"/>
        <v>1831.6750579150582</v>
      </c>
      <c r="H38">
        <f t="shared" si="3"/>
        <v>1819.6271512576027</v>
      </c>
      <c r="I38">
        <f t="shared" si="4"/>
        <v>12.047906657455542</v>
      </c>
    </row>
    <row r="39" spans="1:9">
      <c r="A39" s="51">
        <f t="shared" si="0"/>
        <v>10</v>
      </c>
      <c r="B39">
        <f t="shared" si="1"/>
        <v>1475579.1648221929</v>
      </c>
      <c r="C39" s="30">
        <f>A39+WACC!$J$53</f>
        <v>96</v>
      </c>
      <c r="D39" s="5">
        <f>(A39+WACC!$J$53)/(A39+WACC!$J$53+WACC!$J$54)</f>
        <v>0.36781609195402298</v>
      </c>
      <c r="E39" s="53">
        <v>320</v>
      </c>
      <c r="F39" s="18">
        <f>WACC!$C$8+SUMIFS(WACC!$F$58:$F$72,WACC!$C$58:$C$72,"&lt;="&amp;D39,WACC!$D$58:$D$72,"&gt;"&amp;D39)</f>
        <v>0.1406</v>
      </c>
      <c r="G39">
        <f t="shared" si="2"/>
        <v>1893.4511196911201</v>
      </c>
      <c r="H39">
        <f t="shared" si="3"/>
        <v>1880.7072400116492</v>
      </c>
      <c r="I39">
        <f t="shared" si="4"/>
        <v>12.743879679470865</v>
      </c>
    </row>
    <row r="40" spans="1:9">
      <c r="A40" s="51">
        <f t="shared" si="0"/>
        <v>10</v>
      </c>
      <c r="B40">
        <f t="shared" si="1"/>
        <v>1475579.1648221929</v>
      </c>
      <c r="C40" s="30">
        <f>A40+WACC!$J$53</f>
        <v>96</v>
      </c>
      <c r="D40" s="5">
        <f>(A40+WACC!$J$53)/(A40+WACC!$J$53+WACC!$J$54)</f>
        <v>0.36781609195402298</v>
      </c>
      <c r="E40" s="53">
        <v>330</v>
      </c>
      <c r="F40" s="18">
        <f>WACC!$C$8+SUMIFS(WACC!$F$58:$F$72,WACC!$C$58:$C$72,"&lt;="&amp;D40,WACC!$D$58:$D$72,"&gt;"&amp;D40)</f>
        <v>0.1406</v>
      </c>
      <c r="G40">
        <f t="shared" si="2"/>
        <v>1955.2271814671817</v>
      </c>
      <c r="H40">
        <f t="shared" si="3"/>
        <v>1941.7873287656957</v>
      </c>
      <c r="I40">
        <f t="shared" si="4"/>
        <v>13.439852701485961</v>
      </c>
    </row>
    <row r="41" spans="1:9">
      <c r="A41" s="51">
        <f t="shared" si="0"/>
        <v>10</v>
      </c>
      <c r="B41">
        <f t="shared" si="1"/>
        <v>1475579.1648221929</v>
      </c>
      <c r="C41" s="30">
        <f>A41+WACC!$J$53</f>
        <v>96</v>
      </c>
      <c r="D41" s="5">
        <f>(A41+WACC!$J$53)/(A41+WACC!$J$53+WACC!$J$54)</f>
        <v>0.36781609195402298</v>
      </c>
      <c r="E41" s="53">
        <v>340</v>
      </c>
      <c r="F41" s="18">
        <f>WACC!$C$8+SUMIFS(WACC!$F$58:$F$72,WACC!$C$58:$C$72,"&lt;="&amp;D41,WACC!$D$58:$D$72,"&gt;"&amp;D41)</f>
        <v>0.1406</v>
      </c>
      <c r="G41">
        <f t="shared" si="2"/>
        <v>2017.0032432432436</v>
      </c>
      <c r="H41">
        <f t="shared" si="3"/>
        <v>2002.8674175197425</v>
      </c>
      <c r="I41">
        <f t="shared" si="4"/>
        <v>14.135825723501057</v>
      </c>
    </row>
    <row r="42" spans="1:9">
      <c r="A42" s="51">
        <f t="shared" si="0"/>
        <v>10</v>
      </c>
      <c r="B42">
        <f t="shared" si="1"/>
        <v>1475579.1648221929</v>
      </c>
      <c r="C42" s="30">
        <f>A42+WACC!$J$53</f>
        <v>96</v>
      </c>
      <c r="D42" s="5">
        <f>(A42+WACC!$J$53)/(A42+WACC!$J$53+WACC!$J$54)</f>
        <v>0.36781609195402298</v>
      </c>
      <c r="E42" s="53">
        <v>350</v>
      </c>
      <c r="F42" s="18">
        <f>WACC!$C$8+SUMIFS(WACC!$F$58:$F$72,WACC!$C$58:$C$72,"&lt;="&amp;D42,WACC!$D$58:$D$72,"&gt;"&amp;D42)</f>
        <v>0.1406</v>
      </c>
      <c r="G42">
        <f t="shared" si="2"/>
        <v>2078.7793050193054</v>
      </c>
      <c r="H42">
        <f t="shared" si="3"/>
        <v>2063.9475062737888</v>
      </c>
      <c r="I42">
        <f t="shared" si="4"/>
        <v>14.831798745516608</v>
      </c>
    </row>
    <row r="43" spans="1:9">
      <c r="A43" s="51">
        <f t="shared" si="0"/>
        <v>10</v>
      </c>
      <c r="B43">
        <f t="shared" si="1"/>
        <v>1475579.1648221929</v>
      </c>
      <c r="C43" s="30">
        <f>A43+WACC!$J$53</f>
        <v>96</v>
      </c>
      <c r="D43" s="5">
        <f>(A43+WACC!$J$53)/(A43+WACC!$J$53+WACC!$J$54)</f>
        <v>0.36781609195402298</v>
      </c>
      <c r="E43" s="53">
        <v>360</v>
      </c>
      <c r="F43" s="18">
        <f>WACC!$C$8+SUMIFS(WACC!$F$58:$F$72,WACC!$C$58:$C$72,"&lt;="&amp;D43,WACC!$D$58:$D$72,"&gt;"&amp;D43)</f>
        <v>0.1406</v>
      </c>
      <c r="G43">
        <f t="shared" si="2"/>
        <v>2140.5553667953668</v>
      </c>
      <c r="H43">
        <f t="shared" si="3"/>
        <v>2125.027595027836</v>
      </c>
      <c r="I43">
        <f t="shared" si="4"/>
        <v>15.527771767530794</v>
      </c>
    </row>
    <row r="44" spans="1:9">
      <c r="A44" s="51">
        <f t="shared" si="0"/>
        <v>10</v>
      </c>
      <c r="B44">
        <f t="shared" si="1"/>
        <v>1475579.1648221929</v>
      </c>
      <c r="C44" s="30">
        <f>A44+WACC!$J$53</f>
        <v>96</v>
      </c>
      <c r="D44" s="5">
        <f>(A44+WACC!$J$53)/(A44+WACC!$J$53+WACC!$J$54)</f>
        <v>0.36781609195402298</v>
      </c>
      <c r="E44" s="53">
        <v>370</v>
      </c>
      <c r="F44" s="18">
        <f>WACC!$C$8+SUMIFS(WACC!$F$58:$F$72,WACC!$C$58:$C$72,"&lt;="&amp;D44,WACC!$D$58:$D$72,"&gt;"&amp;D44)</f>
        <v>0.1406</v>
      </c>
      <c r="G44">
        <f t="shared" si="2"/>
        <v>2202.3314285714291</v>
      </c>
      <c r="H44">
        <f t="shared" si="3"/>
        <v>2186.1076837818823</v>
      </c>
      <c r="I44">
        <f t="shared" si="4"/>
        <v>16.223744789546799</v>
      </c>
    </row>
    <row r="45" spans="1:9">
      <c r="A45" s="51">
        <f t="shared" si="0"/>
        <v>10</v>
      </c>
      <c r="B45">
        <f t="shared" si="1"/>
        <v>1475579.1648221929</v>
      </c>
      <c r="C45" s="30">
        <f>A45+WACC!$J$53</f>
        <v>96</v>
      </c>
      <c r="D45" s="5">
        <f>(A45+WACC!$J$53)/(A45+WACC!$J$53+WACC!$J$54)</f>
        <v>0.36781609195402298</v>
      </c>
      <c r="E45" s="53">
        <v>380</v>
      </c>
      <c r="F45" s="18">
        <f>WACC!$C$8+SUMIFS(WACC!$F$58:$F$72,WACC!$C$58:$C$72,"&lt;="&amp;D45,WACC!$D$58:$D$72,"&gt;"&amp;D45)</f>
        <v>0.1406</v>
      </c>
      <c r="G45">
        <f t="shared" si="2"/>
        <v>2264.1074903474905</v>
      </c>
      <c r="H45">
        <f t="shared" si="3"/>
        <v>2247.1877725359291</v>
      </c>
      <c r="I45">
        <f t="shared" si="4"/>
        <v>16.919717811561441</v>
      </c>
    </row>
    <row r="46" spans="1:9">
      <c r="A46" s="51">
        <f t="shared" si="0"/>
        <v>10</v>
      </c>
      <c r="B46">
        <f t="shared" si="1"/>
        <v>1475579.1648221929</v>
      </c>
      <c r="C46" s="30">
        <f>A46+WACC!$J$53</f>
        <v>96</v>
      </c>
      <c r="D46" s="5">
        <f>(A46+WACC!$J$53)/(A46+WACC!$J$53+WACC!$J$54)</f>
        <v>0.36781609195402298</v>
      </c>
      <c r="E46" s="53">
        <v>390</v>
      </c>
      <c r="F46" s="18">
        <f>WACC!$C$8+SUMIFS(WACC!$F$58:$F$72,WACC!$C$58:$C$72,"&lt;="&amp;D46,WACC!$D$58:$D$72,"&gt;"&amp;D46)</f>
        <v>0.1406</v>
      </c>
      <c r="G46">
        <f t="shared" si="2"/>
        <v>2325.8835521235524</v>
      </c>
      <c r="H46">
        <f t="shared" si="3"/>
        <v>2308.2678612899754</v>
      </c>
      <c r="I46">
        <f t="shared" si="4"/>
        <v>17.615690833576991</v>
      </c>
    </row>
    <row r="47" spans="1:9">
      <c r="A47" s="51">
        <f t="shared" si="0"/>
        <v>10</v>
      </c>
      <c r="B47">
        <f t="shared" si="1"/>
        <v>1475579.1648221929</v>
      </c>
      <c r="C47" s="30">
        <f>A47+WACC!$J$53</f>
        <v>96</v>
      </c>
      <c r="D47" s="5">
        <f>(A47+WACC!$J$53)/(A47+WACC!$J$53+WACC!$J$54)</f>
        <v>0.36781609195402298</v>
      </c>
      <c r="E47" s="53">
        <v>400</v>
      </c>
      <c r="F47" s="18">
        <f>WACC!$C$8+SUMIFS(WACC!$F$58:$F$72,WACC!$C$58:$C$72,"&lt;="&amp;D47,WACC!$D$58:$D$72,"&gt;"&amp;D47)</f>
        <v>0.1406</v>
      </c>
      <c r="G47">
        <f t="shared" si="2"/>
        <v>2387.6596138996142</v>
      </c>
      <c r="H47">
        <f t="shared" si="3"/>
        <v>2369.3479500440226</v>
      </c>
      <c r="I47">
        <f t="shared" si="4"/>
        <v>18.311663855591632</v>
      </c>
    </row>
    <row r="48" spans="1:9">
      <c r="A48" s="51">
        <f t="shared" si="0"/>
        <v>10</v>
      </c>
      <c r="B48">
        <f t="shared" si="1"/>
        <v>1475579.1648221929</v>
      </c>
      <c r="C48" s="30">
        <f>A48+WACC!$J$53</f>
        <v>96</v>
      </c>
      <c r="D48" s="5">
        <f>(A48+WACC!$J$53)/(A48+WACC!$J$53+WACC!$J$54)</f>
        <v>0.36781609195402298</v>
      </c>
      <c r="E48" s="53">
        <v>410</v>
      </c>
      <c r="F48" s="18">
        <f>WACC!$C$8+SUMIFS(WACC!$F$58:$F$72,WACC!$C$58:$C$72,"&lt;="&amp;D48,WACC!$D$58:$D$72,"&gt;"&amp;D48)</f>
        <v>0.1406</v>
      </c>
      <c r="G48">
        <f t="shared" si="2"/>
        <v>2449.4356756756756</v>
      </c>
      <c r="H48">
        <f t="shared" si="3"/>
        <v>2430.4280387980689</v>
      </c>
      <c r="I48">
        <f t="shared" si="4"/>
        <v>19.007636877606728</v>
      </c>
    </row>
    <row r="49" spans="1:9">
      <c r="A49" s="51">
        <f t="shared" si="0"/>
        <v>10</v>
      </c>
      <c r="B49">
        <f t="shared" si="1"/>
        <v>1475579.1648221929</v>
      </c>
      <c r="C49" s="30">
        <f>A49+WACC!$J$53</f>
        <v>96</v>
      </c>
      <c r="D49" s="5">
        <f>(A49+WACC!$J$53)/(A49+WACC!$J$53+WACC!$J$54)</f>
        <v>0.36781609195402298</v>
      </c>
      <c r="E49" s="53">
        <v>420</v>
      </c>
      <c r="F49" s="18">
        <f>WACC!$C$8+SUMIFS(WACC!$F$58:$F$72,WACC!$C$58:$C$72,"&lt;="&amp;D49,WACC!$D$58:$D$72,"&gt;"&amp;D49)</f>
        <v>0.1406</v>
      </c>
      <c r="G49">
        <f t="shared" si="2"/>
        <v>2511.2117374517379</v>
      </c>
      <c r="H49">
        <f t="shared" si="3"/>
        <v>2491.5081275521156</v>
      </c>
      <c r="I49">
        <f t="shared" si="4"/>
        <v>19.703609899622279</v>
      </c>
    </row>
    <row r="50" spans="1:9">
      <c r="A50" s="51">
        <f t="shared" si="0"/>
        <v>10</v>
      </c>
      <c r="B50">
        <f t="shared" si="1"/>
        <v>1475579.1648221929</v>
      </c>
      <c r="C50" s="30">
        <f>A50+WACC!$J$53</f>
        <v>96</v>
      </c>
      <c r="D50" s="5">
        <f>(A50+WACC!$J$53)/(A50+WACC!$J$53+WACC!$J$54)</f>
        <v>0.36781609195402298</v>
      </c>
      <c r="E50" s="53">
        <v>430</v>
      </c>
      <c r="F50" s="18">
        <f>WACC!$C$8+SUMIFS(WACC!$F$58:$F$72,WACC!$C$58:$C$72,"&lt;="&amp;D50,WACC!$D$58:$D$72,"&gt;"&amp;D50)</f>
        <v>0.1406</v>
      </c>
      <c r="G50">
        <f t="shared" si="2"/>
        <v>2572.9877992277993</v>
      </c>
      <c r="H50">
        <f t="shared" si="3"/>
        <v>2552.5882163061619</v>
      </c>
      <c r="I50">
        <f t="shared" si="4"/>
        <v>20.399582921637375</v>
      </c>
    </row>
    <row r="51" spans="1:9">
      <c r="A51" s="51">
        <f t="shared" si="0"/>
        <v>10</v>
      </c>
      <c r="B51">
        <f t="shared" si="1"/>
        <v>1475579.1648221929</v>
      </c>
      <c r="C51" s="30">
        <f>A51+WACC!$J$53</f>
        <v>96</v>
      </c>
      <c r="D51" s="5">
        <f>(A51+WACC!$J$53)/(A51+WACC!$J$53+WACC!$J$54)</f>
        <v>0.36781609195402298</v>
      </c>
      <c r="E51" s="53">
        <v>440</v>
      </c>
      <c r="F51" s="18">
        <f>WACC!$C$8+SUMIFS(WACC!$F$58:$F$72,WACC!$C$58:$C$72,"&lt;="&amp;D51,WACC!$D$58:$D$72,"&gt;"&amp;D51)</f>
        <v>0.1406</v>
      </c>
      <c r="G51">
        <f t="shared" si="2"/>
        <v>2634.7638610038612</v>
      </c>
      <c r="H51">
        <f t="shared" si="3"/>
        <v>2613.6683050602091</v>
      </c>
      <c r="I51">
        <f t="shared" si="4"/>
        <v>21.095555943652016</v>
      </c>
    </row>
    <row r="52" spans="1:9">
      <c r="A52" s="51">
        <f t="shared" si="0"/>
        <v>10</v>
      </c>
      <c r="B52">
        <f t="shared" si="1"/>
        <v>1475579.1648221929</v>
      </c>
      <c r="C52" s="30">
        <f>A52+WACC!$J$53</f>
        <v>96</v>
      </c>
      <c r="D52" s="5">
        <f>(A52+WACC!$J$53)/(A52+WACC!$J$53+WACC!$J$54)</f>
        <v>0.36781609195402298</v>
      </c>
      <c r="F52" s="18">
        <f>WACC!$C$8+SUMIFS(WACC!$F$58:$F$72,WACC!$C$58:$C$72,"&lt;="&amp;D52,WACC!$D$58:$D$72,"&gt;"&amp;D52)</f>
        <v>0.1406</v>
      </c>
      <c r="G52">
        <f t="shared" si="2"/>
        <v>-83.382857142857148</v>
      </c>
      <c r="H52">
        <f t="shared" si="3"/>
        <v>-73.855600117843025</v>
      </c>
    </row>
    <row r="53" spans="1:9">
      <c r="A53" s="51">
        <f t="shared" si="0"/>
        <v>10</v>
      </c>
      <c r="B53">
        <f t="shared" si="1"/>
        <v>1475579.1648221929</v>
      </c>
      <c r="C53" s="30">
        <f>A53+WACC!$J$53</f>
        <v>96</v>
      </c>
      <c r="D53" s="5">
        <f>(A53+WACC!$J$53)/(A53+WACC!$J$53+WACC!$J$54)</f>
        <v>0.36781609195402298</v>
      </c>
      <c r="F53" s="18">
        <f>WACC!$C$8+SUMIFS(WACC!$F$58:$F$72,WACC!$C$58:$C$72,"&lt;="&amp;D53,WACC!$D$58:$D$72,"&gt;"&amp;D53)</f>
        <v>0.1406</v>
      </c>
      <c r="G53">
        <f t="shared" si="2"/>
        <v>-83.382857142857148</v>
      </c>
      <c r="H53">
        <f t="shared" si="3"/>
        <v>-73.855600117843025</v>
      </c>
    </row>
    <row r="54" spans="1:9">
      <c r="A54" s="51">
        <f t="shared" si="0"/>
        <v>10</v>
      </c>
      <c r="B54">
        <f t="shared" si="1"/>
        <v>1475579.1648221929</v>
      </c>
      <c r="C54" s="30">
        <f>A54+WACC!$J$53</f>
        <v>96</v>
      </c>
      <c r="D54" s="5">
        <f>(A54+WACC!$J$53)/(A54+WACC!$J$53+WACC!$J$54)</f>
        <v>0.36781609195402298</v>
      </c>
      <c r="F54" s="18">
        <f>WACC!$C$8+SUMIFS(WACC!$F$58:$F$72,WACC!$C$58:$C$72,"&lt;="&amp;D54,WACC!$D$58:$D$72,"&gt;"&amp;D54)</f>
        <v>0.1406</v>
      </c>
      <c r="G54">
        <f t="shared" si="2"/>
        <v>-83.382857142857148</v>
      </c>
      <c r="H54">
        <f t="shared" si="3"/>
        <v>-73.855600117843025</v>
      </c>
    </row>
    <row r="55" spans="1:9">
      <c r="A55" s="51">
        <f t="shared" si="0"/>
        <v>10</v>
      </c>
      <c r="B55">
        <f t="shared" si="1"/>
        <v>1475579.1648221929</v>
      </c>
      <c r="C55" s="30">
        <f>A55+WACC!$J$53</f>
        <v>96</v>
      </c>
      <c r="D55" s="5">
        <f>(A55+WACC!$J$53)/(A55+WACC!$J$53+WACC!$J$54)</f>
        <v>0.36781609195402298</v>
      </c>
      <c r="F55" s="18">
        <f>WACC!$C$8+SUMIFS(WACC!$F$58:$F$72,WACC!$C$58:$C$72,"&lt;="&amp;D55,WACC!$D$58:$D$72,"&gt;"&amp;D55)</f>
        <v>0.1406</v>
      </c>
      <c r="G55">
        <f t="shared" si="2"/>
        <v>-83.382857142857148</v>
      </c>
      <c r="H55">
        <f t="shared" si="3"/>
        <v>-73.855600117843025</v>
      </c>
    </row>
    <row r="56" spans="1:9">
      <c r="A56" s="51">
        <f t="shared" si="0"/>
        <v>10</v>
      </c>
      <c r="B56">
        <f t="shared" si="1"/>
        <v>1475579.1648221929</v>
      </c>
      <c r="C56" s="30">
        <f>A56+WACC!$J$53</f>
        <v>96</v>
      </c>
      <c r="D56" s="5">
        <f>(A56+WACC!$J$53)/(A56+WACC!$J$53+WACC!$J$54)</f>
        <v>0.36781609195402298</v>
      </c>
      <c r="F56" s="18">
        <f>WACC!$C$8+SUMIFS(WACC!$F$58:$F$72,WACC!$C$58:$C$72,"&lt;="&amp;D56,WACC!$D$58:$D$72,"&gt;"&amp;D56)</f>
        <v>0.1406</v>
      </c>
      <c r="G56">
        <f t="shared" si="2"/>
        <v>-83.382857142857148</v>
      </c>
      <c r="H56">
        <f t="shared" si="3"/>
        <v>-73.855600117843025</v>
      </c>
    </row>
    <row r="57" spans="1:9">
      <c r="A57" s="51">
        <f t="shared" si="0"/>
        <v>10</v>
      </c>
      <c r="B57">
        <f t="shared" si="1"/>
        <v>1475579.1648221929</v>
      </c>
      <c r="C57" s="30">
        <f>A57+WACC!$J$53</f>
        <v>96</v>
      </c>
      <c r="D57" s="5">
        <f>(A57+WACC!$J$53)/(A57+WACC!$J$53+WACC!$J$54)</f>
        <v>0.36781609195402298</v>
      </c>
      <c r="F57" s="18">
        <f>WACC!$C$8+SUMIFS(WACC!$F$58:$F$72,WACC!$C$58:$C$72,"&lt;="&amp;D57,WACC!$D$58:$D$72,"&gt;"&amp;D57)</f>
        <v>0.1406</v>
      </c>
      <c r="G57">
        <f t="shared" si="2"/>
        <v>-83.382857142857148</v>
      </c>
      <c r="H57">
        <f t="shared" si="3"/>
        <v>-73.855600117843025</v>
      </c>
    </row>
    <row r="58" spans="1:9">
      <c r="A58" s="51">
        <f t="shared" si="0"/>
        <v>10</v>
      </c>
      <c r="B58">
        <f t="shared" si="1"/>
        <v>1475579.1648221929</v>
      </c>
      <c r="C58" s="30">
        <f>A58+WACC!$J$53</f>
        <v>96</v>
      </c>
      <c r="D58" s="5">
        <f>(A58+WACC!$J$53)/(A58+WACC!$J$53+WACC!$J$54)</f>
        <v>0.36781609195402298</v>
      </c>
      <c r="F58" s="18">
        <f>WACC!$C$8+SUMIFS(WACC!$F$58:$F$72,WACC!$C$58:$C$72,"&lt;="&amp;D58,WACC!$D$58:$D$72,"&gt;"&amp;D58)</f>
        <v>0.1406</v>
      </c>
      <c r="G58">
        <f t="shared" si="2"/>
        <v>-83.382857142857148</v>
      </c>
      <c r="H58">
        <f t="shared" si="3"/>
        <v>-73.855600117843025</v>
      </c>
    </row>
    <row r="59" spans="1:9">
      <c r="A59" s="51">
        <f t="shared" si="0"/>
        <v>10</v>
      </c>
      <c r="B59">
        <f t="shared" si="1"/>
        <v>1475579.1648221929</v>
      </c>
      <c r="C59" s="30">
        <f>A59+WACC!$J$53</f>
        <v>96</v>
      </c>
      <c r="D59" s="5">
        <f>(A59+WACC!$J$53)/(A59+WACC!$J$53+WACC!$J$54)</f>
        <v>0.36781609195402298</v>
      </c>
      <c r="F59" s="18">
        <f>WACC!$C$8+SUMIFS(WACC!$F$58:$F$72,WACC!$C$58:$C$72,"&lt;="&amp;D59,WACC!$D$58:$D$72,"&gt;"&amp;D59)</f>
        <v>0.1406</v>
      </c>
      <c r="G59">
        <f t="shared" si="2"/>
        <v>-83.382857142857148</v>
      </c>
      <c r="H59">
        <f t="shared" si="3"/>
        <v>-73.855600117843025</v>
      </c>
    </row>
    <row r="60" spans="1:9">
      <c r="A60" s="51">
        <f t="shared" si="0"/>
        <v>10</v>
      </c>
      <c r="B60">
        <f t="shared" si="1"/>
        <v>1475579.1648221929</v>
      </c>
      <c r="C60" s="30">
        <f>A60+WACC!$J$53</f>
        <v>96</v>
      </c>
      <c r="D60" s="5">
        <f>(A60+WACC!$J$53)/(A60+WACC!$J$53+WACC!$J$54)</f>
        <v>0.36781609195402298</v>
      </c>
      <c r="F60" s="18">
        <f>WACC!$C$8+SUMIFS(WACC!$F$58:$F$72,WACC!$C$58:$C$72,"&lt;="&amp;D60,WACC!$D$58:$D$72,"&gt;"&amp;D60)</f>
        <v>0.1406</v>
      </c>
      <c r="G60">
        <f t="shared" si="2"/>
        <v>-83.382857142857148</v>
      </c>
      <c r="H60">
        <f t="shared" si="3"/>
        <v>-73.855600117843025</v>
      </c>
    </row>
    <row r="61" spans="1:9">
      <c r="A61" s="51">
        <f t="shared" si="0"/>
        <v>10</v>
      </c>
      <c r="B61">
        <f t="shared" si="1"/>
        <v>1475579.1648221929</v>
      </c>
      <c r="C61" s="30">
        <f>A61+WACC!$J$53</f>
        <v>96</v>
      </c>
      <c r="D61" s="5">
        <f>(A61+WACC!$J$53)/(A61+WACC!$J$53+WACC!$J$54)</f>
        <v>0.36781609195402298</v>
      </c>
      <c r="F61" s="18">
        <f>WACC!$C$8+SUMIFS(WACC!$F$58:$F$72,WACC!$C$58:$C$72,"&lt;="&amp;D61,WACC!$D$58:$D$72,"&gt;"&amp;D61)</f>
        <v>0.1406</v>
      </c>
      <c r="G61">
        <f t="shared" si="2"/>
        <v>-83.382857142857148</v>
      </c>
      <c r="H61">
        <f t="shared" si="3"/>
        <v>-73.855600117843025</v>
      </c>
    </row>
    <row r="62" spans="1:9">
      <c r="A62" s="51">
        <f t="shared" si="0"/>
        <v>10</v>
      </c>
      <c r="B62">
        <f t="shared" si="1"/>
        <v>1475579.1648221929</v>
      </c>
      <c r="C62" s="30">
        <f>A62+WACC!$J$53</f>
        <v>96</v>
      </c>
      <c r="D62" s="5">
        <f>(A62+WACC!$J$53)/(A62+WACC!$J$53+WACC!$J$54)</f>
        <v>0.36781609195402298</v>
      </c>
      <c r="F62" s="18">
        <f>WACC!$C$8+SUMIFS(WACC!$F$58:$F$72,WACC!$C$58:$C$72,"&lt;="&amp;D62,WACC!$D$58:$D$72,"&gt;"&amp;D62)</f>
        <v>0.1406</v>
      </c>
      <c r="G62">
        <f t="shared" si="2"/>
        <v>-83.382857142857148</v>
      </c>
      <c r="H62">
        <f t="shared" si="3"/>
        <v>-73.855600117843025</v>
      </c>
    </row>
    <row r="63" spans="1:9">
      <c r="A63" s="51">
        <f t="shared" si="0"/>
        <v>10</v>
      </c>
      <c r="B63">
        <f t="shared" si="1"/>
        <v>1475579.1648221929</v>
      </c>
      <c r="C63" s="30">
        <f>A63+WACC!$J$53</f>
        <v>96</v>
      </c>
      <c r="D63" s="5">
        <f>(A63+WACC!$J$53)/(A63+WACC!$J$53+WACC!$J$54)</f>
        <v>0.36781609195402298</v>
      </c>
      <c r="F63" s="18">
        <f>WACC!$C$8+SUMIFS(WACC!$F$58:$F$72,WACC!$C$58:$C$72,"&lt;="&amp;D63,WACC!$D$58:$D$72,"&gt;"&amp;D63)</f>
        <v>0.1406</v>
      </c>
      <c r="G63">
        <f t="shared" si="2"/>
        <v>-83.382857142857148</v>
      </c>
      <c r="H63">
        <f t="shared" si="3"/>
        <v>-73.855600117843025</v>
      </c>
    </row>
    <row r="64" spans="1:9">
      <c r="A64" s="51">
        <f t="shared" si="0"/>
        <v>10</v>
      </c>
      <c r="B64">
        <f t="shared" si="1"/>
        <v>1475579.1648221929</v>
      </c>
      <c r="C64" s="30">
        <f>A64+WACC!$J$53</f>
        <v>96</v>
      </c>
      <c r="D64" s="5">
        <f>(A64+WACC!$J$53)/(A64+WACC!$J$53+WACC!$J$54)</f>
        <v>0.36781609195402298</v>
      </c>
      <c r="F64" s="18">
        <f>WACC!$C$8+SUMIFS(WACC!$F$58:$F$72,WACC!$C$58:$C$72,"&lt;="&amp;D64,WACC!$D$58:$D$72,"&gt;"&amp;D64)</f>
        <v>0.1406</v>
      </c>
      <c r="G64">
        <f t="shared" si="2"/>
        <v>-83.382857142857148</v>
      </c>
      <c r="H64">
        <f t="shared" si="3"/>
        <v>-73.855600117843025</v>
      </c>
    </row>
    <row r="65" spans="1:8">
      <c r="A65" s="51">
        <f t="shared" si="0"/>
        <v>10</v>
      </c>
      <c r="B65">
        <f t="shared" si="1"/>
        <v>1475579.1648221929</v>
      </c>
      <c r="C65" s="30">
        <f>A65+WACC!$J$53</f>
        <v>96</v>
      </c>
      <c r="D65" s="5">
        <f>(A65+WACC!$J$53)/(A65+WACC!$J$53+WACC!$J$54)</f>
        <v>0.36781609195402298</v>
      </c>
      <c r="F65" s="18">
        <f>WACC!$C$8+SUMIFS(WACC!$F$58:$F$72,WACC!$C$58:$C$72,"&lt;="&amp;D65,WACC!$D$58:$D$72,"&gt;"&amp;D65)</f>
        <v>0.1406</v>
      </c>
      <c r="G65">
        <f t="shared" si="2"/>
        <v>-83.382857142857148</v>
      </c>
      <c r="H65">
        <f t="shared" si="3"/>
        <v>-73.855600117843025</v>
      </c>
    </row>
    <row r="66" spans="1:8">
      <c r="A66" s="51">
        <f t="shared" si="0"/>
        <v>10</v>
      </c>
      <c r="B66">
        <f t="shared" si="1"/>
        <v>1475579.1648221929</v>
      </c>
      <c r="C66" s="30">
        <f>A66+WACC!$J$53</f>
        <v>96</v>
      </c>
      <c r="D66" s="5">
        <f>(A66+WACC!$J$53)/(A66+WACC!$J$53+WACC!$J$54)</f>
        <v>0.36781609195402298</v>
      </c>
      <c r="F66" s="18">
        <f>WACC!$C$8+SUMIFS(WACC!$F$58:$F$72,WACC!$C$58:$C$72,"&lt;="&amp;D66,WACC!$D$58:$D$72,"&gt;"&amp;D66)</f>
        <v>0.1406</v>
      </c>
      <c r="G66">
        <f t="shared" si="2"/>
        <v>-83.382857142857148</v>
      </c>
      <c r="H66">
        <f t="shared" si="3"/>
        <v>-73.855600117843025</v>
      </c>
    </row>
    <row r="67" spans="1:8">
      <c r="A67" s="51">
        <f t="shared" si="0"/>
        <v>10</v>
      </c>
      <c r="B67">
        <f t="shared" si="1"/>
        <v>1475579.1648221929</v>
      </c>
      <c r="C67" s="30">
        <f>A67+WACC!$J$53</f>
        <v>96</v>
      </c>
      <c r="D67" s="5">
        <f>(A67+WACC!$J$53)/(A67+WACC!$J$53+WACC!$J$54)</f>
        <v>0.36781609195402298</v>
      </c>
      <c r="F67" s="18">
        <f>WACC!$C$8+SUMIFS(WACC!$F$58:$F$72,WACC!$C$58:$C$72,"&lt;="&amp;D67,WACC!$D$58:$D$72,"&gt;"&amp;D67)</f>
        <v>0.1406</v>
      </c>
      <c r="G67">
        <f t="shared" si="2"/>
        <v>-83.382857142857148</v>
      </c>
      <c r="H67">
        <f t="shared" si="3"/>
        <v>-73.855600117843025</v>
      </c>
    </row>
    <row r="68" spans="1:8">
      <c r="A68" s="51">
        <f t="shared" si="0"/>
        <v>10</v>
      </c>
      <c r="B68">
        <f t="shared" si="1"/>
        <v>1475579.1648221929</v>
      </c>
      <c r="C68" s="30">
        <f>A68+WACC!$J$53</f>
        <v>96</v>
      </c>
      <c r="D68" s="5">
        <f>(A68+WACC!$J$53)/(A68+WACC!$J$53+WACC!$J$54)</f>
        <v>0.36781609195402298</v>
      </c>
      <c r="F68" s="18">
        <f>WACC!$C$8+SUMIFS(WACC!$F$58:$F$72,WACC!$C$58:$C$72,"&lt;="&amp;D68,WACC!$D$58:$D$72,"&gt;"&amp;D68)</f>
        <v>0.1406</v>
      </c>
      <c r="G68">
        <f t="shared" si="2"/>
        <v>-83.382857142857148</v>
      </c>
      <c r="H68">
        <f t="shared" si="3"/>
        <v>-73.855600117843025</v>
      </c>
    </row>
    <row r="69" spans="1:8">
      <c r="A69" s="51">
        <f t="shared" si="0"/>
        <v>10</v>
      </c>
      <c r="B69">
        <f t="shared" si="1"/>
        <v>1475579.1648221929</v>
      </c>
      <c r="C69" s="30">
        <f>A69+WACC!$J$53</f>
        <v>96</v>
      </c>
      <c r="D69" s="5">
        <f>(A69+WACC!$J$53)/(A69+WACC!$J$53+WACC!$J$54)</f>
        <v>0.36781609195402298</v>
      </c>
      <c r="F69" s="18">
        <f>WACC!$C$8+SUMIFS(WACC!$F$58:$F$72,WACC!$C$58:$C$72,"&lt;="&amp;D69,WACC!$D$58:$D$72,"&gt;"&amp;D69)</f>
        <v>0.1406</v>
      </c>
      <c r="G69">
        <f t="shared" si="2"/>
        <v>-83.382857142857148</v>
      </c>
      <c r="H69">
        <f t="shared" si="3"/>
        <v>-73.855600117843025</v>
      </c>
    </row>
    <row r="70" spans="1:8">
      <c r="A70" s="51">
        <f t="shared" si="0"/>
        <v>10</v>
      </c>
      <c r="B70">
        <f t="shared" si="1"/>
        <v>1475579.1648221929</v>
      </c>
      <c r="C70" s="30">
        <f>A70+WACC!$J$53</f>
        <v>96</v>
      </c>
      <c r="D70" s="5">
        <f>(A70+WACC!$J$53)/(A70+WACC!$J$53+WACC!$J$54)</f>
        <v>0.36781609195402298</v>
      </c>
      <c r="F70" s="18">
        <f>WACC!$C$8+SUMIFS(WACC!$F$58:$F$72,WACC!$C$58:$C$72,"&lt;="&amp;D70,WACC!$D$58:$D$72,"&gt;"&amp;D70)</f>
        <v>0.1406</v>
      </c>
      <c r="G70">
        <f t="shared" si="2"/>
        <v>-83.382857142857148</v>
      </c>
      <c r="H70">
        <f t="shared" si="3"/>
        <v>-73.855600117843025</v>
      </c>
    </row>
    <row r="71" spans="1:8">
      <c r="A71" s="51">
        <f t="shared" si="0"/>
        <v>10</v>
      </c>
      <c r="B71">
        <f t="shared" si="1"/>
        <v>1475579.1648221929</v>
      </c>
      <c r="C71" s="30">
        <f>A71+WACC!$J$53</f>
        <v>96</v>
      </c>
      <c r="D71" s="5">
        <f>(A71+WACC!$J$53)/(A71+WACC!$J$53+WACC!$J$54)</f>
        <v>0.36781609195402298</v>
      </c>
      <c r="F71" s="18">
        <f>WACC!$C$8+SUMIFS(WACC!$F$58:$F$72,WACC!$C$58:$C$72,"&lt;="&amp;D71,WACC!$D$58:$D$72,"&gt;"&amp;D71)</f>
        <v>0.1406</v>
      </c>
      <c r="G71">
        <f t="shared" si="2"/>
        <v>-83.382857142857148</v>
      </c>
      <c r="H71">
        <f t="shared" si="3"/>
        <v>-73.855600117843025</v>
      </c>
    </row>
    <row r="72" spans="1:8">
      <c r="A72" s="51">
        <f t="shared" si="0"/>
        <v>10</v>
      </c>
      <c r="B72">
        <f t="shared" si="1"/>
        <v>1475579.1648221929</v>
      </c>
      <c r="C72" s="30">
        <f>A72+WACC!$J$53</f>
        <v>96</v>
      </c>
      <c r="D72" s="5">
        <f>(A72+WACC!$J$53)/(A72+WACC!$J$53+WACC!$J$54)</f>
        <v>0.36781609195402298</v>
      </c>
      <c r="F72" s="18">
        <f>WACC!$C$8+SUMIFS(WACC!$F$58:$F$72,WACC!$C$58:$C$72,"&lt;="&amp;D72,WACC!$D$58:$D$72,"&gt;"&amp;D72)</f>
        <v>0.1406</v>
      </c>
      <c r="G72">
        <f t="shared" si="2"/>
        <v>-83.382857142857148</v>
      </c>
      <c r="H72">
        <f t="shared" si="3"/>
        <v>-73.855600117843025</v>
      </c>
    </row>
    <row r="73" spans="1:8">
      <c r="A73" s="51">
        <f t="shared" ref="A73:A136" si="5">$B$5</f>
        <v>10</v>
      </c>
      <c r="B73">
        <f t="shared" ref="B73:B136" si="6">A73/$B$2</f>
        <v>1475579.1648221929</v>
      </c>
      <c r="C73" s="30">
        <f>A73+WACC!$J$53</f>
        <v>96</v>
      </c>
      <c r="D73" s="5">
        <f>(A73+WACC!$J$53)/(A73+WACC!$J$53+WACC!$J$54)</f>
        <v>0.36781609195402298</v>
      </c>
      <c r="F73" s="18">
        <f>WACC!$C$8+SUMIFS(WACC!$F$58:$F$72,WACC!$C$58:$C$72,"&lt;="&amp;D73,WACC!$D$58:$D$72,"&gt;"&amp;D73)</f>
        <v>0.1406</v>
      </c>
      <c r="G73">
        <f t="shared" ref="G73:G136" si="7">((1-0.2)*(E73-C73*F73))/($B$3)*10^9</f>
        <v>-83.382857142857148</v>
      </c>
      <c r="H73">
        <f t="shared" ref="H73:H136" si="8">((1-0.2)*(E73-(C73-A73)*F73))/($B$3+B73)*10^9</f>
        <v>-73.855600117843025</v>
      </c>
    </row>
    <row r="74" spans="1:8">
      <c r="A74" s="51">
        <f t="shared" si="5"/>
        <v>10</v>
      </c>
      <c r="B74">
        <f t="shared" si="6"/>
        <v>1475579.1648221929</v>
      </c>
      <c r="C74" s="30">
        <f>A74+WACC!$J$53</f>
        <v>96</v>
      </c>
      <c r="D74" s="5">
        <f>(A74+WACC!$J$53)/(A74+WACC!$J$53+WACC!$J$54)</f>
        <v>0.36781609195402298</v>
      </c>
      <c r="F74" s="18">
        <f>WACC!$C$8+SUMIFS(WACC!$F$58:$F$72,WACC!$C$58:$C$72,"&lt;="&amp;D74,WACC!$D$58:$D$72,"&gt;"&amp;D74)</f>
        <v>0.1406</v>
      </c>
      <c r="G74">
        <f t="shared" si="7"/>
        <v>-83.382857142857148</v>
      </c>
      <c r="H74">
        <f t="shared" si="8"/>
        <v>-73.855600117843025</v>
      </c>
    </row>
    <row r="75" spans="1:8">
      <c r="A75" s="51">
        <f t="shared" si="5"/>
        <v>10</v>
      </c>
      <c r="B75">
        <f t="shared" si="6"/>
        <v>1475579.1648221929</v>
      </c>
      <c r="C75" s="30">
        <f>A75+WACC!$J$53</f>
        <v>96</v>
      </c>
      <c r="D75" s="5">
        <f>(A75+WACC!$J$53)/(A75+WACC!$J$53+WACC!$J$54)</f>
        <v>0.36781609195402298</v>
      </c>
      <c r="F75" s="18">
        <f>WACC!$C$8+SUMIFS(WACC!$F$58:$F$72,WACC!$C$58:$C$72,"&lt;="&amp;D75,WACC!$D$58:$D$72,"&gt;"&amp;D75)</f>
        <v>0.1406</v>
      </c>
      <c r="G75">
        <f t="shared" si="7"/>
        <v>-83.382857142857148</v>
      </c>
      <c r="H75">
        <f t="shared" si="8"/>
        <v>-73.855600117843025</v>
      </c>
    </row>
    <row r="76" spans="1:8">
      <c r="A76" s="51">
        <f t="shared" si="5"/>
        <v>10</v>
      </c>
      <c r="B76">
        <f t="shared" si="6"/>
        <v>1475579.1648221929</v>
      </c>
      <c r="C76" s="30">
        <f>A76+WACC!$J$53</f>
        <v>96</v>
      </c>
      <c r="D76" s="5">
        <f>(A76+WACC!$J$53)/(A76+WACC!$J$53+WACC!$J$54)</f>
        <v>0.36781609195402298</v>
      </c>
      <c r="F76" s="18">
        <f>WACC!$C$8+SUMIFS(WACC!$F$58:$F$72,WACC!$C$58:$C$72,"&lt;="&amp;D76,WACC!$D$58:$D$72,"&gt;"&amp;D76)</f>
        <v>0.1406</v>
      </c>
      <c r="G76">
        <f t="shared" si="7"/>
        <v>-83.382857142857148</v>
      </c>
      <c r="H76">
        <f t="shared" si="8"/>
        <v>-73.855600117843025</v>
      </c>
    </row>
    <row r="77" spans="1:8">
      <c r="A77" s="51">
        <f t="shared" si="5"/>
        <v>10</v>
      </c>
      <c r="B77">
        <f t="shared" si="6"/>
        <v>1475579.1648221929</v>
      </c>
      <c r="C77" s="30">
        <f>A77+WACC!$J$53</f>
        <v>96</v>
      </c>
      <c r="D77" s="5">
        <f>(A77+WACC!$J$53)/(A77+WACC!$J$53+WACC!$J$54)</f>
        <v>0.36781609195402298</v>
      </c>
      <c r="F77" s="18">
        <f>WACC!$C$8+SUMIFS(WACC!$F$58:$F$72,WACC!$C$58:$C$72,"&lt;="&amp;D77,WACC!$D$58:$D$72,"&gt;"&amp;D77)</f>
        <v>0.1406</v>
      </c>
      <c r="G77">
        <f t="shared" si="7"/>
        <v>-83.382857142857148</v>
      </c>
      <c r="H77">
        <f t="shared" si="8"/>
        <v>-73.855600117843025</v>
      </c>
    </row>
    <row r="78" spans="1:8">
      <c r="A78" s="51">
        <f t="shared" si="5"/>
        <v>10</v>
      </c>
      <c r="B78">
        <f t="shared" si="6"/>
        <v>1475579.1648221929</v>
      </c>
      <c r="C78" s="30">
        <f>A78+WACC!$J$53</f>
        <v>96</v>
      </c>
      <c r="D78" s="5">
        <f>(A78+WACC!$J$53)/(A78+WACC!$J$53+WACC!$J$54)</f>
        <v>0.36781609195402298</v>
      </c>
      <c r="F78" s="18">
        <f>WACC!$C$8+SUMIFS(WACC!$F$58:$F$72,WACC!$C$58:$C$72,"&lt;="&amp;D78,WACC!$D$58:$D$72,"&gt;"&amp;D78)</f>
        <v>0.1406</v>
      </c>
      <c r="G78">
        <f t="shared" si="7"/>
        <v>-83.382857142857148</v>
      </c>
      <c r="H78">
        <f t="shared" si="8"/>
        <v>-73.855600117843025</v>
      </c>
    </row>
    <row r="79" spans="1:8">
      <c r="A79" s="51">
        <f t="shared" si="5"/>
        <v>10</v>
      </c>
      <c r="B79">
        <f t="shared" si="6"/>
        <v>1475579.1648221929</v>
      </c>
      <c r="C79" s="30">
        <f>A79+WACC!$J$53</f>
        <v>96</v>
      </c>
      <c r="D79" s="5">
        <f>(A79+WACC!$J$53)/(A79+WACC!$J$53+WACC!$J$54)</f>
        <v>0.36781609195402298</v>
      </c>
      <c r="F79" s="18">
        <f>WACC!$C$8+SUMIFS(WACC!$F$58:$F$72,WACC!$C$58:$C$72,"&lt;="&amp;D79,WACC!$D$58:$D$72,"&gt;"&amp;D79)</f>
        <v>0.1406</v>
      </c>
      <c r="G79">
        <f t="shared" si="7"/>
        <v>-83.382857142857148</v>
      </c>
      <c r="H79">
        <f t="shared" si="8"/>
        <v>-73.855600117843025</v>
      </c>
    </row>
    <row r="80" spans="1:8">
      <c r="A80" s="51">
        <f t="shared" si="5"/>
        <v>10</v>
      </c>
      <c r="B80">
        <f t="shared" si="6"/>
        <v>1475579.1648221929</v>
      </c>
      <c r="C80" s="30">
        <f>A80+WACC!$J$53</f>
        <v>96</v>
      </c>
      <c r="D80" s="5">
        <f>(A80+WACC!$J$53)/(A80+WACC!$J$53+WACC!$J$54)</f>
        <v>0.36781609195402298</v>
      </c>
      <c r="F80" s="18">
        <f>WACC!$C$8+SUMIFS(WACC!$F$58:$F$72,WACC!$C$58:$C$72,"&lt;="&amp;D80,WACC!$D$58:$D$72,"&gt;"&amp;D80)</f>
        <v>0.1406</v>
      </c>
      <c r="G80">
        <f t="shared" si="7"/>
        <v>-83.382857142857148</v>
      </c>
      <c r="H80">
        <f t="shared" si="8"/>
        <v>-73.855600117843025</v>
      </c>
    </row>
    <row r="81" spans="1:8">
      <c r="A81" s="51">
        <f t="shared" si="5"/>
        <v>10</v>
      </c>
      <c r="B81">
        <f t="shared" si="6"/>
        <v>1475579.1648221929</v>
      </c>
      <c r="C81" s="30">
        <f>A81+WACC!$J$53</f>
        <v>96</v>
      </c>
      <c r="D81" s="5">
        <f>(A81+WACC!$J$53)/(A81+WACC!$J$53+WACC!$J$54)</f>
        <v>0.36781609195402298</v>
      </c>
      <c r="F81" s="18">
        <f>WACC!$C$8+SUMIFS(WACC!$F$58:$F$72,WACC!$C$58:$C$72,"&lt;="&amp;D81,WACC!$D$58:$D$72,"&gt;"&amp;D81)</f>
        <v>0.1406</v>
      </c>
      <c r="G81">
        <f t="shared" si="7"/>
        <v>-83.382857142857148</v>
      </c>
      <c r="H81">
        <f t="shared" si="8"/>
        <v>-73.855600117843025</v>
      </c>
    </row>
    <row r="82" spans="1:8">
      <c r="A82" s="51">
        <f t="shared" si="5"/>
        <v>10</v>
      </c>
      <c r="B82">
        <f t="shared" si="6"/>
        <v>1475579.1648221929</v>
      </c>
      <c r="C82" s="30">
        <f>A82+WACC!$J$53</f>
        <v>96</v>
      </c>
      <c r="D82" s="5">
        <f>(A82+WACC!$J$53)/(A82+WACC!$J$53+WACC!$J$54)</f>
        <v>0.36781609195402298</v>
      </c>
      <c r="F82" s="18">
        <f>WACC!$C$8+SUMIFS(WACC!$F$58:$F$72,WACC!$C$58:$C$72,"&lt;="&amp;D82,WACC!$D$58:$D$72,"&gt;"&amp;D82)</f>
        <v>0.1406</v>
      </c>
      <c r="G82">
        <f t="shared" si="7"/>
        <v>-83.382857142857148</v>
      </c>
      <c r="H82">
        <f t="shared" si="8"/>
        <v>-73.855600117843025</v>
      </c>
    </row>
    <row r="83" spans="1:8">
      <c r="A83" s="51">
        <f t="shared" si="5"/>
        <v>10</v>
      </c>
      <c r="B83">
        <f t="shared" si="6"/>
        <v>1475579.1648221929</v>
      </c>
      <c r="C83" s="30">
        <f>A83+WACC!$J$53</f>
        <v>96</v>
      </c>
      <c r="D83" s="5">
        <f>(A83+WACC!$J$53)/(A83+WACC!$J$53+WACC!$J$54)</f>
        <v>0.36781609195402298</v>
      </c>
      <c r="F83" s="18">
        <f>WACC!$C$8+SUMIFS(WACC!$F$58:$F$72,WACC!$C$58:$C$72,"&lt;="&amp;D83,WACC!$D$58:$D$72,"&gt;"&amp;D83)</f>
        <v>0.1406</v>
      </c>
      <c r="G83">
        <f t="shared" si="7"/>
        <v>-83.382857142857148</v>
      </c>
      <c r="H83">
        <f t="shared" si="8"/>
        <v>-73.855600117843025</v>
      </c>
    </row>
    <row r="84" spans="1:8">
      <c r="A84" s="51">
        <f t="shared" si="5"/>
        <v>10</v>
      </c>
      <c r="B84">
        <f t="shared" si="6"/>
        <v>1475579.1648221929</v>
      </c>
      <c r="C84" s="30">
        <f>A84+WACC!$J$53</f>
        <v>96</v>
      </c>
      <c r="D84" s="5">
        <f>(A84+WACC!$J$53)/(A84+WACC!$J$53+WACC!$J$54)</f>
        <v>0.36781609195402298</v>
      </c>
      <c r="F84" s="18">
        <f>WACC!$C$8+SUMIFS(WACC!$F$58:$F$72,WACC!$C$58:$C$72,"&lt;="&amp;D84,WACC!$D$58:$D$72,"&gt;"&amp;D84)</f>
        <v>0.1406</v>
      </c>
      <c r="G84">
        <f t="shared" si="7"/>
        <v>-83.382857142857148</v>
      </c>
      <c r="H84">
        <f t="shared" si="8"/>
        <v>-73.855600117843025</v>
      </c>
    </row>
    <row r="85" spans="1:8">
      <c r="A85" s="51">
        <f t="shared" si="5"/>
        <v>10</v>
      </c>
      <c r="B85">
        <f t="shared" si="6"/>
        <v>1475579.1648221929</v>
      </c>
      <c r="C85" s="30">
        <f>A85+WACC!$J$53</f>
        <v>96</v>
      </c>
      <c r="D85" s="5">
        <f>(A85+WACC!$J$53)/(A85+WACC!$J$53+WACC!$J$54)</f>
        <v>0.36781609195402298</v>
      </c>
      <c r="F85" s="18">
        <f>WACC!$C$8+SUMIFS(WACC!$F$58:$F$72,WACC!$C$58:$C$72,"&lt;="&amp;D85,WACC!$D$58:$D$72,"&gt;"&amp;D85)</f>
        <v>0.1406</v>
      </c>
      <c r="G85">
        <f t="shared" si="7"/>
        <v>-83.382857142857148</v>
      </c>
      <c r="H85">
        <f t="shared" si="8"/>
        <v>-73.855600117843025</v>
      </c>
    </row>
    <row r="86" spans="1:8">
      <c r="A86" s="51">
        <f t="shared" si="5"/>
        <v>10</v>
      </c>
      <c r="B86">
        <f t="shared" si="6"/>
        <v>1475579.1648221929</v>
      </c>
      <c r="C86" s="30">
        <f>A86+WACC!$J$53</f>
        <v>96</v>
      </c>
      <c r="D86" s="5">
        <f>(A86+WACC!$J$53)/(A86+WACC!$J$53+WACC!$J$54)</f>
        <v>0.36781609195402298</v>
      </c>
      <c r="F86" s="18">
        <f>WACC!$C$8+SUMIFS(WACC!$F$58:$F$72,WACC!$C$58:$C$72,"&lt;="&amp;D86,WACC!$D$58:$D$72,"&gt;"&amp;D86)</f>
        <v>0.1406</v>
      </c>
      <c r="G86">
        <f t="shared" si="7"/>
        <v>-83.382857142857148</v>
      </c>
      <c r="H86">
        <f t="shared" si="8"/>
        <v>-73.855600117843025</v>
      </c>
    </row>
    <row r="87" spans="1:8">
      <c r="A87" s="51">
        <f t="shared" si="5"/>
        <v>10</v>
      </c>
      <c r="B87">
        <f t="shared" si="6"/>
        <v>1475579.1648221929</v>
      </c>
      <c r="C87" s="30">
        <f>A87+WACC!$J$53</f>
        <v>96</v>
      </c>
      <c r="D87" s="5">
        <f>(A87+WACC!$J$53)/(A87+WACC!$J$53+WACC!$J$54)</f>
        <v>0.36781609195402298</v>
      </c>
      <c r="F87" s="18">
        <f>WACC!$C$8+SUMIFS(WACC!$F$58:$F$72,WACC!$C$58:$C$72,"&lt;="&amp;D87,WACC!$D$58:$D$72,"&gt;"&amp;D87)</f>
        <v>0.1406</v>
      </c>
      <c r="G87">
        <f t="shared" si="7"/>
        <v>-83.382857142857148</v>
      </c>
      <c r="H87">
        <f t="shared" si="8"/>
        <v>-73.855600117843025</v>
      </c>
    </row>
    <row r="88" spans="1:8">
      <c r="A88" s="51">
        <f t="shared" si="5"/>
        <v>10</v>
      </c>
      <c r="B88">
        <f t="shared" si="6"/>
        <v>1475579.1648221929</v>
      </c>
      <c r="C88" s="30">
        <f>A88+WACC!$J$53</f>
        <v>96</v>
      </c>
      <c r="D88" s="5">
        <f>(A88+WACC!$J$53)/(A88+WACC!$J$53+WACC!$J$54)</f>
        <v>0.36781609195402298</v>
      </c>
      <c r="F88" s="18">
        <f>WACC!$C$8+SUMIFS(WACC!$F$58:$F$72,WACC!$C$58:$C$72,"&lt;="&amp;D88,WACC!$D$58:$D$72,"&gt;"&amp;D88)</f>
        <v>0.1406</v>
      </c>
      <c r="G88">
        <f t="shared" si="7"/>
        <v>-83.382857142857148</v>
      </c>
      <c r="H88">
        <f t="shared" si="8"/>
        <v>-73.855600117843025</v>
      </c>
    </row>
    <row r="89" spans="1:8">
      <c r="A89" s="51">
        <f t="shared" si="5"/>
        <v>10</v>
      </c>
      <c r="B89">
        <f t="shared" si="6"/>
        <v>1475579.1648221929</v>
      </c>
      <c r="C89" s="30">
        <f>A89+WACC!$J$53</f>
        <v>96</v>
      </c>
      <c r="D89" s="5">
        <f>(A89+WACC!$J$53)/(A89+WACC!$J$53+WACC!$J$54)</f>
        <v>0.36781609195402298</v>
      </c>
      <c r="F89" s="18">
        <f>WACC!$C$8+SUMIFS(WACC!$F$58:$F$72,WACC!$C$58:$C$72,"&lt;="&amp;D89,WACC!$D$58:$D$72,"&gt;"&amp;D89)</f>
        <v>0.1406</v>
      </c>
      <c r="G89">
        <f t="shared" si="7"/>
        <v>-83.382857142857148</v>
      </c>
      <c r="H89">
        <f t="shared" si="8"/>
        <v>-73.855600117843025</v>
      </c>
    </row>
    <row r="90" spans="1:8">
      <c r="A90" s="51">
        <f t="shared" si="5"/>
        <v>10</v>
      </c>
      <c r="B90">
        <f t="shared" si="6"/>
        <v>1475579.1648221929</v>
      </c>
      <c r="C90" s="30">
        <f>A90+WACC!$J$53</f>
        <v>96</v>
      </c>
      <c r="D90" s="5">
        <f>(A90+WACC!$J$53)/(A90+WACC!$J$53+WACC!$J$54)</f>
        <v>0.36781609195402298</v>
      </c>
      <c r="F90" s="18">
        <f>WACC!$C$8+SUMIFS(WACC!$F$58:$F$72,WACC!$C$58:$C$72,"&lt;="&amp;D90,WACC!$D$58:$D$72,"&gt;"&amp;D90)</f>
        <v>0.1406</v>
      </c>
      <c r="G90">
        <f t="shared" si="7"/>
        <v>-83.382857142857148</v>
      </c>
      <c r="H90">
        <f t="shared" si="8"/>
        <v>-73.855600117843025</v>
      </c>
    </row>
    <row r="91" spans="1:8">
      <c r="A91" s="51">
        <f t="shared" si="5"/>
        <v>10</v>
      </c>
      <c r="B91">
        <f t="shared" si="6"/>
        <v>1475579.1648221929</v>
      </c>
      <c r="C91" s="30">
        <f>A91+WACC!$J$53</f>
        <v>96</v>
      </c>
      <c r="D91" s="5">
        <f>(A91+WACC!$J$53)/(A91+WACC!$J$53+WACC!$J$54)</f>
        <v>0.36781609195402298</v>
      </c>
      <c r="F91" s="18">
        <f>WACC!$C$8+SUMIFS(WACC!$F$58:$F$72,WACC!$C$58:$C$72,"&lt;="&amp;D91,WACC!$D$58:$D$72,"&gt;"&amp;D91)</f>
        <v>0.1406</v>
      </c>
      <c r="G91">
        <f t="shared" si="7"/>
        <v>-83.382857142857148</v>
      </c>
      <c r="H91">
        <f t="shared" si="8"/>
        <v>-73.855600117843025</v>
      </c>
    </row>
    <row r="92" spans="1:8">
      <c r="A92" s="51">
        <f t="shared" si="5"/>
        <v>10</v>
      </c>
      <c r="B92">
        <f t="shared" si="6"/>
        <v>1475579.1648221929</v>
      </c>
      <c r="C92" s="30">
        <f>A92+WACC!$J$53</f>
        <v>96</v>
      </c>
      <c r="D92" s="5">
        <f>(A92+WACC!$J$53)/(A92+WACC!$J$53+WACC!$J$54)</f>
        <v>0.36781609195402298</v>
      </c>
      <c r="F92" s="18">
        <f>WACC!$C$8+SUMIFS(WACC!$F$58:$F$72,WACC!$C$58:$C$72,"&lt;="&amp;D92,WACC!$D$58:$D$72,"&gt;"&amp;D92)</f>
        <v>0.1406</v>
      </c>
      <c r="G92">
        <f t="shared" si="7"/>
        <v>-83.382857142857148</v>
      </c>
      <c r="H92">
        <f t="shared" si="8"/>
        <v>-73.855600117843025</v>
      </c>
    </row>
    <row r="93" spans="1:8">
      <c r="A93" s="51">
        <f t="shared" si="5"/>
        <v>10</v>
      </c>
      <c r="B93">
        <f t="shared" si="6"/>
        <v>1475579.1648221929</v>
      </c>
      <c r="C93" s="30">
        <f>A93+WACC!$J$53</f>
        <v>96</v>
      </c>
      <c r="D93" s="5">
        <f>(A93+WACC!$J$53)/(A93+WACC!$J$53+WACC!$J$54)</f>
        <v>0.36781609195402298</v>
      </c>
      <c r="F93" s="18">
        <f>WACC!$C$8+SUMIFS(WACC!$F$58:$F$72,WACC!$C$58:$C$72,"&lt;="&amp;D93,WACC!$D$58:$D$72,"&gt;"&amp;D93)</f>
        <v>0.1406</v>
      </c>
      <c r="G93">
        <f t="shared" si="7"/>
        <v>-83.382857142857148</v>
      </c>
      <c r="H93">
        <f t="shared" si="8"/>
        <v>-73.855600117843025</v>
      </c>
    </row>
    <row r="94" spans="1:8">
      <c r="A94" s="51">
        <f t="shared" si="5"/>
        <v>10</v>
      </c>
      <c r="B94">
        <f t="shared" si="6"/>
        <v>1475579.1648221929</v>
      </c>
      <c r="C94" s="30">
        <f>A94+WACC!$J$53</f>
        <v>96</v>
      </c>
      <c r="D94" s="5">
        <f>(A94+WACC!$J$53)/(A94+WACC!$J$53+WACC!$J$54)</f>
        <v>0.36781609195402298</v>
      </c>
      <c r="F94" s="18">
        <f>WACC!$C$8+SUMIFS(WACC!$F$58:$F$72,WACC!$C$58:$C$72,"&lt;="&amp;D94,WACC!$D$58:$D$72,"&gt;"&amp;D94)</f>
        <v>0.1406</v>
      </c>
      <c r="G94">
        <f t="shared" si="7"/>
        <v>-83.382857142857148</v>
      </c>
      <c r="H94">
        <f t="shared" si="8"/>
        <v>-73.855600117843025</v>
      </c>
    </row>
    <row r="95" spans="1:8">
      <c r="A95" s="51">
        <f t="shared" si="5"/>
        <v>10</v>
      </c>
      <c r="B95">
        <f t="shared" si="6"/>
        <v>1475579.1648221929</v>
      </c>
      <c r="C95" s="30">
        <f>A95+WACC!$J$53</f>
        <v>96</v>
      </c>
      <c r="D95" s="5">
        <f>(A95+WACC!$J$53)/(A95+WACC!$J$53+WACC!$J$54)</f>
        <v>0.36781609195402298</v>
      </c>
      <c r="F95" s="18">
        <f>WACC!$C$8+SUMIFS(WACC!$F$58:$F$72,WACC!$C$58:$C$72,"&lt;="&amp;D95,WACC!$D$58:$D$72,"&gt;"&amp;D95)</f>
        <v>0.1406</v>
      </c>
      <c r="G95">
        <f t="shared" si="7"/>
        <v>-83.382857142857148</v>
      </c>
      <c r="H95">
        <f t="shared" si="8"/>
        <v>-73.855600117843025</v>
      </c>
    </row>
    <row r="96" spans="1:8">
      <c r="A96" s="51">
        <f t="shared" si="5"/>
        <v>10</v>
      </c>
      <c r="B96">
        <f t="shared" si="6"/>
        <v>1475579.1648221929</v>
      </c>
      <c r="C96" s="30">
        <f>A96+WACC!$J$53</f>
        <v>96</v>
      </c>
      <c r="D96" s="5">
        <f>(A96+WACC!$J$53)/(A96+WACC!$J$53+WACC!$J$54)</f>
        <v>0.36781609195402298</v>
      </c>
      <c r="F96" s="18">
        <f>WACC!$C$8+SUMIFS(WACC!$F$58:$F$72,WACC!$C$58:$C$72,"&lt;="&amp;D96,WACC!$D$58:$D$72,"&gt;"&amp;D96)</f>
        <v>0.1406</v>
      </c>
      <c r="G96">
        <f t="shared" si="7"/>
        <v>-83.382857142857148</v>
      </c>
      <c r="H96">
        <f t="shared" si="8"/>
        <v>-73.855600117843025</v>
      </c>
    </row>
    <row r="97" spans="1:8">
      <c r="A97" s="51">
        <f t="shared" si="5"/>
        <v>10</v>
      </c>
      <c r="B97">
        <f t="shared" si="6"/>
        <v>1475579.1648221929</v>
      </c>
      <c r="C97" s="30">
        <f>A97+WACC!$J$53</f>
        <v>96</v>
      </c>
      <c r="D97" s="5">
        <f>(A97+WACC!$J$53)/(A97+WACC!$J$53+WACC!$J$54)</f>
        <v>0.36781609195402298</v>
      </c>
      <c r="F97" s="18">
        <f>WACC!$C$8+SUMIFS(WACC!$F$58:$F$72,WACC!$C$58:$C$72,"&lt;="&amp;D97,WACC!$D$58:$D$72,"&gt;"&amp;D97)</f>
        <v>0.1406</v>
      </c>
      <c r="G97">
        <f t="shared" si="7"/>
        <v>-83.382857142857148</v>
      </c>
      <c r="H97">
        <f t="shared" si="8"/>
        <v>-73.855600117843025</v>
      </c>
    </row>
    <row r="98" spans="1:8">
      <c r="A98" s="51">
        <f t="shared" si="5"/>
        <v>10</v>
      </c>
      <c r="B98">
        <f t="shared" si="6"/>
        <v>1475579.1648221929</v>
      </c>
      <c r="C98" s="30">
        <f>A98+WACC!$J$53</f>
        <v>96</v>
      </c>
      <c r="D98" s="5">
        <f>(A98+WACC!$J$53)/(A98+WACC!$J$53+WACC!$J$54)</f>
        <v>0.36781609195402298</v>
      </c>
      <c r="F98" s="18">
        <f>WACC!$C$8+SUMIFS(WACC!$F$58:$F$72,WACC!$C$58:$C$72,"&lt;="&amp;D98,WACC!$D$58:$D$72,"&gt;"&amp;D98)</f>
        <v>0.1406</v>
      </c>
      <c r="G98">
        <f t="shared" si="7"/>
        <v>-83.382857142857148</v>
      </c>
      <c r="H98">
        <f t="shared" si="8"/>
        <v>-73.855600117843025</v>
      </c>
    </row>
    <row r="99" spans="1:8">
      <c r="A99" s="51">
        <f t="shared" si="5"/>
        <v>10</v>
      </c>
      <c r="B99">
        <f t="shared" si="6"/>
        <v>1475579.1648221929</v>
      </c>
      <c r="C99" s="30">
        <f>A99+WACC!$J$53</f>
        <v>96</v>
      </c>
      <c r="D99" s="5">
        <f>(A99+WACC!$J$53)/(A99+WACC!$J$53+WACC!$J$54)</f>
        <v>0.36781609195402298</v>
      </c>
      <c r="F99" s="18">
        <f>WACC!$C$8+SUMIFS(WACC!$F$58:$F$72,WACC!$C$58:$C$72,"&lt;="&amp;D99,WACC!$D$58:$D$72,"&gt;"&amp;D99)</f>
        <v>0.1406</v>
      </c>
      <c r="G99">
        <f t="shared" si="7"/>
        <v>-83.382857142857148</v>
      </c>
      <c r="H99">
        <f t="shared" si="8"/>
        <v>-73.855600117843025</v>
      </c>
    </row>
    <row r="100" spans="1:8">
      <c r="A100" s="51">
        <f t="shared" si="5"/>
        <v>10</v>
      </c>
      <c r="B100">
        <f t="shared" si="6"/>
        <v>1475579.1648221929</v>
      </c>
      <c r="C100" s="30">
        <f>A100+WACC!$J$53</f>
        <v>96</v>
      </c>
      <c r="D100" s="5">
        <f>(A100+WACC!$J$53)/(A100+WACC!$J$53+WACC!$J$54)</f>
        <v>0.36781609195402298</v>
      </c>
      <c r="F100" s="18">
        <f>WACC!$C$8+SUMIFS(WACC!$F$58:$F$72,WACC!$C$58:$C$72,"&lt;="&amp;D100,WACC!$D$58:$D$72,"&gt;"&amp;D100)</f>
        <v>0.1406</v>
      </c>
      <c r="G100">
        <f t="shared" si="7"/>
        <v>-83.382857142857148</v>
      </c>
      <c r="H100">
        <f t="shared" si="8"/>
        <v>-73.855600117843025</v>
      </c>
    </row>
    <row r="101" spans="1:8">
      <c r="A101" s="51">
        <f t="shared" si="5"/>
        <v>10</v>
      </c>
      <c r="B101">
        <f t="shared" si="6"/>
        <v>1475579.1648221929</v>
      </c>
      <c r="C101" s="30">
        <f>A101+WACC!$J$53</f>
        <v>96</v>
      </c>
      <c r="D101" s="5">
        <f>(A101+WACC!$J$53)/(A101+WACC!$J$53+WACC!$J$54)</f>
        <v>0.36781609195402298</v>
      </c>
      <c r="F101" s="18">
        <f>WACC!$C$8+SUMIFS(WACC!$F$58:$F$72,WACC!$C$58:$C$72,"&lt;="&amp;D101,WACC!$D$58:$D$72,"&gt;"&amp;D101)</f>
        <v>0.1406</v>
      </c>
      <c r="G101">
        <f t="shared" si="7"/>
        <v>-83.382857142857148</v>
      </c>
      <c r="H101">
        <f t="shared" si="8"/>
        <v>-73.855600117843025</v>
      </c>
    </row>
    <row r="102" spans="1:8">
      <c r="A102" s="51">
        <f t="shared" si="5"/>
        <v>10</v>
      </c>
      <c r="B102">
        <f t="shared" si="6"/>
        <v>1475579.1648221929</v>
      </c>
      <c r="C102" s="30">
        <f>A102+WACC!$J$53</f>
        <v>96</v>
      </c>
      <c r="D102" s="5">
        <f>(A102+WACC!$J$53)/(A102+WACC!$J$53+WACC!$J$54)</f>
        <v>0.36781609195402298</v>
      </c>
      <c r="F102" s="18">
        <f>WACC!$C$8+SUMIFS(WACC!$F$58:$F$72,WACC!$C$58:$C$72,"&lt;="&amp;D102,WACC!$D$58:$D$72,"&gt;"&amp;D102)</f>
        <v>0.1406</v>
      </c>
      <c r="G102">
        <f t="shared" si="7"/>
        <v>-83.382857142857148</v>
      </c>
      <c r="H102">
        <f t="shared" si="8"/>
        <v>-73.855600117843025</v>
      </c>
    </row>
    <row r="103" spans="1:8">
      <c r="A103" s="51">
        <f t="shared" si="5"/>
        <v>10</v>
      </c>
      <c r="B103">
        <f t="shared" si="6"/>
        <v>1475579.1648221929</v>
      </c>
      <c r="C103" s="30">
        <f>A103+WACC!$J$53</f>
        <v>96</v>
      </c>
      <c r="D103" s="5">
        <f>(A103+WACC!$J$53)/(A103+WACC!$J$53+WACC!$J$54)</f>
        <v>0.36781609195402298</v>
      </c>
      <c r="F103" s="18">
        <f>WACC!$C$8+SUMIFS(WACC!$F$58:$F$72,WACC!$C$58:$C$72,"&lt;="&amp;D103,WACC!$D$58:$D$72,"&gt;"&amp;D103)</f>
        <v>0.1406</v>
      </c>
      <c r="G103">
        <f t="shared" si="7"/>
        <v>-83.382857142857148</v>
      </c>
      <c r="H103">
        <f t="shared" si="8"/>
        <v>-73.855600117843025</v>
      </c>
    </row>
    <row r="104" spans="1:8">
      <c r="A104" s="51">
        <f t="shared" si="5"/>
        <v>10</v>
      </c>
      <c r="B104">
        <f t="shared" si="6"/>
        <v>1475579.1648221929</v>
      </c>
      <c r="C104" s="30">
        <f>A104+WACC!$J$53</f>
        <v>96</v>
      </c>
      <c r="D104" s="5">
        <f>(A104+WACC!$J$53)/(A104+WACC!$J$53+WACC!$J$54)</f>
        <v>0.36781609195402298</v>
      </c>
      <c r="F104" s="18">
        <f>WACC!$C$8+SUMIFS(WACC!$F$58:$F$72,WACC!$C$58:$C$72,"&lt;="&amp;D104,WACC!$D$58:$D$72,"&gt;"&amp;D104)</f>
        <v>0.1406</v>
      </c>
      <c r="G104">
        <f t="shared" si="7"/>
        <v>-83.382857142857148</v>
      </c>
      <c r="H104">
        <f t="shared" si="8"/>
        <v>-73.855600117843025</v>
      </c>
    </row>
    <row r="105" spans="1:8">
      <c r="A105" s="51">
        <f t="shared" si="5"/>
        <v>10</v>
      </c>
      <c r="B105">
        <f t="shared" si="6"/>
        <v>1475579.1648221929</v>
      </c>
      <c r="C105" s="30">
        <f>A105+WACC!$J$53</f>
        <v>96</v>
      </c>
      <c r="D105" s="5">
        <f>(A105+WACC!$J$53)/(A105+WACC!$J$53+WACC!$J$54)</f>
        <v>0.36781609195402298</v>
      </c>
      <c r="F105" s="18">
        <f>WACC!$C$8+SUMIFS(WACC!$F$58:$F$72,WACC!$C$58:$C$72,"&lt;="&amp;D105,WACC!$D$58:$D$72,"&gt;"&amp;D105)</f>
        <v>0.1406</v>
      </c>
      <c r="G105">
        <f t="shared" si="7"/>
        <v>-83.382857142857148</v>
      </c>
      <c r="H105">
        <f t="shared" si="8"/>
        <v>-73.855600117843025</v>
      </c>
    </row>
    <row r="106" spans="1:8">
      <c r="A106" s="51">
        <f t="shared" si="5"/>
        <v>10</v>
      </c>
      <c r="B106">
        <f t="shared" si="6"/>
        <v>1475579.1648221929</v>
      </c>
      <c r="C106" s="30">
        <f>A106+WACC!$J$53</f>
        <v>96</v>
      </c>
      <c r="D106" s="5">
        <f>(A106+WACC!$J$53)/(A106+WACC!$J$53+WACC!$J$54)</f>
        <v>0.36781609195402298</v>
      </c>
      <c r="F106" s="18">
        <f>WACC!$C$8+SUMIFS(WACC!$F$58:$F$72,WACC!$C$58:$C$72,"&lt;="&amp;D106,WACC!$D$58:$D$72,"&gt;"&amp;D106)</f>
        <v>0.1406</v>
      </c>
      <c r="G106">
        <f t="shared" si="7"/>
        <v>-83.382857142857148</v>
      </c>
      <c r="H106">
        <f t="shared" si="8"/>
        <v>-73.855600117843025</v>
      </c>
    </row>
    <row r="107" spans="1:8">
      <c r="A107" s="51">
        <f t="shared" si="5"/>
        <v>10</v>
      </c>
      <c r="B107">
        <f t="shared" si="6"/>
        <v>1475579.1648221929</v>
      </c>
      <c r="C107" s="30">
        <f>A107+WACC!$J$53</f>
        <v>96</v>
      </c>
      <c r="D107" s="5">
        <f>(A107+WACC!$J$53)/(A107+WACC!$J$53+WACC!$J$54)</f>
        <v>0.36781609195402298</v>
      </c>
      <c r="F107" s="18">
        <f>WACC!$C$8+SUMIFS(WACC!$F$58:$F$72,WACC!$C$58:$C$72,"&lt;="&amp;D107,WACC!$D$58:$D$72,"&gt;"&amp;D107)</f>
        <v>0.1406</v>
      </c>
      <c r="G107">
        <f t="shared" si="7"/>
        <v>-83.382857142857148</v>
      </c>
      <c r="H107">
        <f t="shared" si="8"/>
        <v>-73.855600117843025</v>
      </c>
    </row>
    <row r="108" spans="1:8">
      <c r="A108" s="51">
        <f t="shared" si="5"/>
        <v>10</v>
      </c>
      <c r="B108">
        <f t="shared" si="6"/>
        <v>1475579.1648221929</v>
      </c>
      <c r="C108" s="30">
        <f>A108+WACC!$J$53</f>
        <v>96</v>
      </c>
      <c r="D108" s="5">
        <f>(A108+WACC!$J$53)/(A108+WACC!$J$53+WACC!$J$54)</f>
        <v>0.36781609195402298</v>
      </c>
      <c r="F108" s="18">
        <f>WACC!$C$8+SUMIFS(WACC!$F$58:$F$72,WACC!$C$58:$C$72,"&lt;="&amp;D108,WACC!$D$58:$D$72,"&gt;"&amp;D108)</f>
        <v>0.1406</v>
      </c>
      <c r="G108">
        <f t="shared" si="7"/>
        <v>-83.382857142857148</v>
      </c>
      <c r="H108">
        <f t="shared" si="8"/>
        <v>-73.855600117843025</v>
      </c>
    </row>
    <row r="109" spans="1:8">
      <c r="A109" s="51">
        <f t="shared" si="5"/>
        <v>10</v>
      </c>
      <c r="B109">
        <f t="shared" si="6"/>
        <v>1475579.1648221929</v>
      </c>
      <c r="C109" s="30">
        <f>A109+WACC!$J$53</f>
        <v>96</v>
      </c>
      <c r="D109" s="5">
        <f>(A109+WACC!$J$53)/(A109+WACC!$J$53+WACC!$J$54)</f>
        <v>0.36781609195402298</v>
      </c>
      <c r="F109" s="18">
        <f>WACC!$C$8+SUMIFS(WACC!$F$58:$F$72,WACC!$C$58:$C$72,"&lt;="&amp;D109,WACC!$D$58:$D$72,"&gt;"&amp;D109)</f>
        <v>0.1406</v>
      </c>
      <c r="G109">
        <f t="shared" si="7"/>
        <v>-83.382857142857148</v>
      </c>
      <c r="H109">
        <f t="shared" si="8"/>
        <v>-73.855600117843025</v>
      </c>
    </row>
    <row r="110" spans="1:8">
      <c r="A110" s="51">
        <f t="shared" si="5"/>
        <v>10</v>
      </c>
      <c r="B110">
        <f t="shared" si="6"/>
        <v>1475579.1648221929</v>
      </c>
      <c r="C110" s="30">
        <f>A110+WACC!$J$53</f>
        <v>96</v>
      </c>
      <c r="D110" s="5">
        <f>(A110+WACC!$J$53)/(A110+WACC!$J$53+WACC!$J$54)</f>
        <v>0.36781609195402298</v>
      </c>
      <c r="F110" s="18">
        <f>WACC!$C$8+SUMIFS(WACC!$F$58:$F$72,WACC!$C$58:$C$72,"&lt;="&amp;D110,WACC!$D$58:$D$72,"&gt;"&amp;D110)</f>
        <v>0.1406</v>
      </c>
      <c r="G110">
        <f t="shared" si="7"/>
        <v>-83.382857142857148</v>
      </c>
      <c r="H110">
        <f t="shared" si="8"/>
        <v>-73.855600117843025</v>
      </c>
    </row>
    <row r="111" spans="1:8">
      <c r="A111" s="51">
        <f t="shared" si="5"/>
        <v>10</v>
      </c>
      <c r="B111">
        <f t="shared" si="6"/>
        <v>1475579.1648221929</v>
      </c>
      <c r="C111" s="30">
        <f>A111+WACC!$J$53</f>
        <v>96</v>
      </c>
      <c r="D111" s="5">
        <f>(A111+WACC!$J$53)/(A111+WACC!$J$53+WACC!$J$54)</f>
        <v>0.36781609195402298</v>
      </c>
      <c r="F111" s="18">
        <f>WACC!$C$8+SUMIFS(WACC!$F$58:$F$72,WACC!$C$58:$C$72,"&lt;="&amp;D111,WACC!$D$58:$D$72,"&gt;"&amp;D111)</f>
        <v>0.1406</v>
      </c>
      <c r="G111">
        <f t="shared" si="7"/>
        <v>-83.382857142857148</v>
      </c>
      <c r="H111">
        <f t="shared" si="8"/>
        <v>-73.855600117843025</v>
      </c>
    </row>
    <row r="112" spans="1:8">
      <c r="A112" s="51">
        <f t="shared" si="5"/>
        <v>10</v>
      </c>
      <c r="B112">
        <f t="shared" si="6"/>
        <v>1475579.1648221929</v>
      </c>
      <c r="C112" s="30">
        <f>A112+WACC!$J$53</f>
        <v>96</v>
      </c>
      <c r="D112" s="5">
        <f>(A112+WACC!$J$53)/(A112+WACC!$J$53+WACC!$J$54)</f>
        <v>0.36781609195402298</v>
      </c>
      <c r="F112" s="18">
        <f>WACC!$C$8+SUMIFS(WACC!$F$58:$F$72,WACC!$C$58:$C$72,"&lt;="&amp;D112,WACC!$D$58:$D$72,"&gt;"&amp;D112)</f>
        <v>0.1406</v>
      </c>
      <c r="G112">
        <f t="shared" si="7"/>
        <v>-83.382857142857148</v>
      </c>
      <c r="H112">
        <f t="shared" si="8"/>
        <v>-73.855600117843025</v>
      </c>
    </row>
    <row r="113" spans="1:8">
      <c r="A113" s="51">
        <f t="shared" si="5"/>
        <v>10</v>
      </c>
      <c r="B113">
        <f t="shared" si="6"/>
        <v>1475579.1648221929</v>
      </c>
      <c r="C113" s="30">
        <f>A113+WACC!$J$53</f>
        <v>96</v>
      </c>
      <c r="D113" s="5">
        <f>(A113+WACC!$J$53)/(A113+WACC!$J$53+WACC!$J$54)</f>
        <v>0.36781609195402298</v>
      </c>
      <c r="F113" s="18">
        <f>WACC!$C$8+SUMIFS(WACC!$F$58:$F$72,WACC!$C$58:$C$72,"&lt;="&amp;D113,WACC!$D$58:$D$72,"&gt;"&amp;D113)</f>
        <v>0.1406</v>
      </c>
      <c r="G113">
        <f t="shared" si="7"/>
        <v>-83.382857142857148</v>
      </c>
      <c r="H113">
        <f t="shared" si="8"/>
        <v>-73.855600117843025</v>
      </c>
    </row>
    <row r="114" spans="1:8">
      <c r="A114" s="51">
        <f t="shared" si="5"/>
        <v>10</v>
      </c>
      <c r="B114">
        <f t="shared" si="6"/>
        <v>1475579.1648221929</v>
      </c>
      <c r="C114" s="30">
        <f>A114+WACC!$J$53</f>
        <v>96</v>
      </c>
      <c r="D114" s="5">
        <f>(A114+WACC!$J$53)/(A114+WACC!$J$53+WACC!$J$54)</f>
        <v>0.36781609195402298</v>
      </c>
      <c r="F114" s="18">
        <f>WACC!$C$8+SUMIFS(WACC!$F$58:$F$72,WACC!$C$58:$C$72,"&lt;="&amp;D114,WACC!$D$58:$D$72,"&gt;"&amp;D114)</f>
        <v>0.1406</v>
      </c>
      <c r="G114">
        <f t="shared" si="7"/>
        <v>-83.382857142857148</v>
      </c>
      <c r="H114">
        <f t="shared" si="8"/>
        <v>-73.855600117843025</v>
      </c>
    </row>
    <row r="115" spans="1:8">
      <c r="A115" s="51">
        <f t="shared" si="5"/>
        <v>10</v>
      </c>
      <c r="B115">
        <f t="shared" si="6"/>
        <v>1475579.1648221929</v>
      </c>
      <c r="C115" s="30">
        <f>A115+WACC!$J$53</f>
        <v>96</v>
      </c>
      <c r="D115" s="5">
        <f>(A115+WACC!$J$53)/(A115+WACC!$J$53+WACC!$J$54)</f>
        <v>0.36781609195402298</v>
      </c>
      <c r="F115" s="18">
        <f>WACC!$C$8+SUMIFS(WACC!$F$58:$F$72,WACC!$C$58:$C$72,"&lt;="&amp;D115,WACC!$D$58:$D$72,"&gt;"&amp;D115)</f>
        <v>0.1406</v>
      </c>
      <c r="G115">
        <f t="shared" si="7"/>
        <v>-83.382857142857148</v>
      </c>
      <c r="H115">
        <f t="shared" si="8"/>
        <v>-73.855600117843025</v>
      </c>
    </row>
    <row r="116" spans="1:8">
      <c r="A116" s="51">
        <f t="shared" si="5"/>
        <v>10</v>
      </c>
      <c r="B116">
        <f t="shared" si="6"/>
        <v>1475579.1648221929</v>
      </c>
      <c r="C116" s="30">
        <f>A116+WACC!$J$53</f>
        <v>96</v>
      </c>
      <c r="D116" s="5">
        <f>(A116+WACC!$J$53)/(A116+WACC!$J$53+WACC!$J$54)</f>
        <v>0.36781609195402298</v>
      </c>
      <c r="F116" s="18">
        <f>WACC!$C$8+SUMIFS(WACC!$F$58:$F$72,WACC!$C$58:$C$72,"&lt;="&amp;D116,WACC!$D$58:$D$72,"&gt;"&amp;D116)</f>
        <v>0.1406</v>
      </c>
      <c r="G116">
        <f t="shared" si="7"/>
        <v>-83.382857142857148</v>
      </c>
      <c r="H116">
        <f t="shared" si="8"/>
        <v>-73.855600117843025</v>
      </c>
    </row>
    <row r="117" spans="1:8">
      <c r="A117" s="51">
        <f t="shared" si="5"/>
        <v>10</v>
      </c>
      <c r="B117">
        <f t="shared" si="6"/>
        <v>1475579.1648221929</v>
      </c>
      <c r="C117" s="30">
        <f>A117+WACC!$J$53</f>
        <v>96</v>
      </c>
      <c r="D117" s="5">
        <f>(A117+WACC!$J$53)/(A117+WACC!$J$53+WACC!$J$54)</f>
        <v>0.36781609195402298</v>
      </c>
      <c r="F117" s="18">
        <f>WACC!$C$8+SUMIFS(WACC!$F$58:$F$72,WACC!$C$58:$C$72,"&lt;="&amp;D117,WACC!$D$58:$D$72,"&gt;"&amp;D117)</f>
        <v>0.1406</v>
      </c>
      <c r="G117">
        <f t="shared" si="7"/>
        <v>-83.382857142857148</v>
      </c>
      <c r="H117">
        <f t="shared" si="8"/>
        <v>-73.855600117843025</v>
      </c>
    </row>
    <row r="118" spans="1:8">
      <c r="A118" s="51">
        <f t="shared" si="5"/>
        <v>10</v>
      </c>
      <c r="B118">
        <f t="shared" si="6"/>
        <v>1475579.1648221929</v>
      </c>
      <c r="C118" s="30">
        <f>A118+WACC!$J$53</f>
        <v>96</v>
      </c>
      <c r="D118" s="5">
        <f>(A118+WACC!$J$53)/(A118+WACC!$J$53+WACC!$J$54)</f>
        <v>0.36781609195402298</v>
      </c>
      <c r="F118" s="18">
        <f>WACC!$C$8+SUMIFS(WACC!$F$58:$F$72,WACC!$C$58:$C$72,"&lt;="&amp;D118,WACC!$D$58:$D$72,"&gt;"&amp;D118)</f>
        <v>0.1406</v>
      </c>
      <c r="G118">
        <f t="shared" si="7"/>
        <v>-83.382857142857148</v>
      </c>
      <c r="H118">
        <f t="shared" si="8"/>
        <v>-73.855600117843025</v>
      </c>
    </row>
    <row r="119" spans="1:8">
      <c r="A119" s="51">
        <f t="shared" si="5"/>
        <v>10</v>
      </c>
      <c r="B119">
        <f t="shared" si="6"/>
        <v>1475579.1648221929</v>
      </c>
      <c r="C119" s="30">
        <f>A119+WACC!$J$53</f>
        <v>96</v>
      </c>
      <c r="D119" s="5">
        <f>(A119+WACC!$J$53)/(A119+WACC!$J$53+WACC!$J$54)</f>
        <v>0.36781609195402298</v>
      </c>
      <c r="F119" s="18">
        <f>WACC!$C$8+SUMIFS(WACC!$F$58:$F$72,WACC!$C$58:$C$72,"&lt;="&amp;D119,WACC!$D$58:$D$72,"&gt;"&amp;D119)</f>
        <v>0.1406</v>
      </c>
      <c r="G119">
        <f t="shared" si="7"/>
        <v>-83.382857142857148</v>
      </c>
      <c r="H119">
        <f t="shared" si="8"/>
        <v>-73.855600117843025</v>
      </c>
    </row>
    <row r="120" spans="1:8">
      <c r="A120" s="51">
        <f t="shared" si="5"/>
        <v>10</v>
      </c>
      <c r="B120">
        <f t="shared" si="6"/>
        <v>1475579.1648221929</v>
      </c>
      <c r="C120" s="30">
        <f>A120+WACC!$J$53</f>
        <v>96</v>
      </c>
      <c r="D120" s="5">
        <f>(A120+WACC!$J$53)/(A120+WACC!$J$53+WACC!$J$54)</f>
        <v>0.36781609195402298</v>
      </c>
      <c r="F120" s="18">
        <f>WACC!$C$8+SUMIFS(WACC!$F$58:$F$72,WACC!$C$58:$C$72,"&lt;="&amp;D120,WACC!$D$58:$D$72,"&gt;"&amp;D120)</f>
        <v>0.1406</v>
      </c>
      <c r="G120">
        <f t="shared" si="7"/>
        <v>-83.382857142857148</v>
      </c>
      <c r="H120">
        <f t="shared" si="8"/>
        <v>-73.855600117843025</v>
      </c>
    </row>
    <row r="121" spans="1:8">
      <c r="A121" s="51">
        <f t="shared" si="5"/>
        <v>10</v>
      </c>
      <c r="B121">
        <f t="shared" si="6"/>
        <v>1475579.1648221929</v>
      </c>
      <c r="C121" s="30">
        <f>A121+WACC!$J$53</f>
        <v>96</v>
      </c>
      <c r="D121" s="5">
        <f>(A121+WACC!$J$53)/(A121+WACC!$J$53+WACC!$J$54)</f>
        <v>0.36781609195402298</v>
      </c>
      <c r="F121" s="18">
        <f>WACC!$C$8+SUMIFS(WACC!$F$58:$F$72,WACC!$C$58:$C$72,"&lt;="&amp;D121,WACC!$D$58:$D$72,"&gt;"&amp;D121)</f>
        <v>0.1406</v>
      </c>
      <c r="G121">
        <f t="shared" si="7"/>
        <v>-83.382857142857148</v>
      </c>
      <c r="H121">
        <f t="shared" si="8"/>
        <v>-73.855600117843025</v>
      </c>
    </row>
    <row r="122" spans="1:8">
      <c r="A122" s="51">
        <f t="shared" si="5"/>
        <v>10</v>
      </c>
      <c r="B122">
        <f t="shared" si="6"/>
        <v>1475579.1648221929</v>
      </c>
      <c r="C122" s="30">
        <f>A122+WACC!$J$53</f>
        <v>96</v>
      </c>
      <c r="D122" s="5">
        <f>(A122+WACC!$J$53)/(A122+WACC!$J$53+WACC!$J$54)</f>
        <v>0.36781609195402298</v>
      </c>
      <c r="F122" s="18">
        <f>WACC!$C$8+SUMIFS(WACC!$F$58:$F$72,WACC!$C$58:$C$72,"&lt;="&amp;D122,WACC!$D$58:$D$72,"&gt;"&amp;D122)</f>
        <v>0.1406</v>
      </c>
      <c r="G122">
        <f t="shared" si="7"/>
        <v>-83.382857142857148</v>
      </c>
      <c r="H122">
        <f t="shared" si="8"/>
        <v>-73.855600117843025</v>
      </c>
    </row>
    <row r="123" spans="1:8">
      <c r="A123" s="51">
        <f t="shared" si="5"/>
        <v>10</v>
      </c>
      <c r="B123">
        <f t="shared" si="6"/>
        <v>1475579.1648221929</v>
      </c>
      <c r="C123" s="30">
        <f>A123+WACC!$J$53</f>
        <v>96</v>
      </c>
      <c r="D123" s="5">
        <f>(A123+WACC!$J$53)/(A123+WACC!$J$53+WACC!$J$54)</f>
        <v>0.36781609195402298</v>
      </c>
      <c r="F123" s="18">
        <f>WACC!$C$8+SUMIFS(WACC!$F$58:$F$72,WACC!$C$58:$C$72,"&lt;="&amp;D123,WACC!$D$58:$D$72,"&gt;"&amp;D123)</f>
        <v>0.1406</v>
      </c>
      <c r="G123">
        <f t="shared" si="7"/>
        <v>-83.382857142857148</v>
      </c>
      <c r="H123">
        <f t="shared" si="8"/>
        <v>-73.855600117843025</v>
      </c>
    </row>
    <row r="124" spans="1:8">
      <c r="A124" s="51">
        <f t="shared" si="5"/>
        <v>10</v>
      </c>
      <c r="B124">
        <f t="shared" si="6"/>
        <v>1475579.1648221929</v>
      </c>
      <c r="C124" s="30">
        <f>A124+WACC!$J$53</f>
        <v>96</v>
      </c>
      <c r="D124" s="5">
        <f>(A124+WACC!$J$53)/(A124+WACC!$J$53+WACC!$J$54)</f>
        <v>0.36781609195402298</v>
      </c>
      <c r="F124" s="18">
        <f>WACC!$C$8+SUMIFS(WACC!$F$58:$F$72,WACC!$C$58:$C$72,"&lt;="&amp;D124,WACC!$D$58:$D$72,"&gt;"&amp;D124)</f>
        <v>0.1406</v>
      </c>
      <c r="G124">
        <f t="shared" si="7"/>
        <v>-83.382857142857148</v>
      </c>
      <c r="H124">
        <f t="shared" si="8"/>
        <v>-73.855600117843025</v>
      </c>
    </row>
    <row r="125" spans="1:8">
      <c r="A125" s="51">
        <f t="shared" si="5"/>
        <v>10</v>
      </c>
      <c r="B125">
        <f t="shared" si="6"/>
        <v>1475579.1648221929</v>
      </c>
      <c r="C125" s="30">
        <f>A125+WACC!$J$53</f>
        <v>96</v>
      </c>
      <c r="D125" s="5">
        <f>(A125+WACC!$J$53)/(A125+WACC!$J$53+WACC!$J$54)</f>
        <v>0.36781609195402298</v>
      </c>
      <c r="F125" s="18">
        <f>WACC!$C$8+SUMIFS(WACC!$F$58:$F$72,WACC!$C$58:$C$72,"&lt;="&amp;D125,WACC!$D$58:$D$72,"&gt;"&amp;D125)</f>
        <v>0.1406</v>
      </c>
      <c r="G125">
        <f t="shared" si="7"/>
        <v>-83.382857142857148</v>
      </c>
      <c r="H125">
        <f t="shared" si="8"/>
        <v>-73.855600117843025</v>
      </c>
    </row>
    <row r="126" spans="1:8">
      <c r="A126" s="51">
        <f t="shared" si="5"/>
        <v>10</v>
      </c>
      <c r="B126">
        <f t="shared" si="6"/>
        <v>1475579.1648221929</v>
      </c>
      <c r="C126" s="30">
        <f>A126+WACC!$J$53</f>
        <v>96</v>
      </c>
      <c r="D126" s="5">
        <f>(A126+WACC!$J$53)/(A126+WACC!$J$53+WACC!$J$54)</f>
        <v>0.36781609195402298</v>
      </c>
      <c r="F126" s="18">
        <f>WACC!$C$8+SUMIFS(WACC!$F$58:$F$72,WACC!$C$58:$C$72,"&lt;="&amp;D126,WACC!$D$58:$D$72,"&gt;"&amp;D126)</f>
        <v>0.1406</v>
      </c>
      <c r="G126">
        <f t="shared" si="7"/>
        <v>-83.382857142857148</v>
      </c>
      <c r="H126">
        <f t="shared" si="8"/>
        <v>-73.855600117843025</v>
      </c>
    </row>
    <row r="127" spans="1:8">
      <c r="A127" s="51">
        <f t="shared" si="5"/>
        <v>10</v>
      </c>
      <c r="B127">
        <f t="shared" si="6"/>
        <v>1475579.1648221929</v>
      </c>
      <c r="C127" s="30">
        <f>A127+WACC!$J$53</f>
        <v>96</v>
      </c>
      <c r="D127" s="5">
        <f>(A127+WACC!$J$53)/(A127+WACC!$J$53+WACC!$J$54)</f>
        <v>0.36781609195402298</v>
      </c>
      <c r="F127" s="18">
        <f>WACC!$C$8+SUMIFS(WACC!$F$58:$F$72,WACC!$C$58:$C$72,"&lt;="&amp;D127,WACC!$D$58:$D$72,"&gt;"&amp;D127)</f>
        <v>0.1406</v>
      </c>
      <c r="G127">
        <f t="shared" si="7"/>
        <v>-83.382857142857148</v>
      </c>
      <c r="H127">
        <f t="shared" si="8"/>
        <v>-73.855600117843025</v>
      </c>
    </row>
    <row r="128" spans="1:8">
      <c r="A128" s="51">
        <f t="shared" si="5"/>
        <v>10</v>
      </c>
      <c r="B128">
        <f t="shared" si="6"/>
        <v>1475579.1648221929</v>
      </c>
      <c r="C128" s="30">
        <f>A128+WACC!$J$53</f>
        <v>96</v>
      </c>
      <c r="D128" s="5">
        <f>(A128+WACC!$J$53)/(A128+WACC!$J$53+WACC!$J$54)</f>
        <v>0.36781609195402298</v>
      </c>
      <c r="F128" s="18">
        <f>WACC!$C$8+SUMIFS(WACC!$F$58:$F$72,WACC!$C$58:$C$72,"&lt;="&amp;D128,WACC!$D$58:$D$72,"&gt;"&amp;D128)</f>
        <v>0.1406</v>
      </c>
      <c r="G128">
        <f t="shared" si="7"/>
        <v>-83.382857142857148</v>
      </c>
      <c r="H128">
        <f t="shared" si="8"/>
        <v>-73.855600117843025</v>
      </c>
    </row>
    <row r="129" spans="1:8">
      <c r="A129" s="51">
        <f t="shared" si="5"/>
        <v>10</v>
      </c>
      <c r="B129">
        <f t="shared" si="6"/>
        <v>1475579.1648221929</v>
      </c>
      <c r="C129" s="30">
        <f>A129+WACC!$J$53</f>
        <v>96</v>
      </c>
      <c r="D129" s="5">
        <f>(A129+WACC!$J$53)/(A129+WACC!$J$53+WACC!$J$54)</f>
        <v>0.36781609195402298</v>
      </c>
      <c r="F129" s="18">
        <f>WACC!$C$8+SUMIFS(WACC!$F$58:$F$72,WACC!$C$58:$C$72,"&lt;="&amp;D129,WACC!$D$58:$D$72,"&gt;"&amp;D129)</f>
        <v>0.1406</v>
      </c>
      <c r="G129">
        <f t="shared" si="7"/>
        <v>-83.382857142857148</v>
      </c>
      <c r="H129">
        <f t="shared" si="8"/>
        <v>-73.855600117843025</v>
      </c>
    </row>
    <row r="130" spans="1:8">
      <c r="A130" s="51">
        <f t="shared" si="5"/>
        <v>10</v>
      </c>
      <c r="B130">
        <f t="shared" si="6"/>
        <v>1475579.1648221929</v>
      </c>
      <c r="C130" s="30">
        <f>A130+WACC!$J$53</f>
        <v>96</v>
      </c>
      <c r="D130" s="5">
        <f>(A130+WACC!$J$53)/(A130+WACC!$J$53+WACC!$J$54)</f>
        <v>0.36781609195402298</v>
      </c>
      <c r="F130" s="18">
        <f>WACC!$C$8+SUMIFS(WACC!$F$58:$F$72,WACC!$C$58:$C$72,"&lt;="&amp;D130,WACC!$D$58:$D$72,"&gt;"&amp;D130)</f>
        <v>0.1406</v>
      </c>
      <c r="G130">
        <f t="shared" si="7"/>
        <v>-83.382857142857148</v>
      </c>
      <c r="H130">
        <f t="shared" si="8"/>
        <v>-73.855600117843025</v>
      </c>
    </row>
    <row r="131" spans="1:8">
      <c r="A131" s="51">
        <f t="shared" si="5"/>
        <v>10</v>
      </c>
      <c r="B131">
        <f t="shared" si="6"/>
        <v>1475579.1648221929</v>
      </c>
      <c r="C131" s="30">
        <f>A131+WACC!$J$53</f>
        <v>96</v>
      </c>
      <c r="D131" s="5">
        <f>(A131+WACC!$J$53)/(A131+WACC!$J$53+WACC!$J$54)</f>
        <v>0.36781609195402298</v>
      </c>
      <c r="F131" s="18">
        <f>WACC!$C$8+SUMIFS(WACC!$F$58:$F$72,WACC!$C$58:$C$72,"&lt;="&amp;D131,WACC!$D$58:$D$72,"&gt;"&amp;D131)</f>
        <v>0.1406</v>
      </c>
      <c r="G131">
        <f t="shared" si="7"/>
        <v>-83.382857142857148</v>
      </c>
      <c r="H131">
        <f t="shared" si="8"/>
        <v>-73.855600117843025</v>
      </c>
    </row>
    <row r="132" spans="1:8">
      <c r="A132" s="51">
        <f t="shared" si="5"/>
        <v>10</v>
      </c>
      <c r="B132">
        <f t="shared" si="6"/>
        <v>1475579.1648221929</v>
      </c>
      <c r="C132" s="30">
        <f>A132+WACC!$J$53</f>
        <v>96</v>
      </c>
      <c r="D132" s="5">
        <f>(A132+WACC!$J$53)/(A132+WACC!$J$53+WACC!$J$54)</f>
        <v>0.36781609195402298</v>
      </c>
      <c r="F132" s="18">
        <f>WACC!$C$8+SUMIFS(WACC!$F$58:$F$72,WACC!$C$58:$C$72,"&lt;="&amp;D132,WACC!$D$58:$D$72,"&gt;"&amp;D132)</f>
        <v>0.1406</v>
      </c>
      <c r="G132">
        <f t="shared" si="7"/>
        <v>-83.382857142857148</v>
      </c>
      <c r="H132">
        <f t="shared" si="8"/>
        <v>-73.855600117843025</v>
      </c>
    </row>
    <row r="133" spans="1:8">
      <c r="A133" s="51">
        <f t="shared" si="5"/>
        <v>10</v>
      </c>
      <c r="B133">
        <f t="shared" si="6"/>
        <v>1475579.1648221929</v>
      </c>
      <c r="C133" s="30">
        <f>A133+WACC!$J$53</f>
        <v>96</v>
      </c>
      <c r="D133" s="5">
        <f>(A133+WACC!$J$53)/(A133+WACC!$J$53+WACC!$J$54)</f>
        <v>0.36781609195402298</v>
      </c>
      <c r="F133" s="18">
        <f>WACC!$C$8+SUMIFS(WACC!$F$58:$F$72,WACC!$C$58:$C$72,"&lt;="&amp;D133,WACC!$D$58:$D$72,"&gt;"&amp;D133)</f>
        <v>0.1406</v>
      </c>
      <c r="G133">
        <f t="shared" si="7"/>
        <v>-83.382857142857148</v>
      </c>
      <c r="H133">
        <f t="shared" si="8"/>
        <v>-73.855600117843025</v>
      </c>
    </row>
    <row r="134" spans="1:8">
      <c r="A134" s="51">
        <f t="shared" si="5"/>
        <v>10</v>
      </c>
      <c r="B134">
        <f t="shared" si="6"/>
        <v>1475579.1648221929</v>
      </c>
      <c r="C134" s="30">
        <f>A134+WACC!$J$53</f>
        <v>96</v>
      </c>
      <c r="D134" s="5">
        <f>(A134+WACC!$J$53)/(A134+WACC!$J$53+WACC!$J$54)</f>
        <v>0.36781609195402298</v>
      </c>
      <c r="F134" s="18">
        <f>WACC!$C$8+SUMIFS(WACC!$F$58:$F$72,WACC!$C$58:$C$72,"&lt;="&amp;D134,WACC!$D$58:$D$72,"&gt;"&amp;D134)</f>
        <v>0.1406</v>
      </c>
      <c r="G134">
        <f t="shared" si="7"/>
        <v>-83.382857142857148</v>
      </c>
      <c r="H134">
        <f t="shared" si="8"/>
        <v>-73.855600117843025</v>
      </c>
    </row>
    <row r="135" spans="1:8">
      <c r="A135" s="51">
        <f t="shared" si="5"/>
        <v>10</v>
      </c>
      <c r="B135">
        <f t="shared" si="6"/>
        <v>1475579.1648221929</v>
      </c>
      <c r="C135" s="30">
        <f>A135+WACC!$J$53</f>
        <v>96</v>
      </c>
      <c r="D135" s="5">
        <f>(A135+WACC!$J$53)/(A135+WACC!$J$53+WACC!$J$54)</f>
        <v>0.36781609195402298</v>
      </c>
      <c r="F135" s="18">
        <f>WACC!$C$8+SUMIFS(WACC!$F$58:$F$72,WACC!$C$58:$C$72,"&lt;="&amp;D135,WACC!$D$58:$D$72,"&gt;"&amp;D135)</f>
        <v>0.1406</v>
      </c>
      <c r="G135">
        <f t="shared" si="7"/>
        <v>-83.382857142857148</v>
      </c>
      <c r="H135">
        <f t="shared" si="8"/>
        <v>-73.855600117843025</v>
      </c>
    </row>
    <row r="136" spans="1:8">
      <c r="A136" s="51">
        <f t="shared" si="5"/>
        <v>10</v>
      </c>
      <c r="B136">
        <f t="shared" si="6"/>
        <v>1475579.1648221929</v>
      </c>
      <c r="C136" s="30">
        <f>A136+WACC!$J$53</f>
        <v>96</v>
      </c>
      <c r="D136" s="5">
        <f>(A136+WACC!$J$53)/(A136+WACC!$J$53+WACC!$J$54)</f>
        <v>0.36781609195402298</v>
      </c>
      <c r="F136" s="18">
        <f>WACC!$C$8+SUMIFS(WACC!$F$58:$F$72,WACC!$C$58:$C$72,"&lt;="&amp;D136,WACC!$D$58:$D$72,"&gt;"&amp;D136)</f>
        <v>0.1406</v>
      </c>
      <c r="G136">
        <f t="shared" si="7"/>
        <v>-83.382857142857148</v>
      </c>
      <c r="H136">
        <f t="shared" si="8"/>
        <v>-73.855600117843025</v>
      </c>
    </row>
    <row r="137" spans="1:8">
      <c r="A137" s="51">
        <f t="shared" ref="A137:A200" si="9">$B$5</f>
        <v>10</v>
      </c>
      <c r="B137">
        <f t="shared" ref="B137:B200" si="10">A137/$B$2</f>
        <v>1475579.1648221929</v>
      </c>
      <c r="C137" s="30">
        <f>A137+WACC!$J$53</f>
        <v>96</v>
      </c>
      <c r="D137" s="5">
        <f>(A137+WACC!$J$53)/(A137+WACC!$J$53+WACC!$J$54)</f>
        <v>0.36781609195402298</v>
      </c>
      <c r="F137" s="18">
        <f>WACC!$C$8+SUMIFS(WACC!$F$58:$F$72,WACC!$C$58:$C$72,"&lt;="&amp;D137,WACC!$D$58:$D$72,"&gt;"&amp;D137)</f>
        <v>0.1406</v>
      </c>
      <c r="G137">
        <f t="shared" ref="G137:G200" si="11">((1-0.2)*(E137-C137*F137))/($B$3)*10^9</f>
        <v>-83.382857142857148</v>
      </c>
      <c r="H137">
        <f t="shared" ref="H137:H200" si="12">((1-0.2)*(E137-(C137-A137)*F137))/($B$3+B137)*10^9</f>
        <v>-73.855600117843025</v>
      </c>
    </row>
    <row r="138" spans="1:8">
      <c r="A138" s="51">
        <f t="shared" si="9"/>
        <v>10</v>
      </c>
      <c r="B138">
        <f t="shared" si="10"/>
        <v>1475579.1648221929</v>
      </c>
      <c r="C138" s="30">
        <f>A138+WACC!$J$53</f>
        <v>96</v>
      </c>
      <c r="D138" s="5">
        <f>(A138+WACC!$J$53)/(A138+WACC!$J$53+WACC!$J$54)</f>
        <v>0.36781609195402298</v>
      </c>
      <c r="F138" s="18">
        <f>WACC!$C$8+SUMIFS(WACC!$F$58:$F$72,WACC!$C$58:$C$72,"&lt;="&amp;D138,WACC!$D$58:$D$72,"&gt;"&amp;D138)</f>
        <v>0.1406</v>
      </c>
      <c r="G138">
        <f t="shared" si="11"/>
        <v>-83.382857142857148</v>
      </c>
      <c r="H138">
        <f t="shared" si="12"/>
        <v>-73.855600117843025</v>
      </c>
    </row>
    <row r="139" spans="1:8">
      <c r="A139" s="51">
        <f t="shared" si="9"/>
        <v>10</v>
      </c>
      <c r="B139">
        <f t="shared" si="10"/>
        <v>1475579.1648221929</v>
      </c>
      <c r="C139" s="30">
        <f>A139+WACC!$J$53</f>
        <v>96</v>
      </c>
      <c r="D139" s="5">
        <f>(A139+WACC!$J$53)/(A139+WACC!$J$53+WACC!$J$54)</f>
        <v>0.36781609195402298</v>
      </c>
      <c r="F139" s="18">
        <f>WACC!$C$8+SUMIFS(WACC!$F$58:$F$72,WACC!$C$58:$C$72,"&lt;="&amp;D139,WACC!$D$58:$D$72,"&gt;"&amp;D139)</f>
        <v>0.1406</v>
      </c>
      <c r="G139">
        <f t="shared" si="11"/>
        <v>-83.382857142857148</v>
      </c>
      <c r="H139">
        <f t="shared" si="12"/>
        <v>-73.855600117843025</v>
      </c>
    </row>
    <row r="140" spans="1:8">
      <c r="A140" s="51">
        <f t="shared" si="9"/>
        <v>10</v>
      </c>
      <c r="B140">
        <f t="shared" si="10"/>
        <v>1475579.1648221929</v>
      </c>
      <c r="C140" s="30">
        <f>A140+WACC!$J$53</f>
        <v>96</v>
      </c>
      <c r="D140" s="5">
        <f>(A140+WACC!$J$53)/(A140+WACC!$J$53+WACC!$J$54)</f>
        <v>0.36781609195402298</v>
      </c>
      <c r="F140" s="18">
        <f>WACC!$C$8+SUMIFS(WACC!$F$58:$F$72,WACC!$C$58:$C$72,"&lt;="&amp;D140,WACC!$D$58:$D$72,"&gt;"&amp;D140)</f>
        <v>0.1406</v>
      </c>
      <c r="G140">
        <f t="shared" si="11"/>
        <v>-83.382857142857148</v>
      </c>
      <c r="H140">
        <f t="shared" si="12"/>
        <v>-73.855600117843025</v>
      </c>
    </row>
    <row r="141" spans="1:8">
      <c r="A141" s="51">
        <f t="shared" si="9"/>
        <v>10</v>
      </c>
      <c r="B141">
        <f t="shared" si="10"/>
        <v>1475579.1648221929</v>
      </c>
      <c r="C141" s="30">
        <f>A141+WACC!$J$53</f>
        <v>96</v>
      </c>
      <c r="D141" s="5">
        <f>(A141+WACC!$J$53)/(A141+WACC!$J$53+WACC!$J$54)</f>
        <v>0.36781609195402298</v>
      </c>
      <c r="F141" s="18">
        <f>WACC!$C$8+SUMIFS(WACC!$F$58:$F$72,WACC!$C$58:$C$72,"&lt;="&amp;D141,WACC!$D$58:$D$72,"&gt;"&amp;D141)</f>
        <v>0.1406</v>
      </c>
      <c r="G141">
        <f t="shared" si="11"/>
        <v>-83.382857142857148</v>
      </c>
      <c r="H141">
        <f t="shared" si="12"/>
        <v>-73.855600117843025</v>
      </c>
    </row>
    <row r="142" spans="1:8">
      <c r="A142" s="51">
        <f t="shared" si="9"/>
        <v>10</v>
      </c>
      <c r="B142">
        <f t="shared" si="10"/>
        <v>1475579.1648221929</v>
      </c>
      <c r="C142" s="30">
        <f>A142+WACC!$J$53</f>
        <v>96</v>
      </c>
      <c r="D142" s="5">
        <f>(A142+WACC!$J$53)/(A142+WACC!$J$53+WACC!$J$54)</f>
        <v>0.36781609195402298</v>
      </c>
      <c r="F142" s="18">
        <f>WACC!$C$8+SUMIFS(WACC!$F$58:$F$72,WACC!$C$58:$C$72,"&lt;="&amp;D142,WACC!$D$58:$D$72,"&gt;"&amp;D142)</f>
        <v>0.1406</v>
      </c>
      <c r="G142">
        <f t="shared" si="11"/>
        <v>-83.382857142857148</v>
      </c>
      <c r="H142">
        <f t="shared" si="12"/>
        <v>-73.855600117843025</v>
      </c>
    </row>
    <row r="143" spans="1:8">
      <c r="A143" s="51">
        <f t="shared" si="9"/>
        <v>10</v>
      </c>
      <c r="B143">
        <f t="shared" si="10"/>
        <v>1475579.1648221929</v>
      </c>
      <c r="C143" s="30">
        <f>A143+WACC!$J$53</f>
        <v>96</v>
      </c>
      <c r="D143" s="5">
        <f>(A143+WACC!$J$53)/(A143+WACC!$J$53+WACC!$J$54)</f>
        <v>0.36781609195402298</v>
      </c>
      <c r="F143" s="18">
        <f>WACC!$C$8+SUMIFS(WACC!$F$58:$F$72,WACC!$C$58:$C$72,"&lt;="&amp;D143,WACC!$D$58:$D$72,"&gt;"&amp;D143)</f>
        <v>0.1406</v>
      </c>
      <c r="G143">
        <f t="shared" si="11"/>
        <v>-83.382857142857148</v>
      </c>
      <c r="H143">
        <f t="shared" si="12"/>
        <v>-73.855600117843025</v>
      </c>
    </row>
    <row r="144" spans="1:8">
      <c r="A144" s="51">
        <f t="shared" si="9"/>
        <v>10</v>
      </c>
      <c r="B144">
        <f t="shared" si="10"/>
        <v>1475579.1648221929</v>
      </c>
      <c r="C144" s="30">
        <f>A144+WACC!$J$53</f>
        <v>96</v>
      </c>
      <c r="D144" s="5">
        <f>(A144+WACC!$J$53)/(A144+WACC!$J$53+WACC!$J$54)</f>
        <v>0.36781609195402298</v>
      </c>
      <c r="F144" s="18">
        <f>WACC!$C$8+SUMIFS(WACC!$F$58:$F$72,WACC!$C$58:$C$72,"&lt;="&amp;D144,WACC!$D$58:$D$72,"&gt;"&amp;D144)</f>
        <v>0.1406</v>
      </c>
      <c r="G144">
        <f t="shared" si="11"/>
        <v>-83.382857142857148</v>
      </c>
      <c r="H144">
        <f t="shared" si="12"/>
        <v>-73.855600117843025</v>
      </c>
    </row>
    <row r="145" spans="1:8">
      <c r="A145" s="51">
        <f t="shared" si="9"/>
        <v>10</v>
      </c>
      <c r="B145">
        <f t="shared" si="10"/>
        <v>1475579.1648221929</v>
      </c>
      <c r="C145" s="30">
        <f>A145+WACC!$J$53</f>
        <v>96</v>
      </c>
      <c r="D145" s="5">
        <f>(A145+WACC!$J$53)/(A145+WACC!$J$53+WACC!$J$54)</f>
        <v>0.36781609195402298</v>
      </c>
      <c r="F145" s="18">
        <f>WACC!$C$8+SUMIFS(WACC!$F$58:$F$72,WACC!$C$58:$C$72,"&lt;="&amp;D145,WACC!$D$58:$D$72,"&gt;"&amp;D145)</f>
        <v>0.1406</v>
      </c>
      <c r="G145">
        <f t="shared" si="11"/>
        <v>-83.382857142857148</v>
      </c>
      <c r="H145">
        <f t="shared" si="12"/>
        <v>-73.855600117843025</v>
      </c>
    </row>
    <row r="146" spans="1:8">
      <c r="A146" s="51">
        <f t="shared" si="9"/>
        <v>10</v>
      </c>
      <c r="B146">
        <f t="shared" si="10"/>
        <v>1475579.1648221929</v>
      </c>
      <c r="C146" s="30">
        <f>A146+WACC!$J$53</f>
        <v>96</v>
      </c>
      <c r="D146" s="5">
        <f>(A146+WACC!$J$53)/(A146+WACC!$J$53+WACC!$J$54)</f>
        <v>0.36781609195402298</v>
      </c>
      <c r="F146" s="18">
        <f>WACC!$C$8+SUMIFS(WACC!$F$58:$F$72,WACC!$C$58:$C$72,"&lt;="&amp;D146,WACC!$D$58:$D$72,"&gt;"&amp;D146)</f>
        <v>0.1406</v>
      </c>
      <c r="G146">
        <f t="shared" si="11"/>
        <v>-83.382857142857148</v>
      </c>
      <c r="H146">
        <f t="shared" si="12"/>
        <v>-73.855600117843025</v>
      </c>
    </row>
    <row r="147" spans="1:8">
      <c r="A147" s="51">
        <f t="shared" si="9"/>
        <v>10</v>
      </c>
      <c r="B147">
        <f t="shared" si="10"/>
        <v>1475579.1648221929</v>
      </c>
      <c r="C147" s="30">
        <f>A147+WACC!$J$53</f>
        <v>96</v>
      </c>
      <c r="D147" s="5">
        <f>(A147+WACC!$J$53)/(A147+WACC!$J$53+WACC!$J$54)</f>
        <v>0.36781609195402298</v>
      </c>
      <c r="F147" s="18">
        <f>WACC!$C$8+SUMIFS(WACC!$F$58:$F$72,WACC!$C$58:$C$72,"&lt;="&amp;D147,WACC!$D$58:$D$72,"&gt;"&amp;D147)</f>
        <v>0.1406</v>
      </c>
      <c r="G147">
        <f t="shared" si="11"/>
        <v>-83.382857142857148</v>
      </c>
      <c r="H147">
        <f t="shared" si="12"/>
        <v>-73.855600117843025</v>
      </c>
    </row>
    <row r="148" spans="1:8">
      <c r="A148" s="51">
        <f t="shared" si="9"/>
        <v>10</v>
      </c>
      <c r="B148">
        <f t="shared" si="10"/>
        <v>1475579.1648221929</v>
      </c>
      <c r="C148" s="30">
        <f>A148+WACC!$J$53</f>
        <v>96</v>
      </c>
      <c r="D148" s="5">
        <f>(A148+WACC!$J$53)/(A148+WACC!$J$53+WACC!$J$54)</f>
        <v>0.36781609195402298</v>
      </c>
      <c r="F148" s="18">
        <f>WACC!$C$8+SUMIFS(WACC!$F$58:$F$72,WACC!$C$58:$C$72,"&lt;="&amp;D148,WACC!$D$58:$D$72,"&gt;"&amp;D148)</f>
        <v>0.1406</v>
      </c>
      <c r="G148">
        <f t="shared" si="11"/>
        <v>-83.382857142857148</v>
      </c>
      <c r="H148">
        <f t="shared" si="12"/>
        <v>-73.855600117843025</v>
      </c>
    </row>
    <row r="149" spans="1:8">
      <c r="A149" s="51">
        <f t="shared" si="9"/>
        <v>10</v>
      </c>
      <c r="B149">
        <f t="shared" si="10"/>
        <v>1475579.1648221929</v>
      </c>
      <c r="C149" s="30">
        <f>A149+WACC!$J$53</f>
        <v>96</v>
      </c>
      <c r="D149" s="5">
        <f>(A149+WACC!$J$53)/(A149+WACC!$J$53+WACC!$J$54)</f>
        <v>0.36781609195402298</v>
      </c>
      <c r="F149" s="18">
        <f>WACC!$C$8+SUMIFS(WACC!$F$58:$F$72,WACC!$C$58:$C$72,"&lt;="&amp;D149,WACC!$D$58:$D$72,"&gt;"&amp;D149)</f>
        <v>0.1406</v>
      </c>
      <c r="G149">
        <f t="shared" si="11"/>
        <v>-83.382857142857148</v>
      </c>
      <c r="H149">
        <f t="shared" si="12"/>
        <v>-73.855600117843025</v>
      </c>
    </row>
    <row r="150" spans="1:8">
      <c r="A150" s="51">
        <f t="shared" si="9"/>
        <v>10</v>
      </c>
      <c r="B150">
        <f t="shared" si="10"/>
        <v>1475579.1648221929</v>
      </c>
      <c r="C150" s="30">
        <f>A150+WACC!$J$53</f>
        <v>96</v>
      </c>
      <c r="D150" s="5">
        <f>(A150+WACC!$J$53)/(A150+WACC!$J$53+WACC!$J$54)</f>
        <v>0.36781609195402298</v>
      </c>
      <c r="F150" s="18">
        <f>WACC!$C$8+SUMIFS(WACC!$F$58:$F$72,WACC!$C$58:$C$72,"&lt;="&amp;D150,WACC!$D$58:$D$72,"&gt;"&amp;D150)</f>
        <v>0.1406</v>
      </c>
      <c r="G150">
        <f t="shared" si="11"/>
        <v>-83.382857142857148</v>
      </c>
      <c r="H150">
        <f t="shared" si="12"/>
        <v>-73.855600117843025</v>
      </c>
    </row>
    <row r="151" spans="1:8">
      <c r="A151" s="51">
        <f t="shared" si="9"/>
        <v>10</v>
      </c>
      <c r="B151">
        <f t="shared" si="10"/>
        <v>1475579.1648221929</v>
      </c>
      <c r="C151" s="30">
        <f>A151+WACC!$J$53</f>
        <v>96</v>
      </c>
      <c r="D151" s="5">
        <f>(A151+WACC!$J$53)/(A151+WACC!$J$53+WACC!$J$54)</f>
        <v>0.36781609195402298</v>
      </c>
      <c r="F151" s="18">
        <f>WACC!$C$8+SUMIFS(WACC!$F$58:$F$72,WACC!$C$58:$C$72,"&lt;="&amp;D151,WACC!$D$58:$D$72,"&gt;"&amp;D151)</f>
        <v>0.1406</v>
      </c>
      <c r="G151">
        <f t="shared" si="11"/>
        <v>-83.382857142857148</v>
      </c>
      <c r="H151">
        <f t="shared" si="12"/>
        <v>-73.855600117843025</v>
      </c>
    </row>
    <row r="152" spans="1:8">
      <c r="A152" s="51">
        <f t="shared" si="9"/>
        <v>10</v>
      </c>
      <c r="B152">
        <f t="shared" si="10"/>
        <v>1475579.1648221929</v>
      </c>
      <c r="C152" s="30">
        <f>A152+WACC!$J$53</f>
        <v>96</v>
      </c>
      <c r="D152" s="5">
        <f>(A152+WACC!$J$53)/(A152+WACC!$J$53+WACC!$J$54)</f>
        <v>0.36781609195402298</v>
      </c>
      <c r="F152" s="18">
        <f>WACC!$C$8+SUMIFS(WACC!$F$58:$F$72,WACC!$C$58:$C$72,"&lt;="&amp;D152,WACC!$D$58:$D$72,"&gt;"&amp;D152)</f>
        <v>0.1406</v>
      </c>
      <c r="G152">
        <f t="shared" si="11"/>
        <v>-83.382857142857148</v>
      </c>
      <c r="H152">
        <f t="shared" si="12"/>
        <v>-73.855600117843025</v>
      </c>
    </row>
    <row r="153" spans="1:8">
      <c r="A153" s="51">
        <f t="shared" si="9"/>
        <v>10</v>
      </c>
      <c r="B153">
        <f t="shared" si="10"/>
        <v>1475579.1648221929</v>
      </c>
      <c r="C153" s="30">
        <f>A153+WACC!$J$53</f>
        <v>96</v>
      </c>
      <c r="D153" s="5">
        <f>(A153+WACC!$J$53)/(A153+WACC!$J$53+WACC!$J$54)</f>
        <v>0.36781609195402298</v>
      </c>
      <c r="F153" s="18">
        <f>WACC!$C$8+SUMIFS(WACC!$F$58:$F$72,WACC!$C$58:$C$72,"&lt;="&amp;D153,WACC!$D$58:$D$72,"&gt;"&amp;D153)</f>
        <v>0.1406</v>
      </c>
      <c r="G153">
        <f t="shared" si="11"/>
        <v>-83.382857142857148</v>
      </c>
      <c r="H153">
        <f t="shared" si="12"/>
        <v>-73.855600117843025</v>
      </c>
    </row>
    <row r="154" spans="1:8">
      <c r="A154" s="51">
        <f t="shared" si="9"/>
        <v>10</v>
      </c>
      <c r="B154">
        <f t="shared" si="10"/>
        <v>1475579.1648221929</v>
      </c>
      <c r="C154" s="30">
        <f>A154+WACC!$J$53</f>
        <v>96</v>
      </c>
      <c r="D154" s="5">
        <f>(A154+WACC!$J$53)/(A154+WACC!$J$53+WACC!$J$54)</f>
        <v>0.36781609195402298</v>
      </c>
      <c r="F154" s="18">
        <f>WACC!$C$8+SUMIFS(WACC!$F$58:$F$72,WACC!$C$58:$C$72,"&lt;="&amp;D154,WACC!$D$58:$D$72,"&gt;"&amp;D154)</f>
        <v>0.1406</v>
      </c>
      <c r="G154">
        <f t="shared" si="11"/>
        <v>-83.382857142857148</v>
      </c>
      <c r="H154">
        <f t="shared" si="12"/>
        <v>-73.855600117843025</v>
      </c>
    </row>
    <row r="155" spans="1:8">
      <c r="A155" s="51">
        <f t="shared" si="9"/>
        <v>10</v>
      </c>
      <c r="B155">
        <f t="shared" si="10"/>
        <v>1475579.1648221929</v>
      </c>
      <c r="C155" s="30">
        <f>A155+WACC!$J$53</f>
        <v>96</v>
      </c>
      <c r="D155" s="5">
        <f>(A155+WACC!$J$53)/(A155+WACC!$J$53+WACC!$J$54)</f>
        <v>0.36781609195402298</v>
      </c>
      <c r="F155" s="18">
        <f>WACC!$C$8+SUMIFS(WACC!$F$58:$F$72,WACC!$C$58:$C$72,"&lt;="&amp;D155,WACC!$D$58:$D$72,"&gt;"&amp;D155)</f>
        <v>0.1406</v>
      </c>
      <c r="G155">
        <f t="shared" si="11"/>
        <v>-83.382857142857148</v>
      </c>
      <c r="H155">
        <f t="shared" si="12"/>
        <v>-73.855600117843025</v>
      </c>
    </row>
    <row r="156" spans="1:8">
      <c r="A156" s="51">
        <f t="shared" si="9"/>
        <v>10</v>
      </c>
      <c r="B156">
        <f t="shared" si="10"/>
        <v>1475579.1648221929</v>
      </c>
      <c r="C156" s="30">
        <f>A156+WACC!$J$53</f>
        <v>96</v>
      </c>
      <c r="D156" s="5">
        <f>(A156+WACC!$J$53)/(A156+WACC!$J$53+WACC!$J$54)</f>
        <v>0.36781609195402298</v>
      </c>
      <c r="F156" s="18">
        <f>WACC!$C$8+SUMIFS(WACC!$F$58:$F$72,WACC!$C$58:$C$72,"&lt;="&amp;D156,WACC!$D$58:$D$72,"&gt;"&amp;D156)</f>
        <v>0.1406</v>
      </c>
      <c r="G156">
        <f t="shared" si="11"/>
        <v>-83.382857142857148</v>
      </c>
      <c r="H156">
        <f t="shared" si="12"/>
        <v>-73.855600117843025</v>
      </c>
    </row>
    <row r="157" spans="1:8">
      <c r="A157" s="51">
        <f t="shared" si="9"/>
        <v>10</v>
      </c>
      <c r="B157">
        <f t="shared" si="10"/>
        <v>1475579.1648221929</v>
      </c>
      <c r="C157" s="30">
        <f>A157+WACC!$J$53</f>
        <v>96</v>
      </c>
      <c r="D157" s="5">
        <f>(A157+WACC!$J$53)/(A157+WACC!$J$53+WACC!$J$54)</f>
        <v>0.36781609195402298</v>
      </c>
      <c r="F157" s="18">
        <f>WACC!$C$8+SUMIFS(WACC!$F$58:$F$72,WACC!$C$58:$C$72,"&lt;="&amp;D157,WACC!$D$58:$D$72,"&gt;"&amp;D157)</f>
        <v>0.1406</v>
      </c>
      <c r="G157">
        <f t="shared" si="11"/>
        <v>-83.382857142857148</v>
      </c>
      <c r="H157">
        <f t="shared" si="12"/>
        <v>-73.855600117843025</v>
      </c>
    </row>
    <row r="158" spans="1:8">
      <c r="A158" s="51">
        <f t="shared" si="9"/>
        <v>10</v>
      </c>
      <c r="B158">
        <f t="shared" si="10"/>
        <v>1475579.1648221929</v>
      </c>
      <c r="C158" s="30">
        <f>A158+WACC!$J$53</f>
        <v>96</v>
      </c>
      <c r="D158" s="5">
        <f>(A158+WACC!$J$53)/(A158+WACC!$J$53+WACC!$J$54)</f>
        <v>0.36781609195402298</v>
      </c>
      <c r="F158" s="18">
        <f>WACC!$C$8+SUMIFS(WACC!$F$58:$F$72,WACC!$C$58:$C$72,"&lt;="&amp;D158,WACC!$D$58:$D$72,"&gt;"&amp;D158)</f>
        <v>0.1406</v>
      </c>
      <c r="G158">
        <f t="shared" si="11"/>
        <v>-83.382857142857148</v>
      </c>
      <c r="H158">
        <f t="shared" si="12"/>
        <v>-73.855600117843025</v>
      </c>
    </row>
    <row r="159" spans="1:8">
      <c r="A159" s="51">
        <f t="shared" si="9"/>
        <v>10</v>
      </c>
      <c r="B159">
        <f t="shared" si="10"/>
        <v>1475579.1648221929</v>
      </c>
      <c r="C159" s="30">
        <f>A159+WACC!$J$53</f>
        <v>96</v>
      </c>
      <c r="D159" s="5">
        <f>(A159+WACC!$J$53)/(A159+WACC!$J$53+WACC!$J$54)</f>
        <v>0.36781609195402298</v>
      </c>
      <c r="F159" s="18">
        <f>WACC!$C$8+SUMIFS(WACC!$F$58:$F$72,WACC!$C$58:$C$72,"&lt;="&amp;D159,WACC!$D$58:$D$72,"&gt;"&amp;D159)</f>
        <v>0.1406</v>
      </c>
      <c r="G159">
        <f t="shared" si="11"/>
        <v>-83.382857142857148</v>
      </c>
      <c r="H159">
        <f t="shared" si="12"/>
        <v>-73.855600117843025</v>
      </c>
    </row>
    <row r="160" spans="1:8">
      <c r="A160" s="51">
        <f t="shared" si="9"/>
        <v>10</v>
      </c>
      <c r="B160">
        <f t="shared" si="10"/>
        <v>1475579.1648221929</v>
      </c>
      <c r="C160" s="30">
        <f>A160+WACC!$J$53</f>
        <v>96</v>
      </c>
      <c r="D160" s="5">
        <f>(A160+WACC!$J$53)/(A160+WACC!$J$53+WACC!$J$54)</f>
        <v>0.36781609195402298</v>
      </c>
      <c r="F160" s="18">
        <f>WACC!$C$8+SUMIFS(WACC!$F$58:$F$72,WACC!$C$58:$C$72,"&lt;="&amp;D160,WACC!$D$58:$D$72,"&gt;"&amp;D160)</f>
        <v>0.1406</v>
      </c>
      <c r="G160">
        <f t="shared" si="11"/>
        <v>-83.382857142857148</v>
      </c>
      <c r="H160">
        <f t="shared" si="12"/>
        <v>-73.855600117843025</v>
      </c>
    </row>
    <row r="161" spans="1:8">
      <c r="A161" s="51">
        <f t="shared" si="9"/>
        <v>10</v>
      </c>
      <c r="B161">
        <f t="shared" si="10"/>
        <v>1475579.1648221929</v>
      </c>
      <c r="C161" s="30">
        <f>A161+WACC!$J$53</f>
        <v>96</v>
      </c>
      <c r="D161" s="5">
        <f>(A161+WACC!$J$53)/(A161+WACC!$J$53+WACC!$J$54)</f>
        <v>0.36781609195402298</v>
      </c>
      <c r="F161" s="18">
        <f>WACC!$C$8+SUMIFS(WACC!$F$58:$F$72,WACC!$C$58:$C$72,"&lt;="&amp;D161,WACC!$D$58:$D$72,"&gt;"&amp;D161)</f>
        <v>0.1406</v>
      </c>
      <c r="G161">
        <f t="shared" si="11"/>
        <v>-83.382857142857148</v>
      </c>
      <c r="H161">
        <f t="shared" si="12"/>
        <v>-73.855600117843025</v>
      </c>
    </row>
    <row r="162" spans="1:8">
      <c r="A162" s="51">
        <f t="shared" si="9"/>
        <v>10</v>
      </c>
      <c r="B162">
        <f t="shared" si="10"/>
        <v>1475579.1648221929</v>
      </c>
      <c r="C162" s="30">
        <f>A162+WACC!$J$53</f>
        <v>96</v>
      </c>
      <c r="D162" s="5">
        <f>(A162+WACC!$J$53)/(A162+WACC!$J$53+WACC!$J$54)</f>
        <v>0.36781609195402298</v>
      </c>
      <c r="F162" s="18">
        <f>WACC!$C$8+SUMIFS(WACC!$F$58:$F$72,WACC!$C$58:$C$72,"&lt;="&amp;D162,WACC!$D$58:$D$72,"&gt;"&amp;D162)</f>
        <v>0.1406</v>
      </c>
      <c r="G162">
        <f t="shared" si="11"/>
        <v>-83.382857142857148</v>
      </c>
      <c r="H162">
        <f t="shared" si="12"/>
        <v>-73.855600117843025</v>
      </c>
    </row>
    <row r="163" spans="1:8">
      <c r="A163" s="51">
        <f t="shared" si="9"/>
        <v>10</v>
      </c>
      <c r="B163">
        <f t="shared" si="10"/>
        <v>1475579.1648221929</v>
      </c>
      <c r="C163" s="30">
        <f>A163+WACC!$J$53</f>
        <v>96</v>
      </c>
      <c r="D163" s="5">
        <f>(A163+WACC!$J$53)/(A163+WACC!$J$53+WACC!$J$54)</f>
        <v>0.36781609195402298</v>
      </c>
      <c r="F163" s="18">
        <f>WACC!$C$8+SUMIFS(WACC!$F$58:$F$72,WACC!$C$58:$C$72,"&lt;="&amp;D163,WACC!$D$58:$D$72,"&gt;"&amp;D163)</f>
        <v>0.1406</v>
      </c>
      <c r="G163">
        <f t="shared" si="11"/>
        <v>-83.382857142857148</v>
      </c>
      <c r="H163">
        <f t="shared" si="12"/>
        <v>-73.855600117843025</v>
      </c>
    </row>
    <row r="164" spans="1:8">
      <c r="A164" s="51">
        <f t="shared" si="9"/>
        <v>10</v>
      </c>
      <c r="B164">
        <f t="shared" si="10"/>
        <v>1475579.1648221929</v>
      </c>
      <c r="C164" s="30">
        <f>A164+WACC!$J$53</f>
        <v>96</v>
      </c>
      <c r="D164" s="5">
        <f>(A164+WACC!$J$53)/(A164+WACC!$J$53+WACC!$J$54)</f>
        <v>0.36781609195402298</v>
      </c>
      <c r="F164" s="18">
        <f>WACC!$C$8+SUMIFS(WACC!$F$58:$F$72,WACC!$C$58:$C$72,"&lt;="&amp;D164,WACC!$D$58:$D$72,"&gt;"&amp;D164)</f>
        <v>0.1406</v>
      </c>
      <c r="G164">
        <f t="shared" si="11"/>
        <v>-83.382857142857148</v>
      </c>
      <c r="H164">
        <f t="shared" si="12"/>
        <v>-73.855600117843025</v>
      </c>
    </row>
    <row r="165" spans="1:8">
      <c r="A165" s="51">
        <f t="shared" si="9"/>
        <v>10</v>
      </c>
      <c r="B165">
        <f t="shared" si="10"/>
        <v>1475579.1648221929</v>
      </c>
      <c r="C165" s="30">
        <f>A165+WACC!$J$53</f>
        <v>96</v>
      </c>
      <c r="D165" s="5">
        <f>(A165+WACC!$J$53)/(A165+WACC!$J$53+WACC!$J$54)</f>
        <v>0.36781609195402298</v>
      </c>
      <c r="F165" s="18">
        <f>WACC!$C$8+SUMIFS(WACC!$F$58:$F$72,WACC!$C$58:$C$72,"&lt;="&amp;D165,WACC!$D$58:$D$72,"&gt;"&amp;D165)</f>
        <v>0.1406</v>
      </c>
      <c r="G165">
        <f t="shared" si="11"/>
        <v>-83.382857142857148</v>
      </c>
      <c r="H165">
        <f t="shared" si="12"/>
        <v>-73.855600117843025</v>
      </c>
    </row>
    <row r="166" spans="1:8">
      <c r="A166" s="51">
        <f t="shared" si="9"/>
        <v>10</v>
      </c>
      <c r="B166">
        <f t="shared" si="10"/>
        <v>1475579.1648221929</v>
      </c>
      <c r="C166" s="30">
        <f>A166+WACC!$J$53</f>
        <v>96</v>
      </c>
      <c r="D166" s="5">
        <f>(A166+WACC!$J$53)/(A166+WACC!$J$53+WACC!$J$54)</f>
        <v>0.36781609195402298</v>
      </c>
      <c r="F166" s="18">
        <f>WACC!$C$8+SUMIFS(WACC!$F$58:$F$72,WACC!$C$58:$C$72,"&lt;="&amp;D166,WACC!$D$58:$D$72,"&gt;"&amp;D166)</f>
        <v>0.1406</v>
      </c>
      <c r="G166">
        <f t="shared" si="11"/>
        <v>-83.382857142857148</v>
      </c>
      <c r="H166">
        <f t="shared" si="12"/>
        <v>-73.855600117843025</v>
      </c>
    </row>
    <row r="167" spans="1:8">
      <c r="A167" s="51">
        <f t="shared" si="9"/>
        <v>10</v>
      </c>
      <c r="B167">
        <f t="shared" si="10"/>
        <v>1475579.1648221929</v>
      </c>
      <c r="C167" s="30">
        <f>A167+WACC!$J$53</f>
        <v>96</v>
      </c>
      <c r="D167" s="5">
        <f>(A167+WACC!$J$53)/(A167+WACC!$J$53+WACC!$J$54)</f>
        <v>0.36781609195402298</v>
      </c>
      <c r="F167" s="18">
        <f>WACC!$C$8+SUMIFS(WACC!$F$58:$F$72,WACC!$C$58:$C$72,"&lt;="&amp;D167,WACC!$D$58:$D$72,"&gt;"&amp;D167)</f>
        <v>0.1406</v>
      </c>
      <c r="G167">
        <f t="shared" si="11"/>
        <v>-83.382857142857148</v>
      </c>
      <c r="H167">
        <f t="shared" si="12"/>
        <v>-73.855600117843025</v>
      </c>
    </row>
    <row r="168" spans="1:8">
      <c r="A168" s="51">
        <f t="shared" si="9"/>
        <v>10</v>
      </c>
      <c r="B168">
        <f t="shared" si="10"/>
        <v>1475579.1648221929</v>
      </c>
      <c r="C168" s="30">
        <f>A168+WACC!$J$53</f>
        <v>96</v>
      </c>
      <c r="D168" s="5">
        <f>(A168+WACC!$J$53)/(A168+WACC!$J$53+WACC!$J$54)</f>
        <v>0.36781609195402298</v>
      </c>
      <c r="F168" s="18">
        <f>WACC!$C$8+SUMIFS(WACC!$F$58:$F$72,WACC!$C$58:$C$72,"&lt;="&amp;D168,WACC!$D$58:$D$72,"&gt;"&amp;D168)</f>
        <v>0.1406</v>
      </c>
      <c r="G168">
        <f t="shared" si="11"/>
        <v>-83.382857142857148</v>
      </c>
      <c r="H168">
        <f t="shared" si="12"/>
        <v>-73.855600117843025</v>
      </c>
    </row>
    <row r="169" spans="1:8">
      <c r="A169" s="51">
        <f t="shared" si="9"/>
        <v>10</v>
      </c>
      <c r="B169">
        <f t="shared" si="10"/>
        <v>1475579.1648221929</v>
      </c>
      <c r="C169" s="30">
        <f>A169+WACC!$J$53</f>
        <v>96</v>
      </c>
      <c r="D169" s="5">
        <f>(A169+WACC!$J$53)/(A169+WACC!$J$53+WACC!$J$54)</f>
        <v>0.36781609195402298</v>
      </c>
      <c r="F169" s="18">
        <f>WACC!$C$8+SUMIFS(WACC!$F$58:$F$72,WACC!$C$58:$C$72,"&lt;="&amp;D169,WACC!$D$58:$D$72,"&gt;"&amp;D169)</f>
        <v>0.1406</v>
      </c>
      <c r="G169">
        <f t="shared" si="11"/>
        <v>-83.382857142857148</v>
      </c>
      <c r="H169">
        <f t="shared" si="12"/>
        <v>-73.855600117843025</v>
      </c>
    </row>
    <row r="170" spans="1:8">
      <c r="A170" s="51">
        <f t="shared" si="9"/>
        <v>10</v>
      </c>
      <c r="B170">
        <f t="shared" si="10"/>
        <v>1475579.1648221929</v>
      </c>
      <c r="C170" s="30">
        <f>A170+WACC!$J$53</f>
        <v>96</v>
      </c>
      <c r="D170" s="5">
        <f>(A170+WACC!$J$53)/(A170+WACC!$J$53+WACC!$J$54)</f>
        <v>0.36781609195402298</v>
      </c>
      <c r="F170" s="18">
        <f>WACC!$C$8+SUMIFS(WACC!$F$58:$F$72,WACC!$C$58:$C$72,"&lt;="&amp;D170,WACC!$D$58:$D$72,"&gt;"&amp;D170)</f>
        <v>0.1406</v>
      </c>
      <c r="G170">
        <f t="shared" si="11"/>
        <v>-83.382857142857148</v>
      </c>
      <c r="H170">
        <f t="shared" si="12"/>
        <v>-73.855600117843025</v>
      </c>
    </row>
    <row r="171" spans="1:8">
      <c r="A171" s="51">
        <f t="shared" si="9"/>
        <v>10</v>
      </c>
      <c r="B171">
        <f t="shared" si="10"/>
        <v>1475579.1648221929</v>
      </c>
      <c r="C171" s="30">
        <f>A171+WACC!$J$53</f>
        <v>96</v>
      </c>
      <c r="D171" s="5">
        <f>(A171+WACC!$J$53)/(A171+WACC!$J$53+WACC!$J$54)</f>
        <v>0.36781609195402298</v>
      </c>
      <c r="F171" s="18">
        <f>WACC!$C$8+SUMIFS(WACC!$F$58:$F$72,WACC!$C$58:$C$72,"&lt;="&amp;D171,WACC!$D$58:$D$72,"&gt;"&amp;D171)</f>
        <v>0.1406</v>
      </c>
      <c r="G171">
        <f t="shared" si="11"/>
        <v>-83.382857142857148</v>
      </c>
      <c r="H171">
        <f t="shared" si="12"/>
        <v>-73.855600117843025</v>
      </c>
    </row>
    <row r="172" spans="1:8">
      <c r="A172" s="51">
        <f t="shared" si="9"/>
        <v>10</v>
      </c>
      <c r="B172">
        <f t="shared" si="10"/>
        <v>1475579.1648221929</v>
      </c>
      <c r="C172" s="30">
        <f>A172+WACC!$J$53</f>
        <v>96</v>
      </c>
      <c r="D172" s="5">
        <f>(A172+WACC!$J$53)/(A172+WACC!$J$53+WACC!$J$54)</f>
        <v>0.36781609195402298</v>
      </c>
      <c r="F172" s="18">
        <f>WACC!$C$8+SUMIFS(WACC!$F$58:$F$72,WACC!$C$58:$C$72,"&lt;="&amp;D172,WACC!$D$58:$D$72,"&gt;"&amp;D172)</f>
        <v>0.1406</v>
      </c>
      <c r="G172">
        <f t="shared" si="11"/>
        <v>-83.382857142857148</v>
      </c>
      <c r="H172">
        <f t="shared" si="12"/>
        <v>-73.855600117843025</v>
      </c>
    </row>
    <row r="173" spans="1:8">
      <c r="A173" s="51">
        <f t="shared" si="9"/>
        <v>10</v>
      </c>
      <c r="B173">
        <f t="shared" si="10"/>
        <v>1475579.1648221929</v>
      </c>
      <c r="C173" s="30">
        <f>A173+WACC!$J$53</f>
        <v>96</v>
      </c>
      <c r="D173" s="5">
        <f>(A173+WACC!$J$53)/(A173+WACC!$J$53+WACC!$J$54)</f>
        <v>0.36781609195402298</v>
      </c>
      <c r="F173" s="18">
        <f>WACC!$C$8+SUMIFS(WACC!$F$58:$F$72,WACC!$C$58:$C$72,"&lt;="&amp;D173,WACC!$D$58:$D$72,"&gt;"&amp;D173)</f>
        <v>0.1406</v>
      </c>
      <c r="G173">
        <f t="shared" si="11"/>
        <v>-83.382857142857148</v>
      </c>
      <c r="H173">
        <f t="shared" si="12"/>
        <v>-73.855600117843025</v>
      </c>
    </row>
    <row r="174" spans="1:8">
      <c r="A174" s="51">
        <f t="shared" si="9"/>
        <v>10</v>
      </c>
      <c r="B174">
        <f t="shared" si="10"/>
        <v>1475579.1648221929</v>
      </c>
      <c r="C174" s="30">
        <f>A174+WACC!$J$53</f>
        <v>96</v>
      </c>
      <c r="D174" s="5">
        <f>(A174+WACC!$J$53)/(A174+WACC!$J$53+WACC!$J$54)</f>
        <v>0.36781609195402298</v>
      </c>
      <c r="F174" s="18">
        <f>WACC!$C$8+SUMIFS(WACC!$F$58:$F$72,WACC!$C$58:$C$72,"&lt;="&amp;D174,WACC!$D$58:$D$72,"&gt;"&amp;D174)</f>
        <v>0.1406</v>
      </c>
      <c r="G174">
        <f t="shared" si="11"/>
        <v>-83.382857142857148</v>
      </c>
      <c r="H174">
        <f t="shared" si="12"/>
        <v>-73.855600117843025</v>
      </c>
    </row>
    <row r="175" spans="1:8">
      <c r="A175" s="51">
        <f t="shared" si="9"/>
        <v>10</v>
      </c>
      <c r="B175">
        <f t="shared" si="10"/>
        <v>1475579.1648221929</v>
      </c>
      <c r="C175" s="30">
        <f>A175+WACC!$J$53</f>
        <v>96</v>
      </c>
      <c r="D175" s="5">
        <f>(A175+WACC!$J$53)/(A175+WACC!$J$53+WACC!$J$54)</f>
        <v>0.36781609195402298</v>
      </c>
      <c r="F175" s="18">
        <f>WACC!$C$8+SUMIFS(WACC!$F$58:$F$72,WACC!$C$58:$C$72,"&lt;="&amp;D175,WACC!$D$58:$D$72,"&gt;"&amp;D175)</f>
        <v>0.1406</v>
      </c>
      <c r="G175">
        <f t="shared" si="11"/>
        <v>-83.382857142857148</v>
      </c>
      <c r="H175">
        <f t="shared" si="12"/>
        <v>-73.855600117843025</v>
      </c>
    </row>
    <row r="176" spans="1:8">
      <c r="A176" s="51">
        <f t="shared" si="9"/>
        <v>10</v>
      </c>
      <c r="B176">
        <f t="shared" si="10"/>
        <v>1475579.1648221929</v>
      </c>
      <c r="C176" s="30">
        <f>A176+WACC!$J$53</f>
        <v>96</v>
      </c>
      <c r="D176" s="5">
        <f>(A176+WACC!$J$53)/(A176+WACC!$J$53+WACC!$J$54)</f>
        <v>0.36781609195402298</v>
      </c>
      <c r="F176" s="18">
        <f>WACC!$C$8+SUMIFS(WACC!$F$58:$F$72,WACC!$C$58:$C$72,"&lt;="&amp;D176,WACC!$D$58:$D$72,"&gt;"&amp;D176)</f>
        <v>0.1406</v>
      </c>
      <c r="G176">
        <f t="shared" si="11"/>
        <v>-83.382857142857148</v>
      </c>
      <c r="H176">
        <f t="shared" si="12"/>
        <v>-73.855600117843025</v>
      </c>
    </row>
    <row r="177" spans="1:8">
      <c r="A177" s="51">
        <f t="shared" si="9"/>
        <v>10</v>
      </c>
      <c r="B177">
        <f t="shared" si="10"/>
        <v>1475579.1648221929</v>
      </c>
      <c r="C177" s="30">
        <f>A177+WACC!$J$53</f>
        <v>96</v>
      </c>
      <c r="D177" s="5">
        <f>(A177+WACC!$J$53)/(A177+WACC!$J$53+WACC!$J$54)</f>
        <v>0.36781609195402298</v>
      </c>
      <c r="F177" s="18">
        <f>WACC!$C$8+SUMIFS(WACC!$F$58:$F$72,WACC!$C$58:$C$72,"&lt;="&amp;D177,WACC!$D$58:$D$72,"&gt;"&amp;D177)</f>
        <v>0.1406</v>
      </c>
      <c r="G177">
        <f t="shared" si="11"/>
        <v>-83.382857142857148</v>
      </c>
      <c r="H177">
        <f t="shared" si="12"/>
        <v>-73.855600117843025</v>
      </c>
    </row>
    <row r="178" spans="1:8">
      <c r="A178" s="51">
        <f t="shared" si="9"/>
        <v>10</v>
      </c>
      <c r="B178">
        <f t="shared" si="10"/>
        <v>1475579.1648221929</v>
      </c>
      <c r="C178" s="30">
        <f>A178+WACC!$J$53</f>
        <v>96</v>
      </c>
      <c r="D178" s="5">
        <f>(A178+WACC!$J$53)/(A178+WACC!$J$53+WACC!$J$54)</f>
        <v>0.36781609195402298</v>
      </c>
      <c r="F178" s="18">
        <f>WACC!$C$8+SUMIFS(WACC!$F$58:$F$72,WACC!$C$58:$C$72,"&lt;="&amp;D178,WACC!$D$58:$D$72,"&gt;"&amp;D178)</f>
        <v>0.1406</v>
      </c>
      <c r="G178">
        <f t="shared" si="11"/>
        <v>-83.382857142857148</v>
      </c>
      <c r="H178">
        <f t="shared" si="12"/>
        <v>-73.855600117843025</v>
      </c>
    </row>
    <row r="179" spans="1:8">
      <c r="A179" s="51">
        <f t="shared" si="9"/>
        <v>10</v>
      </c>
      <c r="B179">
        <f t="shared" si="10"/>
        <v>1475579.1648221929</v>
      </c>
      <c r="C179" s="30">
        <f>A179+WACC!$J$53</f>
        <v>96</v>
      </c>
      <c r="D179" s="5">
        <f>(A179+WACC!$J$53)/(A179+WACC!$J$53+WACC!$J$54)</f>
        <v>0.36781609195402298</v>
      </c>
      <c r="F179" s="18">
        <f>WACC!$C$8+SUMIFS(WACC!$F$58:$F$72,WACC!$C$58:$C$72,"&lt;="&amp;D179,WACC!$D$58:$D$72,"&gt;"&amp;D179)</f>
        <v>0.1406</v>
      </c>
      <c r="G179">
        <f t="shared" si="11"/>
        <v>-83.382857142857148</v>
      </c>
      <c r="H179">
        <f t="shared" si="12"/>
        <v>-73.855600117843025</v>
      </c>
    </row>
    <row r="180" spans="1:8">
      <c r="A180" s="51">
        <f t="shared" si="9"/>
        <v>10</v>
      </c>
      <c r="B180">
        <f t="shared" si="10"/>
        <v>1475579.1648221929</v>
      </c>
      <c r="C180" s="30">
        <f>A180+WACC!$J$53</f>
        <v>96</v>
      </c>
      <c r="D180" s="5">
        <f>(A180+WACC!$J$53)/(A180+WACC!$J$53+WACC!$J$54)</f>
        <v>0.36781609195402298</v>
      </c>
      <c r="F180" s="18">
        <f>WACC!$C$8+SUMIFS(WACC!$F$58:$F$72,WACC!$C$58:$C$72,"&lt;="&amp;D180,WACC!$D$58:$D$72,"&gt;"&amp;D180)</f>
        <v>0.1406</v>
      </c>
      <c r="G180">
        <f t="shared" si="11"/>
        <v>-83.382857142857148</v>
      </c>
      <c r="H180">
        <f t="shared" si="12"/>
        <v>-73.855600117843025</v>
      </c>
    </row>
    <row r="181" spans="1:8">
      <c r="A181" s="51">
        <f t="shared" si="9"/>
        <v>10</v>
      </c>
      <c r="B181">
        <f t="shared" si="10"/>
        <v>1475579.1648221929</v>
      </c>
      <c r="C181" s="30">
        <f>A181+WACC!$J$53</f>
        <v>96</v>
      </c>
      <c r="D181" s="5">
        <f>(A181+WACC!$J$53)/(A181+WACC!$J$53+WACC!$J$54)</f>
        <v>0.36781609195402298</v>
      </c>
      <c r="F181" s="18">
        <f>WACC!$C$8+SUMIFS(WACC!$F$58:$F$72,WACC!$C$58:$C$72,"&lt;="&amp;D181,WACC!$D$58:$D$72,"&gt;"&amp;D181)</f>
        <v>0.1406</v>
      </c>
      <c r="G181">
        <f t="shared" si="11"/>
        <v>-83.382857142857148</v>
      </c>
      <c r="H181">
        <f t="shared" si="12"/>
        <v>-73.855600117843025</v>
      </c>
    </row>
    <row r="182" spans="1:8">
      <c r="A182" s="51">
        <f t="shared" si="9"/>
        <v>10</v>
      </c>
      <c r="B182">
        <f t="shared" si="10"/>
        <v>1475579.1648221929</v>
      </c>
      <c r="C182" s="30">
        <f>A182+WACC!$J$53</f>
        <v>96</v>
      </c>
      <c r="D182" s="5">
        <f>(A182+WACC!$J$53)/(A182+WACC!$J$53+WACC!$J$54)</f>
        <v>0.36781609195402298</v>
      </c>
      <c r="F182" s="18">
        <f>WACC!$C$8+SUMIFS(WACC!$F$58:$F$72,WACC!$C$58:$C$72,"&lt;="&amp;D182,WACC!$D$58:$D$72,"&gt;"&amp;D182)</f>
        <v>0.1406</v>
      </c>
      <c r="G182">
        <f t="shared" si="11"/>
        <v>-83.382857142857148</v>
      </c>
      <c r="H182">
        <f t="shared" si="12"/>
        <v>-73.855600117843025</v>
      </c>
    </row>
    <row r="183" spans="1:8">
      <c r="A183" s="51">
        <f t="shared" si="9"/>
        <v>10</v>
      </c>
      <c r="B183">
        <f t="shared" si="10"/>
        <v>1475579.1648221929</v>
      </c>
      <c r="C183" s="30">
        <f>A183+WACC!$J$53</f>
        <v>96</v>
      </c>
      <c r="D183" s="5">
        <f>(A183+WACC!$J$53)/(A183+WACC!$J$53+WACC!$J$54)</f>
        <v>0.36781609195402298</v>
      </c>
      <c r="F183" s="18">
        <f>WACC!$C$8+SUMIFS(WACC!$F$58:$F$72,WACC!$C$58:$C$72,"&lt;="&amp;D183,WACC!$D$58:$D$72,"&gt;"&amp;D183)</f>
        <v>0.1406</v>
      </c>
      <c r="G183">
        <f t="shared" si="11"/>
        <v>-83.382857142857148</v>
      </c>
      <c r="H183">
        <f t="shared" si="12"/>
        <v>-73.855600117843025</v>
      </c>
    </row>
    <row r="184" spans="1:8">
      <c r="A184" s="51">
        <f t="shared" si="9"/>
        <v>10</v>
      </c>
      <c r="B184">
        <f t="shared" si="10"/>
        <v>1475579.1648221929</v>
      </c>
      <c r="C184" s="30">
        <f>A184+WACC!$J$53</f>
        <v>96</v>
      </c>
      <c r="D184" s="5">
        <f>(A184+WACC!$J$53)/(A184+WACC!$J$53+WACC!$J$54)</f>
        <v>0.36781609195402298</v>
      </c>
      <c r="F184" s="18">
        <f>WACC!$C$8+SUMIFS(WACC!$F$58:$F$72,WACC!$C$58:$C$72,"&lt;="&amp;D184,WACC!$D$58:$D$72,"&gt;"&amp;D184)</f>
        <v>0.1406</v>
      </c>
      <c r="G184">
        <f t="shared" si="11"/>
        <v>-83.382857142857148</v>
      </c>
      <c r="H184">
        <f t="shared" si="12"/>
        <v>-73.855600117843025</v>
      </c>
    </row>
    <row r="185" spans="1:8">
      <c r="A185" s="51">
        <f t="shared" si="9"/>
        <v>10</v>
      </c>
      <c r="B185">
        <f t="shared" si="10"/>
        <v>1475579.1648221929</v>
      </c>
      <c r="C185" s="30">
        <f>A185+WACC!$J$53</f>
        <v>96</v>
      </c>
      <c r="D185" s="5">
        <f>(A185+WACC!$J$53)/(A185+WACC!$J$53+WACC!$J$54)</f>
        <v>0.36781609195402298</v>
      </c>
      <c r="F185" s="18">
        <f>WACC!$C$8+SUMIFS(WACC!$F$58:$F$72,WACC!$C$58:$C$72,"&lt;="&amp;D185,WACC!$D$58:$D$72,"&gt;"&amp;D185)</f>
        <v>0.1406</v>
      </c>
      <c r="G185">
        <f t="shared" si="11"/>
        <v>-83.382857142857148</v>
      </c>
      <c r="H185">
        <f t="shared" si="12"/>
        <v>-73.855600117843025</v>
      </c>
    </row>
    <row r="186" spans="1:8">
      <c r="A186" s="51">
        <f t="shared" si="9"/>
        <v>10</v>
      </c>
      <c r="B186">
        <f t="shared" si="10"/>
        <v>1475579.1648221929</v>
      </c>
      <c r="C186" s="30">
        <f>A186+WACC!$J$53</f>
        <v>96</v>
      </c>
      <c r="D186" s="5">
        <f>(A186+WACC!$J$53)/(A186+WACC!$J$53+WACC!$J$54)</f>
        <v>0.36781609195402298</v>
      </c>
      <c r="F186" s="18">
        <f>WACC!$C$8+SUMIFS(WACC!$F$58:$F$72,WACC!$C$58:$C$72,"&lt;="&amp;D186,WACC!$D$58:$D$72,"&gt;"&amp;D186)</f>
        <v>0.1406</v>
      </c>
      <c r="G186">
        <f t="shared" si="11"/>
        <v>-83.382857142857148</v>
      </c>
      <c r="H186">
        <f t="shared" si="12"/>
        <v>-73.855600117843025</v>
      </c>
    </row>
    <row r="187" spans="1:8">
      <c r="A187" s="51">
        <f t="shared" si="9"/>
        <v>10</v>
      </c>
      <c r="B187">
        <f t="shared" si="10"/>
        <v>1475579.1648221929</v>
      </c>
      <c r="C187" s="30">
        <f>A187+WACC!$J$53</f>
        <v>96</v>
      </c>
      <c r="D187" s="5">
        <f>(A187+WACC!$J$53)/(A187+WACC!$J$53+WACC!$J$54)</f>
        <v>0.36781609195402298</v>
      </c>
      <c r="F187" s="18">
        <f>WACC!$C$8+SUMIFS(WACC!$F$58:$F$72,WACC!$C$58:$C$72,"&lt;="&amp;D187,WACC!$D$58:$D$72,"&gt;"&amp;D187)</f>
        <v>0.1406</v>
      </c>
      <c r="G187">
        <f t="shared" si="11"/>
        <v>-83.382857142857148</v>
      </c>
      <c r="H187">
        <f t="shared" si="12"/>
        <v>-73.855600117843025</v>
      </c>
    </row>
    <row r="188" spans="1:8">
      <c r="A188" s="51">
        <f t="shared" si="9"/>
        <v>10</v>
      </c>
      <c r="B188">
        <f t="shared" si="10"/>
        <v>1475579.1648221929</v>
      </c>
      <c r="C188" s="30">
        <f>A188+WACC!$J$53</f>
        <v>96</v>
      </c>
      <c r="D188" s="5">
        <f>(A188+WACC!$J$53)/(A188+WACC!$J$53+WACC!$J$54)</f>
        <v>0.36781609195402298</v>
      </c>
      <c r="F188" s="18">
        <f>WACC!$C$8+SUMIFS(WACC!$F$58:$F$72,WACC!$C$58:$C$72,"&lt;="&amp;D188,WACC!$D$58:$D$72,"&gt;"&amp;D188)</f>
        <v>0.1406</v>
      </c>
      <c r="G188">
        <f t="shared" si="11"/>
        <v>-83.382857142857148</v>
      </c>
      <c r="H188">
        <f t="shared" si="12"/>
        <v>-73.855600117843025</v>
      </c>
    </row>
    <row r="189" spans="1:8">
      <c r="A189" s="51">
        <f t="shared" si="9"/>
        <v>10</v>
      </c>
      <c r="B189">
        <f t="shared" si="10"/>
        <v>1475579.1648221929</v>
      </c>
      <c r="C189" s="30">
        <f>A189+WACC!$J$53</f>
        <v>96</v>
      </c>
      <c r="D189" s="5">
        <f>(A189+WACC!$J$53)/(A189+WACC!$J$53+WACC!$J$54)</f>
        <v>0.36781609195402298</v>
      </c>
      <c r="F189" s="18">
        <f>WACC!$C$8+SUMIFS(WACC!$F$58:$F$72,WACC!$C$58:$C$72,"&lt;="&amp;D189,WACC!$D$58:$D$72,"&gt;"&amp;D189)</f>
        <v>0.1406</v>
      </c>
      <c r="G189">
        <f t="shared" si="11"/>
        <v>-83.382857142857148</v>
      </c>
      <c r="H189">
        <f t="shared" si="12"/>
        <v>-73.855600117843025</v>
      </c>
    </row>
    <row r="190" spans="1:8">
      <c r="A190" s="51">
        <f t="shared" si="9"/>
        <v>10</v>
      </c>
      <c r="B190">
        <f t="shared" si="10"/>
        <v>1475579.1648221929</v>
      </c>
      <c r="C190" s="30">
        <f>A190+WACC!$J$53</f>
        <v>96</v>
      </c>
      <c r="D190" s="5">
        <f>(A190+WACC!$J$53)/(A190+WACC!$J$53+WACC!$J$54)</f>
        <v>0.36781609195402298</v>
      </c>
      <c r="F190" s="18">
        <f>WACC!$C$8+SUMIFS(WACC!$F$58:$F$72,WACC!$C$58:$C$72,"&lt;="&amp;D190,WACC!$D$58:$D$72,"&gt;"&amp;D190)</f>
        <v>0.1406</v>
      </c>
      <c r="G190">
        <f t="shared" si="11"/>
        <v>-83.382857142857148</v>
      </c>
      <c r="H190">
        <f t="shared" si="12"/>
        <v>-73.855600117843025</v>
      </c>
    </row>
    <row r="191" spans="1:8">
      <c r="A191" s="51">
        <f t="shared" si="9"/>
        <v>10</v>
      </c>
      <c r="B191">
        <f t="shared" si="10"/>
        <v>1475579.1648221929</v>
      </c>
      <c r="C191" s="30">
        <f>A191+WACC!$J$53</f>
        <v>96</v>
      </c>
      <c r="D191" s="5">
        <f>(A191+WACC!$J$53)/(A191+WACC!$J$53+WACC!$J$54)</f>
        <v>0.36781609195402298</v>
      </c>
      <c r="F191" s="18">
        <f>WACC!$C$8+SUMIFS(WACC!$F$58:$F$72,WACC!$C$58:$C$72,"&lt;="&amp;D191,WACC!$D$58:$D$72,"&gt;"&amp;D191)</f>
        <v>0.1406</v>
      </c>
      <c r="G191">
        <f t="shared" si="11"/>
        <v>-83.382857142857148</v>
      </c>
      <c r="H191">
        <f t="shared" si="12"/>
        <v>-73.855600117843025</v>
      </c>
    </row>
    <row r="192" spans="1:8">
      <c r="A192" s="51">
        <f t="shared" si="9"/>
        <v>10</v>
      </c>
      <c r="B192">
        <f t="shared" si="10"/>
        <v>1475579.1648221929</v>
      </c>
      <c r="C192" s="30">
        <f>A192+WACC!$J$53</f>
        <v>96</v>
      </c>
      <c r="D192" s="5">
        <f>(A192+WACC!$J$53)/(A192+WACC!$J$53+WACC!$J$54)</f>
        <v>0.36781609195402298</v>
      </c>
      <c r="F192" s="18">
        <f>WACC!$C$8+SUMIFS(WACC!$F$58:$F$72,WACC!$C$58:$C$72,"&lt;="&amp;D192,WACC!$D$58:$D$72,"&gt;"&amp;D192)</f>
        <v>0.1406</v>
      </c>
      <c r="G192">
        <f t="shared" si="11"/>
        <v>-83.382857142857148</v>
      </c>
      <c r="H192">
        <f t="shared" si="12"/>
        <v>-73.855600117843025</v>
      </c>
    </row>
    <row r="193" spans="1:8">
      <c r="A193" s="51">
        <f t="shared" si="9"/>
        <v>10</v>
      </c>
      <c r="B193">
        <f t="shared" si="10"/>
        <v>1475579.1648221929</v>
      </c>
      <c r="C193" s="30">
        <f>A193+WACC!$J$53</f>
        <v>96</v>
      </c>
      <c r="D193" s="5">
        <f>(A193+WACC!$J$53)/(A193+WACC!$J$53+WACC!$J$54)</f>
        <v>0.36781609195402298</v>
      </c>
      <c r="F193" s="18">
        <f>WACC!$C$8+SUMIFS(WACC!$F$58:$F$72,WACC!$C$58:$C$72,"&lt;="&amp;D193,WACC!$D$58:$D$72,"&gt;"&amp;D193)</f>
        <v>0.1406</v>
      </c>
      <c r="G193">
        <f t="shared" si="11"/>
        <v>-83.382857142857148</v>
      </c>
      <c r="H193">
        <f t="shared" si="12"/>
        <v>-73.855600117843025</v>
      </c>
    </row>
    <row r="194" spans="1:8">
      <c r="A194" s="51">
        <f t="shared" si="9"/>
        <v>10</v>
      </c>
      <c r="B194">
        <f t="shared" si="10"/>
        <v>1475579.1648221929</v>
      </c>
      <c r="C194" s="30">
        <f>A194+WACC!$J$53</f>
        <v>96</v>
      </c>
      <c r="D194" s="5">
        <f>(A194+WACC!$J$53)/(A194+WACC!$J$53+WACC!$J$54)</f>
        <v>0.36781609195402298</v>
      </c>
      <c r="F194" s="18">
        <f>WACC!$C$8+SUMIFS(WACC!$F$58:$F$72,WACC!$C$58:$C$72,"&lt;="&amp;D194,WACC!$D$58:$D$72,"&gt;"&amp;D194)</f>
        <v>0.1406</v>
      </c>
      <c r="G194">
        <f t="shared" si="11"/>
        <v>-83.382857142857148</v>
      </c>
      <c r="H194">
        <f t="shared" si="12"/>
        <v>-73.855600117843025</v>
      </c>
    </row>
    <row r="195" spans="1:8">
      <c r="A195" s="51">
        <f t="shared" si="9"/>
        <v>10</v>
      </c>
      <c r="B195">
        <f t="shared" si="10"/>
        <v>1475579.1648221929</v>
      </c>
      <c r="C195" s="30">
        <f>A195+WACC!$J$53</f>
        <v>96</v>
      </c>
      <c r="D195" s="5">
        <f>(A195+WACC!$J$53)/(A195+WACC!$J$53+WACC!$J$54)</f>
        <v>0.36781609195402298</v>
      </c>
      <c r="F195" s="18">
        <f>WACC!$C$8+SUMIFS(WACC!$F$58:$F$72,WACC!$C$58:$C$72,"&lt;="&amp;D195,WACC!$D$58:$D$72,"&gt;"&amp;D195)</f>
        <v>0.1406</v>
      </c>
      <c r="G195">
        <f t="shared" si="11"/>
        <v>-83.382857142857148</v>
      </c>
      <c r="H195">
        <f t="shared" si="12"/>
        <v>-73.855600117843025</v>
      </c>
    </row>
    <row r="196" spans="1:8">
      <c r="A196" s="51">
        <f t="shared" si="9"/>
        <v>10</v>
      </c>
      <c r="B196">
        <f t="shared" si="10"/>
        <v>1475579.1648221929</v>
      </c>
      <c r="C196" s="30">
        <f>A196+WACC!$J$53</f>
        <v>96</v>
      </c>
      <c r="D196" s="5">
        <f>(A196+WACC!$J$53)/(A196+WACC!$J$53+WACC!$J$54)</f>
        <v>0.36781609195402298</v>
      </c>
      <c r="F196" s="18">
        <f>WACC!$C$8+SUMIFS(WACC!$F$58:$F$72,WACC!$C$58:$C$72,"&lt;="&amp;D196,WACC!$D$58:$D$72,"&gt;"&amp;D196)</f>
        <v>0.1406</v>
      </c>
      <c r="G196">
        <f t="shared" si="11"/>
        <v>-83.382857142857148</v>
      </c>
      <c r="H196">
        <f t="shared" si="12"/>
        <v>-73.855600117843025</v>
      </c>
    </row>
    <row r="197" spans="1:8">
      <c r="A197" s="51">
        <f t="shared" si="9"/>
        <v>10</v>
      </c>
      <c r="B197">
        <f t="shared" si="10"/>
        <v>1475579.1648221929</v>
      </c>
      <c r="C197" s="30">
        <f>A197+WACC!$J$53</f>
        <v>96</v>
      </c>
      <c r="D197" s="5">
        <f>(A197+WACC!$J$53)/(A197+WACC!$J$53+WACC!$J$54)</f>
        <v>0.36781609195402298</v>
      </c>
      <c r="F197" s="18">
        <f>WACC!$C$8+SUMIFS(WACC!$F$58:$F$72,WACC!$C$58:$C$72,"&lt;="&amp;D197,WACC!$D$58:$D$72,"&gt;"&amp;D197)</f>
        <v>0.1406</v>
      </c>
      <c r="G197">
        <f t="shared" si="11"/>
        <v>-83.382857142857148</v>
      </c>
      <c r="H197">
        <f t="shared" si="12"/>
        <v>-73.855600117843025</v>
      </c>
    </row>
    <row r="198" spans="1:8">
      <c r="A198" s="51">
        <f t="shared" si="9"/>
        <v>10</v>
      </c>
      <c r="B198">
        <f t="shared" si="10"/>
        <v>1475579.1648221929</v>
      </c>
      <c r="C198" s="30">
        <f>A198+WACC!$J$53</f>
        <v>96</v>
      </c>
      <c r="D198" s="5">
        <f>(A198+WACC!$J$53)/(A198+WACC!$J$53+WACC!$J$54)</f>
        <v>0.36781609195402298</v>
      </c>
      <c r="F198" s="18">
        <f>WACC!$C$8+SUMIFS(WACC!$F$58:$F$72,WACC!$C$58:$C$72,"&lt;="&amp;D198,WACC!$D$58:$D$72,"&gt;"&amp;D198)</f>
        <v>0.1406</v>
      </c>
      <c r="G198">
        <f t="shared" si="11"/>
        <v>-83.382857142857148</v>
      </c>
      <c r="H198">
        <f t="shared" si="12"/>
        <v>-73.855600117843025</v>
      </c>
    </row>
    <row r="199" spans="1:8">
      <c r="A199" s="51">
        <f t="shared" si="9"/>
        <v>10</v>
      </c>
      <c r="B199">
        <f t="shared" si="10"/>
        <v>1475579.1648221929</v>
      </c>
      <c r="C199" s="30">
        <f>A199+WACC!$J$53</f>
        <v>96</v>
      </c>
      <c r="D199" s="5">
        <f>(A199+WACC!$J$53)/(A199+WACC!$J$53+WACC!$J$54)</f>
        <v>0.36781609195402298</v>
      </c>
      <c r="F199" s="18">
        <f>WACC!$C$8+SUMIFS(WACC!$F$58:$F$72,WACC!$C$58:$C$72,"&lt;="&amp;D199,WACC!$D$58:$D$72,"&gt;"&amp;D199)</f>
        <v>0.1406</v>
      </c>
      <c r="G199">
        <f t="shared" si="11"/>
        <v>-83.382857142857148</v>
      </c>
      <c r="H199">
        <f t="shared" si="12"/>
        <v>-73.855600117843025</v>
      </c>
    </row>
    <row r="200" spans="1:8">
      <c r="A200" s="51">
        <f t="shared" si="9"/>
        <v>10</v>
      </c>
      <c r="B200">
        <f t="shared" si="10"/>
        <v>1475579.1648221929</v>
      </c>
      <c r="C200" s="30">
        <f>A200+WACC!$J$53</f>
        <v>96</v>
      </c>
      <c r="D200" s="5">
        <f>(A200+WACC!$J$53)/(A200+WACC!$J$53+WACC!$J$54)</f>
        <v>0.36781609195402298</v>
      </c>
      <c r="F200" s="18">
        <f>WACC!$C$8+SUMIFS(WACC!$F$58:$F$72,WACC!$C$58:$C$72,"&lt;="&amp;D200,WACC!$D$58:$D$72,"&gt;"&amp;D200)</f>
        <v>0.1406</v>
      </c>
      <c r="G200">
        <f t="shared" si="11"/>
        <v>-83.382857142857148</v>
      </c>
      <c r="H200">
        <f t="shared" si="12"/>
        <v>-73.855600117843025</v>
      </c>
    </row>
    <row r="201" spans="1:8">
      <c r="A201" s="51">
        <f t="shared" ref="A201:A264" si="13">$B$5</f>
        <v>10</v>
      </c>
      <c r="B201">
        <f t="shared" ref="B201:B264" si="14">A201/$B$2</f>
        <v>1475579.1648221929</v>
      </c>
      <c r="C201" s="30">
        <f>A201+WACC!$J$53</f>
        <v>96</v>
      </c>
      <c r="D201" s="5">
        <f>(A201+WACC!$J$53)/(A201+WACC!$J$53+WACC!$J$54)</f>
        <v>0.36781609195402298</v>
      </c>
      <c r="F201" s="18">
        <f>WACC!$C$8+SUMIFS(WACC!$F$58:$F$72,WACC!$C$58:$C$72,"&lt;="&amp;D201,WACC!$D$58:$D$72,"&gt;"&amp;D201)</f>
        <v>0.1406</v>
      </c>
      <c r="G201">
        <f t="shared" ref="G201:G264" si="15">((1-0.2)*(E201-C201*F201))/($B$3)*10^9</f>
        <v>-83.382857142857148</v>
      </c>
      <c r="H201">
        <f t="shared" ref="H201:H264" si="16">((1-0.2)*(E201-(C201-A201)*F201))/($B$3+B201)*10^9</f>
        <v>-73.855600117843025</v>
      </c>
    </row>
    <row r="202" spans="1:8">
      <c r="A202" s="51">
        <f t="shared" si="13"/>
        <v>10</v>
      </c>
      <c r="B202">
        <f t="shared" si="14"/>
        <v>1475579.1648221929</v>
      </c>
      <c r="C202" s="30">
        <f>A202+WACC!$J$53</f>
        <v>96</v>
      </c>
      <c r="D202" s="5">
        <f>(A202+WACC!$J$53)/(A202+WACC!$J$53+WACC!$J$54)</f>
        <v>0.36781609195402298</v>
      </c>
      <c r="F202" s="18">
        <f>WACC!$C$8+SUMIFS(WACC!$F$58:$F$72,WACC!$C$58:$C$72,"&lt;="&amp;D202,WACC!$D$58:$D$72,"&gt;"&amp;D202)</f>
        <v>0.1406</v>
      </c>
      <c r="G202">
        <f t="shared" si="15"/>
        <v>-83.382857142857148</v>
      </c>
      <c r="H202">
        <f t="shared" si="16"/>
        <v>-73.855600117843025</v>
      </c>
    </row>
    <row r="203" spans="1:8">
      <c r="A203" s="51">
        <f t="shared" si="13"/>
        <v>10</v>
      </c>
      <c r="B203">
        <f t="shared" si="14"/>
        <v>1475579.1648221929</v>
      </c>
      <c r="C203" s="30">
        <f>A203+WACC!$J$53</f>
        <v>96</v>
      </c>
      <c r="D203" s="5">
        <f>(A203+WACC!$J$53)/(A203+WACC!$J$53+WACC!$J$54)</f>
        <v>0.36781609195402298</v>
      </c>
      <c r="F203" s="18">
        <f>WACC!$C$8+SUMIFS(WACC!$F$58:$F$72,WACC!$C$58:$C$72,"&lt;="&amp;D203,WACC!$D$58:$D$72,"&gt;"&amp;D203)</f>
        <v>0.1406</v>
      </c>
      <c r="G203">
        <f t="shared" si="15"/>
        <v>-83.382857142857148</v>
      </c>
      <c r="H203">
        <f t="shared" si="16"/>
        <v>-73.855600117843025</v>
      </c>
    </row>
    <row r="204" spans="1:8">
      <c r="A204" s="51">
        <f t="shared" si="13"/>
        <v>10</v>
      </c>
      <c r="B204">
        <f t="shared" si="14"/>
        <v>1475579.1648221929</v>
      </c>
      <c r="C204" s="30">
        <f>A204+WACC!$J$53</f>
        <v>96</v>
      </c>
      <c r="D204" s="5">
        <f>(A204+WACC!$J$53)/(A204+WACC!$J$53+WACC!$J$54)</f>
        <v>0.36781609195402298</v>
      </c>
      <c r="F204" s="18">
        <f>WACC!$C$8+SUMIFS(WACC!$F$58:$F$72,WACC!$C$58:$C$72,"&lt;="&amp;D204,WACC!$D$58:$D$72,"&gt;"&amp;D204)</f>
        <v>0.1406</v>
      </c>
      <c r="G204">
        <f t="shared" si="15"/>
        <v>-83.382857142857148</v>
      </c>
      <c r="H204">
        <f t="shared" si="16"/>
        <v>-73.855600117843025</v>
      </c>
    </row>
    <row r="205" spans="1:8">
      <c r="A205" s="51">
        <f t="shared" si="13"/>
        <v>10</v>
      </c>
      <c r="B205">
        <f t="shared" si="14"/>
        <v>1475579.1648221929</v>
      </c>
      <c r="C205" s="30">
        <f>A205+WACC!$J$53</f>
        <v>96</v>
      </c>
      <c r="D205" s="5">
        <f>(A205+WACC!$J$53)/(A205+WACC!$J$53+WACC!$J$54)</f>
        <v>0.36781609195402298</v>
      </c>
      <c r="F205" s="18">
        <f>WACC!$C$8+SUMIFS(WACC!$F$58:$F$72,WACC!$C$58:$C$72,"&lt;="&amp;D205,WACC!$D$58:$D$72,"&gt;"&amp;D205)</f>
        <v>0.1406</v>
      </c>
      <c r="G205">
        <f t="shared" si="15"/>
        <v>-83.382857142857148</v>
      </c>
      <c r="H205">
        <f t="shared" si="16"/>
        <v>-73.855600117843025</v>
      </c>
    </row>
    <row r="206" spans="1:8">
      <c r="A206" s="51">
        <f t="shared" si="13"/>
        <v>10</v>
      </c>
      <c r="B206">
        <f t="shared" si="14"/>
        <v>1475579.1648221929</v>
      </c>
      <c r="C206" s="30">
        <f>A206+WACC!$J$53</f>
        <v>96</v>
      </c>
      <c r="D206" s="5">
        <f>(A206+WACC!$J$53)/(A206+WACC!$J$53+WACC!$J$54)</f>
        <v>0.36781609195402298</v>
      </c>
      <c r="F206" s="18">
        <f>WACC!$C$8+SUMIFS(WACC!$F$58:$F$72,WACC!$C$58:$C$72,"&lt;="&amp;D206,WACC!$D$58:$D$72,"&gt;"&amp;D206)</f>
        <v>0.1406</v>
      </c>
      <c r="G206">
        <f t="shared" si="15"/>
        <v>-83.382857142857148</v>
      </c>
      <c r="H206">
        <f t="shared" si="16"/>
        <v>-73.855600117843025</v>
      </c>
    </row>
    <row r="207" spans="1:8">
      <c r="A207" s="51">
        <f t="shared" si="13"/>
        <v>10</v>
      </c>
      <c r="B207">
        <f t="shared" si="14"/>
        <v>1475579.1648221929</v>
      </c>
      <c r="C207" s="30">
        <f>A207+WACC!$J$53</f>
        <v>96</v>
      </c>
      <c r="D207" s="5">
        <f>(A207+WACC!$J$53)/(A207+WACC!$J$53+WACC!$J$54)</f>
        <v>0.36781609195402298</v>
      </c>
      <c r="F207" s="18">
        <f>WACC!$C$8+SUMIFS(WACC!$F$58:$F$72,WACC!$C$58:$C$72,"&lt;="&amp;D207,WACC!$D$58:$D$72,"&gt;"&amp;D207)</f>
        <v>0.1406</v>
      </c>
      <c r="G207">
        <f t="shared" si="15"/>
        <v>-83.382857142857148</v>
      </c>
      <c r="H207">
        <f t="shared" si="16"/>
        <v>-73.855600117843025</v>
      </c>
    </row>
    <row r="208" spans="1:8">
      <c r="A208" s="51">
        <f t="shared" si="13"/>
        <v>10</v>
      </c>
      <c r="B208">
        <f t="shared" si="14"/>
        <v>1475579.1648221929</v>
      </c>
      <c r="C208" s="30">
        <f>A208+WACC!$J$53</f>
        <v>96</v>
      </c>
      <c r="D208" s="5">
        <f>(A208+WACC!$J$53)/(A208+WACC!$J$53+WACC!$J$54)</f>
        <v>0.36781609195402298</v>
      </c>
      <c r="F208" s="18">
        <f>WACC!$C$8+SUMIFS(WACC!$F$58:$F$72,WACC!$C$58:$C$72,"&lt;="&amp;D208,WACC!$D$58:$D$72,"&gt;"&amp;D208)</f>
        <v>0.1406</v>
      </c>
      <c r="G208">
        <f t="shared" si="15"/>
        <v>-83.382857142857148</v>
      </c>
      <c r="H208">
        <f t="shared" si="16"/>
        <v>-73.855600117843025</v>
      </c>
    </row>
    <row r="209" spans="1:8">
      <c r="A209" s="51">
        <f t="shared" si="13"/>
        <v>10</v>
      </c>
      <c r="B209">
        <f t="shared" si="14"/>
        <v>1475579.1648221929</v>
      </c>
      <c r="C209" s="30">
        <f>A209+WACC!$J$53</f>
        <v>96</v>
      </c>
      <c r="D209" s="5">
        <f>(A209+WACC!$J$53)/(A209+WACC!$J$53+WACC!$J$54)</f>
        <v>0.36781609195402298</v>
      </c>
      <c r="F209" s="18">
        <f>WACC!$C$8+SUMIFS(WACC!$F$58:$F$72,WACC!$C$58:$C$72,"&lt;="&amp;D209,WACC!$D$58:$D$72,"&gt;"&amp;D209)</f>
        <v>0.1406</v>
      </c>
      <c r="G209">
        <f t="shared" si="15"/>
        <v>-83.382857142857148</v>
      </c>
      <c r="H209">
        <f t="shared" si="16"/>
        <v>-73.855600117843025</v>
      </c>
    </row>
    <row r="210" spans="1:8">
      <c r="A210" s="51">
        <f t="shared" si="13"/>
        <v>10</v>
      </c>
      <c r="B210">
        <f t="shared" si="14"/>
        <v>1475579.1648221929</v>
      </c>
      <c r="C210" s="30">
        <f>A210+WACC!$J$53</f>
        <v>96</v>
      </c>
      <c r="D210" s="5">
        <f>(A210+WACC!$J$53)/(A210+WACC!$J$53+WACC!$J$54)</f>
        <v>0.36781609195402298</v>
      </c>
      <c r="F210" s="18">
        <f>WACC!$C$8+SUMIFS(WACC!$F$58:$F$72,WACC!$C$58:$C$72,"&lt;="&amp;D210,WACC!$D$58:$D$72,"&gt;"&amp;D210)</f>
        <v>0.1406</v>
      </c>
      <c r="G210">
        <f t="shared" si="15"/>
        <v>-83.382857142857148</v>
      </c>
      <c r="H210">
        <f t="shared" si="16"/>
        <v>-73.855600117843025</v>
      </c>
    </row>
    <row r="211" spans="1:8">
      <c r="A211" s="51">
        <f t="shared" si="13"/>
        <v>10</v>
      </c>
      <c r="B211">
        <f t="shared" si="14"/>
        <v>1475579.1648221929</v>
      </c>
      <c r="C211" s="30">
        <f>A211+WACC!$J$53</f>
        <v>96</v>
      </c>
      <c r="D211" s="5">
        <f>(A211+WACC!$J$53)/(A211+WACC!$J$53+WACC!$J$54)</f>
        <v>0.36781609195402298</v>
      </c>
      <c r="F211" s="18">
        <f>WACC!$C$8+SUMIFS(WACC!$F$58:$F$72,WACC!$C$58:$C$72,"&lt;="&amp;D211,WACC!$D$58:$D$72,"&gt;"&amp;D211)</f>
        <v>0.1406</v>
      </c>
      <c r="G211">
        <f t="shared" si="15"/>
        <v>-83.382857142857148</v>
      </c>
      <c r="H211">
        <f t="shared" si="16"/>
        <v>-73.855600117843025</v>
      </c>
    </row>
    <row r="212" spans="1:8">
      <c r="A212" s="51">
        <f t="shared" si="13"/>
        <v>10</v>
      </c>
      <c r="B212">
        <f t="shared" si="14"/>
        <v>1475579.1648221929</v>
      </c>
      <c r="C212" s="30">
        <f>A212+WACC!$J$53</f>
        <v>96</v>
      </c>
      <c r="D212" s="5">
        <f>(A212+WACC!$J$53)/(A212+WACC!$J$53+WACC!$J$54)</f>
        <v>0.36781609195402298</v>
      </c>
      <c r="F212" s="18">
        <f>WACC!$C$8+SUMIFS(WACC!$F$58:$F$72,WACC!$C$58:$C$72,"&lt;="&amp;D212,WACC!$D$58:$D$72,"&gt;"&amp;D212)</f>
        <v>0.1406</v>
      </c>
      <c r="G212">
        <f t="shared" si="15"/>
        <v>-83.382857142857148</v>
      </c>
      <c r="H212">
        <f t="shared" si="16"/>
        <v>-73.855600117843025</v>
      </c>
    </row>
    <row r="213" spans="1:8">
      <c r="A213" s="51">
        <f t="shared" si="13"/>
        <v>10</v>
      </c>
      <c r="B213">
        <f t="shared" si="14"/>
        <v>1475579.1648221929</v>
      </c>
      <c r="C213" s="30">
        <f>A213+WACC!$J$53</f>
        <v>96</v>
      </c>
      <c r="D213" s="5">
        <f>(A213+WACC!$J$53)/(A213+WACC!$J$53+WACC!$J$54)</f>
        <v>0.36781609195402298</v>
      </c>
      <c r="F213" s="18">
        <f>WACC!$C$8+SUMIFS(WACC!$F$58:$F$72,WACC!$C$58:$C$72,"&lt;="&amp;D213,WACC!$D$58:$D$72,"&gt;"&amp;D213)</f>
        <v>0.1406</v>
      </c>
      <c r="G213">
        <f t="shared" si="15"/>
        <v>-83.382857142857148</v>
      </c>
      <c r="H213">
        <f t="shared" si="16"/>
        <v>-73.855600117843025</v>
      </c>
    </row>
    <row r="214" spans="1:8">
      <c r="A214" s="51">
        <f t="shared" si="13"/>
        <v>10</v>
      </c>
      <c r="B214">
        <f t="shared" si="14"/>
        <v>1475579.1648221929</v>
      </c>
      <c r="C214" s="30">
        <f>A214+WACC!$J$53</f>
        <v>96</v>
      </c>
      <c r="D214" s="5">
        <f>(A214+WACC!$J$53)/(A214+WACC!$J$53+WACC!$J$54)</f>
        <v>0.36781609195402298</v>
      </c>
      <c r="F214" s="18">
        <f>WACC!$C$8+SUMIFS(WACC!$F$58:$F$72,WACC!$C$58:$C$72,"&lt;="&amp;D214,WACC!$D$58:$D$72,"&gt;"&amp;D214)</f>
        <v>0.1406</v>
      </c>
      <c r="G214">
        <f t="shared" si="15"/>
        <v>-83.382857142857148</v>
      </c>
      <c r="H214">
        <f t="shared" si="16"/>
        <v>-73.855600117843025</v>
      </c>
    </row>
    <row r="215" spans="1:8">
      <c r="A215" s="51">
        <f t="shared" si="13"/>
        <v>10</v>
      </c>
      <c r="B215">
        <f t="shared" si="14"/>
        <v>1475579.1648221929</v>
      </c>
      <c r="C215" s="30">
        <f>A215+WACC!$J$53</f>
        <v>96</v>
      </c>
      <c r="D215" s="5">
        <f>(A215+WACC!$J$53)/(A215+WACC!$J$53+WACC!$J$54)</f>
        <v>0.36781609195402298</v>
      </c>
      <c r="F215" s="18">
        <f>WACC!$C$8+SUMIFS(WACC!$F$58:$F$72,WACC!$C$58:$C$72,"&lt;="&amp;D215,WACC!$D$58:$D$72,"&gt;"&amp;D215)</f>
        <v>0.1406</v>
      </c>
      <c r="G215">
        <f t="shared" si="15"/>
        <v>-83.382857142857148</v>
      </c>
      <c r="H215">
        <f t="shared" si="16"/>
        <v>-73.855600117843025</v>
      </c>
    </row>
    <row r="216" spans="1:8">
      <c r="A216" s="51">
        <f t="shared" si="13"/>
        <v>10</v>
      </c>
      <c r="B216">
        <f t="shared" si="14"/>
        <v>1475579.1648221929</v>
      </c>
      <c r="C216" s="30">
        <f>A216+WACC!$J$53</f>
        <v>96</v>
      </c>
      <c r="D216" s="5">
        <f>(A216+WACC!$J$53)/(A216+WACC!$J$53+WACC!$J$54)</f>
        <v>0.36781609195402298</v>
      </c>
      <c r="F216" s="18">
        <f>WACC!$C$8+SUMIFS(WACC!$F$58:$F$72,WACC!$C$58:$C$72,"&lt;="&amp;D216,WACC!$D$58:$D$72,"&gt;"&amp;D216)</f>
        <v>0.1406</v>
      </c>
      <c r="G216">
        <f t="shared" si="15"/>
        <v>-83.382857142857148</v>
      </c>
      <c r="H216">
        <f t="shared" si="16"/>
        <v>-73.855600117843025</v>
      </c>
    </row>
    <row r="217" spans="1:8">
      <c r="A217" s="51">
        <f t="shared" si="13"/>
        <v>10</v>
      </c>
      <c r="B217">
        <f t="shared" si="14"/>
        <v>1475579.1648221929</v>
      </c>
      <c r="C217" s="30">
        <f>A217+WACC!$J$53</f>
        <v>96</v>
      </c>
      <c r="D217" s="5">
        <f>(A217+WACC!$J$53)/(A217+WACC!$J$53+WACC!$J$54)</f>
        <v>0.36781609195402298</v>
      </c>
      <c r="F217" s="18">
        <f>WACC!$C$8+SUMIFS(WACC!$F$58:$F$72,WACC!$C$58:$C$72,"&lt;="&amp;D217,WACC!$D$58:$D$72,"&gt;"&amp;D217)</f>
        <v>0.1406</v>
      </c>
      <c r="G217">
        <f t="shared" si="15"/>
        <v>-83.382857142857148</v>
      </c>
      <c r="H217">
        <f t="shared" si="16"/>
        <v>-73.855600117843025</v>
      </c>
    </row>
    <row r="218" spans="1:8">
      <c r="A218" s="51">
        <f t="shared" si="13"/>
        <v>10</v>
      </c>
      <c r="B218">
        <f t="shared" si="14"/>
        <v>1475579.1648221929</v>
      </c>
      <c r="C218" s="30">
        <f>A218+WACC!$J$53</f>
        <v>96</v>
      </c>
      <c r="D218" s="5">
        <f>(A218+WACC!$J$53)/(A218+WACC!$J$53+WACC!$J$54)</f>
        <v>0.36781609195402298</v>
      </c>
      <c r="F218" s="18">
        <f>WACC!$C$8+SUMIFS(WACC!$F$58:$F$72,WACC!$C$58:$C$72,"&lt;="&amp;D218,WACC!$D$58:$D$72,"&gt;"&amp;D218)</f>
        <v>0.1406</v>
      </c>
      <c r="G218">
        <f t="shared" si="15"/>
        <v>-83.382857142857148</v>
      </c>
      <c r="H218">
        <f t="shared" si="16"/>
        <v>-73.855600117843025</v>
      </c>
    </row>
    <row r="219" spans="1:8">
      <c r="A219" s="51">
        <f t="shared" si="13"/>
        <v>10</v>
      </c>
      <c r="B219">
        <f t="shared" si="14"/>
        <v>1475579.1648221929</v>
      </c>
      <c r="C219" s="30">
        <f>A219+WACC!$J$53</f>
        <v>96</v>
      </c>
      <c r="D219" s="5">
        <f>(A219+WACC!$J$53)/(A219+WACC!$J$53+WACC!$J$54)</f>
        <v>0.36781609195402298</v>
      </c>
      <c r="F219" s="18">
        <f>WACC!$C$8+SUMIFS(WACC!$F$58:$F$72,WACC!$C$58:$C$72,"&lt;="&amp;D219,WACC!$D$58:$D$72,"&gt;"&amp;D219)</f>
        <v>0.1406</v>
      </c>
      <c r="G219">
        <f t="shared" si="15"/>
        <v>-83.382857142857148</v>
      </c>
      <c r="H219">
        <f t="shared" si="16"/>
        <v>-73.855600117843025</v>
      </c>
    </row>
    <row r="220" spans="1:8">
      <c r="A220" s="51">
        <f t="shared" si="13"/>
        <v>10</v>
      </c>
      <c r="B220">
        <f t="shared" si="14"/>
        <v>1475579.1648221929</v>
      </c>
      <c r="C220" s="30">
        <f>A220+WACC!$J$53</f>
        <v>96</v>
      </c>
      <c r="D220" s="5">
        <f>(A220+WACC!$J$53)/(A220+WACC!$J$53+WACC!$J$54)</f>
        <v>0.36781609195402298</v>
      </c>
      <c r="F220" s="18">
        <f>WACC!$C$8+SUMIFS(WACC!$F$58:$F$72,WACC!$C$58:$C$72,"&lt;="&amp;D220,WACC!$D$58:$D$72,"&gt;"&amp;D220)</f>
        <v>0.1406</v>
      </c>
      <c r="G220">
        <f t="shared" si="15"/>
        <v>-83.382857142857148</v>
      </c>
      <c r="H220">
        <f t="shared" si="16"/>
        <v>-73.855600117843025</v>
      </c>
    </row>
    <row r="221" spans="1:8">
      <c r="A221" s="51">
        <f t="shared" si="13"/>
        <v>10</v>
      </c>
      <c r="B221">
        <f t="shared" si="14"/>
        <v>1475579.1648221929</v>
      </c>
      <c r="C221" s="30">
        <f>A221+WACC!$J$53</f>
        <v>96</v>
      </c>
      <c r="D221" s="5">
        <f>(A221+WACC!$J$53)/(A221+WACC!$J$53+WACC!$J$54)</f>
        <v>0.36781609195402298</v>
      </c>
      <c r="F221" s="18">
        <f>WACC!$C$8+SUMIFS(WACC!$F$58:$F$72,WACC!$C$58:$C$72,"&lt;="&amp;D221,WACC!$D$58:$D$72,"&gt;"&amp;D221)</f>
        <v>0.1406</v>
      </c>
      <c r="G221">
        <f t="shared" si="15"/>
        <v>-83.382857142857148</v>
      </c>
      <c r="H221">
        <f t="shared" si="16"/>
        <v>-73.855600117843025</v>
      </c>
    </row>
    <row r="222" spans="1:8">
      <c r="A222" s="51">
        <f t="shared" si="13"/>
        <v>10</v>
      </c>
      <c r="B222">
        <f t="shared" si="14"/>
        <v>1475579.1648221929</v>
      </c>
      <c r="C222" s="30">
        <f>A222+WACC!$J$53</f>
        <v>96</v>
      </c>
      <c r="D222" s="5">
        <f>(A222+WACC!$J$53)/(A222+WACC!$J$53+WACC!$J$54)</f>
        <v>0.36781609195402298</v>
      </c>
      <c r="F222" s="18">
        <f>WACC!$C$8+SUMIFS(WACC!$F$58:$F$72,WACC!$C$58:$C$72,"&lt;="&amp;D222,WACC!$D$58:$D$72,"&gt;"&amp;D222)</f>
        <v>0.1406</v>
      </c>
      <c r="G222">
        <f t="shared" si="15"/>
        <v>-83.382857142857148</v>
      </c>
      <c r="H222">
        <f t="shared" si="16"/>
        <v>-73.855600117843025</v>
      </c>
    </row>
    <row r="223" spans="1:8">
      <c r="A223" s="51">
        <f t="shared" si="13"/>
        <v>10</v>
      </c>
      <c r="B223">
        <f t="shared" si="14"/>
        <v>1475579.1648221929</v>
      </c>
      <c r="C223" s="30">
        <f>A223+WACC!$J$53</f>
        <v>96</v>
      </c>
      <c r="D223" s="5">
        <f>(A223+WACC!$J$53)/(A223+WACC!$J$53+WACC!$J$54)</f>
        <v>0.36781609195402298</v>
      </c>
      <c r="F223" s="18">
        <f>WACC!$C$8+SUMIFS(WACC!$F$58:$F$72,WACC!$C$58:$C$72,"&lt;="&amp;D223,WACC!$D$58:$D$72,"&gt;"&amp;D223)</f>
        <v>0.1406</v>
      </c>
      <c r="G223">
        <f t="shared" si="15"/>
        <v>-83.382857142857148</v>
      </c>
      <c r="H223">
        <f t="shared" si="16"/>
        <v>-73.855600117843025</v>
      </c>
    </row>
    <row r="224" spans="1:8">
      <c r="A224" s="51">
        <f t="shared" si="13"/>
        <v>10</v>
      </c>
      <c r="B224">
        <f t="shared" si="14"/>
        <v>1475579.1648221929</v>
      </c>
      <c r="C224" s="30">
        <f>A224+WACC!$J$53</f>
        <v>96</v>
      </c>
      <c r="D224" s="5">
        <f>(A224+WACC!$J$53)/(A224+WACC!$J$53+WACC!$J$54)</f>
        <v>0.36781609195402298</v>
      </c>
      <c r="F224" s="18">
        <f>WACC!$C$8+SUMIFS(WACC!$F$58:$F$72,WACC!$C$58:$C$72,"&lt;="&amp;D224,WACC!$D$58:$D$72,"&gt;"&amp;D224)</f>
        <v>0.1406</v>
      </c>
      <c r="G224">
        <f t="shared" si="15"/>
        <v>-83.382857142857148</v>
      </c>
      <c r="H224">
        <f t="shared" si="16"/>
        <v>-73.855600117843025</v>
      </c>
    </row>
    <row r="225" spans="1:8">
      <c r="A225" s="51">
        <f t="shared" si="13"/>
        <v>10</v>
      </c>
      <c r="B225">
        <f t="shared" si="14"/>
        <v>1475579.1648221929</v>
      </c>
      <c r="C225" s="30">
        <f>A225+WACC!$J$53</f>
        <v>96</v>
      </c>
      <c r="D225" s="5">
        <f>(A225+WACC!$J$53)/(A225+WACC!$J$53+WACC!$J$54)</f>
        <v>0.36781609195402298</v>
      </c>
      <c r="F225" s="18">
        <f>WACC!$C$8+SUMIFS(WACC!$F$58:$F$72,WACC!$C$58:$C$72,"&lt;="&amp;D225,WACC!$D$58:$D$72,"&gt;"&amp;D225)</f>
        <v>0.1406</v>
      </c>
      <c r="G225">
        <f t="shared" si="15"/>
        <v>-83.382857142857148</v>
      </c>
      <c r="H225">
        <f t="shared" si="16"/>
        <v>-73.855600117843025</v>
      </c>
    </row>
    <row r="226" spans="1:8">
      <c r="A226" s="51">
        <f t="shared" si="13"/>
        <v>10</v>
      </c>
      <c r="B226">
        <f t="shared" si="14"/>
        <v>1475579.1648221929</v>
      </c>
      <c r="C226" s="30">
        <f>A226+WACC!$J$53</f>
        <v>96</v>
      </c>
      <c r="D226" s="5">
        <f>(A226+WACC!$J$53)/(A226+WACC!$J$53+WACC!$J$54)</f>
        <v>0.36781609195402298</v>
      </c>
      <c r="F226" s="18">
        <f>WACC!$C$8+SUMIFS(WACC!$F$58:$F$72,WACC!$C$58:$C$72,"&lt;="&amp;D226,WACC!$D$58:$D$72,"&gt;"&amp;D226)</f>
        <v>0.1406</v>
      </c>
      <c r="G226">
        <f t="shared" si="15"/>
        <v>-83.382857142857148</v>
      </c>
      <c r="H226">
        <f t="shared" si="16"/>
        <v>-73.855600117843025</v>
      </c>
    </row>
    <row r="227" spans="1:8">
      <c r="A227" s="51">
        <f t="shared" si="13"/>
        <v>10</v>
      </c>
      <c r="B227">
        <f t="shared" si="14"/>
        <v>1475579.1648221929</v>
      </c>
      <c r="C227" s="30">
        <f>A227+WACC!$J$53</f>
        <v>96</v>
      </c>
      <c r="D227" s="5">
        <f>(A227+WACC!$J$53)/(A227+WACC!$J$53+WACC!$J$54)</f>
        <v>0.36781609195402298</v>
      </c>
      <c r="F227" s="18">
        <f>WACC!$C$8+SUMIFS(WACC!$F$58:$F$72,WACC!$C$58:$C$72,"&lt;="&amp;D227,WACC!$D$58:$D$72,"&gt;"&amp;D227)</f>
        <v>0.1406</v>
      </c>
      <c r="G227">
        <f t="shared" si="15"/>
        <v>-83.382857142857148</v>
      </c>
      <c r="H227">
        <f t="shared" si="16"/>
        <v>-73.855600117843025</v>
      </c>
    </row>
    <row r="228" spans="1:8">
      <c r="A228" s="51">
        <f t="shared" si="13"/>
        <v>10</v>
      </c>
      <c r="B228">
        <f t="shared" si="14"/>
        <v>1475579.1648221929</v>
      </c>
      <c r="C228" s="30">
        <f>A228+WACC!$J$53</f>
        <v>96</v>
      </c>
      <c r="D228" s="5">
        <f>(A228+WACC!$J$53)/(A228+WACC!$J$53+WACC!$J$54)</f>
        <v>0.36781609195402298</v>
      </c>
      <c r="F228" s="18">
        <f>WACC!$C$8+SUMIFS(WACC!$F$58:$F$72,WACC!$C$58:$C$72,"&lt;="&amp;D228,WACC!$D$58:$D$72,"&gt;"&amp;D228)</f>
        <v>0.1406</v>
      </c>
      <c r="G228">
        <f t="shared" si="15"/>
        <v>-83.382857142857148</v>
      </c>
      <c r="H228">
        <f t="shared" si="16"/>
        <v>-73.855600117843025</v>
      </c>
    </row>
    <row r="229" spans="1:8">
      <c r="A229" s="51">
        <f t="shared" si="13"/>
        <v>10</v>
      </c>
      <c r="B229">
        <f t="shared" si="14"/>
        <v>1475579.1648221929</v>
      </c>
      <c r="C229" s="30">
        <f>A229+WACC!$J$53</f>
        <v>96</v>
      </c>
      <c r="D229" s="5">
        <f>(A229+WACC!$J$53)/(A229+WACC!$J$53+WACC!$J$54)</f>
        <v>0.36781609195402298</v>
      </c>
      <c r="F229" s="18">
        <f>WACC!$C$8+SUMIFS(WACC!$F$58:$F$72,WACC!$C$58:$C$72,"&lt;="&amp;D229,WACC!$D$58:$D$72,"&gt;"&amp;D229)</f>
        <v>0.1406</v>
      </c>
      <c r="G229">
        <f t="shared" si="15"/>
        <v>-83.382857142857148</v>
      </c>
      <c r="H229">
        <f t="shared" si="16"/>
        <v>-73.855600117843025</v>
      </c>
    </row>
    <row r="230" spans="1:8">
      <c r="A230" s="51">
        <f t="shared" si="13"/>
        <v>10</v>
      </c>
      <c r="B230">
        <f t="shared" si="14"/>
        <v>1475579.1648221929</v>
      </c>
      <c r="C230" s="30">
        <f>A230+WACC!$J$53</f>
        <v>96</v>
      </c>
      <c r="D230" s="5">
        <f>(A230+WACC!$J$53)/(A230+WACC!$J$53+WACC!$J$54)</f>
        <v>0.36781609195402298</v>
      </c>
      <c r="F230" s="18">
        <f>WACC!$C$8+SUMIFS(WACC!$F$58:$F$72,WACC!$C$58:$C$72,"&lt;="&amp;D230,WACC!$D$58:$D$72,"&gt;"&amp;D230)</f>
        <v>0.1406</v>
      </c>
      <c r="G230">
        <f t="shared" si="15"/>
        <v>-83.382857142857148</v>
      </c>
      <c r="H230">
        <f t="shared" si="16"/>
        <v>-73.855600117843025</v>
      </c>
    </row>
    <row r="231" spans="1:8">
      <c r="A231" s="51">
        <f t="shared" si="13"/>
        <v>10</v>
      </c>
      <c r="B231">
        <f t="shared" si="14"/>
        <v>1475579.1648221929</v>
      </c>
      <c r="C231" s="30">
        <f>A231+WACC!$J$53</f>
        <v>96</v>
      </c>
      <c r="D231" s="5">
        <f>(A231+WACC!$J$53)/(A231+WACC!$J$53+WACC!$J$54)</f>
        <v>0.36781609195402298</v>
      </c>
      <c r="F231" s="18">
        <f>WACC!$C$8+SUMIFS(WACC!$F$58:$F$72,WACC!$C$58:$C$72,"&lt;="&amp;D231,WACC!$D$58:$D$72,"&gt;"&amp;D231)</f>
        <v>0.1406</v>
      </c>
      <c r="G231">
        <f t="shared" si="15"/>
        <v>-83.382857142857148</v>
      </c>
      <c r="H231">
        <f t="shared" si="16"/>
        <v>-73.855600117843025</v>
      </c>
    </row>
    <row r="232" spans="1:8">
      <c r="A232" s="51">
        <f t="shared" si="13"/>
        <v>10</v>
      </c>
      <c r="B232">
        <f t="shared" si="14"/>
        <v>1475579.1648221929</v>
      </c>
      <c r="C232" s="30">
        <f>A232+WACC!$J$53</f>
        <v>96</v>
      </c>
      <c r="D232" s="5">
        <f>(A232+WACC!$J$53)/(A232+WACC!$J$53+WACC!$J$54)</f>
        <v>0.36781609195402298</v>
      </c>
      <c r="F232" s="18">
        <f>WACC!$C$8+SUMIFS(WACC!$F$58:$F$72,WACC!$C$58:$C$72,"&lt;="&amp;D232,WACC!$D$58:$D$72,"&gt;"&amp;D232)</f>
        <v>0.1406</v>
      </c>
      <c r="G232">
        <f t="shared" si="15"/>
        <v>-83.382857142857148</v>
      </c>
      <c r="H232">
        <f t="shared" si="16"/>
        <v>-73.855600117843025</v>
      </c>
    </row>
    <row r="233" spans="1:8">
      <c r="A233" s="51">
        <f t="shared" si="13"/>
        <v>10</v>
      </c>
      <c r="B233">
        <f t="shared" si="14"/>
        <v>1475579.1648221929</v>
      </c>
      <c r="C233" s="30">
        <f>A233+WACC!$J$53</f>
        <v>96</v>
      </c>
      <c r="D233" s="5">
        <f>(A233+WACC!$J$53)/(A233+WACC!$J$53+WACC!$J$54)</f>
        <v>0.36781609195402298</v>
      </c>
      <c r="F233" s="18">
        <f>WACC!$C$8+SUMIFS(WACC!$F$58:$F$72,WACC!$C$58:$C$72,"&lt;="&amp;D233,WACC!$D$58:$D$72,"&gt;"&amp;D233)</f>
        <v>0.1406</v>
      </c>
      <c r="G233">
        <f t="shared" si="15"/>
        <v>-83.382857142857148</v>
      </c>
      <c r="H233">
        <f t="shared" si="16"/>
        <v>-73.855600117843025</v>
      </c>
    </row>
    <row r="234" spans="1:8">
      <c r="A234" s="51">
        <f t="shared" si="13"/>
        <v>10</v>
      </c>
      <c r="B234">
        <f t="shared" si="14"/>
        <v>1475579.1648221929</v>
      </c>
      <c r="C234" s="30">
        <f>A234+WACC!$J$53</f>
        <v>96</v>
      </c>
      <c r="D234" s="5">
        <f>(A234+WACC!$J$53)/(A234+WACC!$J$53+WACC!$J$54)</f>
        <v>0.36781609195402298</v>
      </c>
      <c r="F234" s="18">
        <f>WACC!$C$8+SUMIFS(WACC!$F$58:$F$72,WACC!$C$58:$C$72,"&lt;="&amp;D234,WACC!$D$58:$D$72,"&gt;"&amp;D234)</f>
        <v>0.1406</v>
      </c>
      <c r="G234">
        <f t="shared" si="15"/>
        <v>-83.382857142857148</v>
      </c>
      <c r="H234">
        <f t="shared" si="16"/>
        <v>-73.855600117843025</v>
      </c>
    </row>
    <row r="235" spans="1:8">
      <c r="A235" s="51">
        <f t="shared" si="13"/>
        <v>10</v>
      </c>
      <c r="B235">
        <f t="shared" si="14"/>
        <v>1475579.1648221929</v>
      </c>
      <c r="C235" s="30">
        <f>A235+WACC!$J$53</f>
        <v>96</v>
      </c>
      <c r="D235" s="5">
        <f>(A235+WACC!$J$53)/(A235+WACC!$J$53+WACC!$J$54)</f>
        <v>0.36781609195402298</v>
      </c>
      <c r="F235" s="18">
        <f>WACC!$C$8+SUMIFS(WACC!$F$58:$F$72,WACC!$C$58:$C$72,"&lt;="&amp;D235,WACC!$D$58:$D$72,"&gt;"&amp;D235)</f>
        <v>0.1406</v>
      </c>
      <c r="G235">
        <f t="shared" si="15"/>
        <v>-83.382857142857148</v>
      </c>
      <c r="H235">
        <f t="shared" si="16"/>
        <v>-73.855600117843025</v>
      </c>
    </row>
    <row r="236" spans="1:8">
      <c r="A236" s="51">
        <f t="shared" si="13"/>
        <v>10</v>
      </c>
      <c r="B236">
        <f t="shared" si="14"/>
        <v>1475579.1648221929</v>
      </c>
      <c r="C236" s="30">
        <f>A236+WACC!$J$53</f>
        <v>96</v>
      </c>
      <c r="D236" s="5">
        <f>(A236+WACC!$J$53)/(A236+WACC!$J$53+WACC!$J$54)</f>
        <v>0.36781609195402298</v>
      </c>
      <c r="F236" s="18">
        <f>WACC!$C$8+SUMIFS(WACC!$F$58:$F$72,WACC!$C$58:$C$72,"&lt;="&amp;D236,WACC!$D$58:$D$72,"&gt;"&amp;D236)</f>
        <v>0.1406</v>
      </c>
      <c r="G236">
        <f t="shared" si="15"/>
        <v>-83.382857142857148</v>
      </c>
      <c r="H236">
        <f t="shared" si="16"/>
        <v>-73.855600117843025</v>
      </c>
    </row>
    <row r="237" spans="1:8">
      <c r="A237" s="51">
        <f t="shared" si="13"/>
        <v>10</v>
      </c>
      <c r="B237">
        <f t="shared" si="14"/>
        <v>1475579.1648221929</v>
      </c>
      <c r="C237" s="30">
        <f>A237+WACC!$J$53</f>
        <v>96</v>
      </c>
      <c r="D237" s="5">
        <f>(A237+WACC!$J$53)/(A237+WACC!$J$53+WACC!$J$54)</f>
        <v>0.36781609195402298</v>
      </c>
      <c r="F237" s="18">
        <f>WACC!$C$8+SUMIFS(WACC!$F$58:$F$72,WACC!$C$58:$C$72,"&lt;="&amp;D237,WACC!$D$58:$D$72,"&gt;"&amp;D237)</f>
        <v>0.1406</v>
      </c>
      <c r="G237">
        <f t="shared" si="15"/>
        <v>-83.382857142857148</v>
      </c>
      <c r="H237">
        <f t="shared" si="16"/>
        <v>-73.855600117843025</v>
      </c>
    </row>
    <row r="238" spans="1:8">
      <c r="A238" s="51">
        <f t="shared" si="13"/>
        <v>10</v>
      </c>
      <c r="B238">
        <f t="shared" si="14"/>
        <v>1475579.1648221929</v>
      </c>
      <c r="C238" s="30">
        <f>A238+WACC!$J$53</f>
        <v>96</v>
      </c>
      <c r="D238" s="5">
        <f>(A238+WACC!$J$53)/(A238+WACC!$J$53+WACC!$J$54)</f>
        <v>0.36781609195402298</v>
      </c>
      <c r="F238" s="18">
        <f>WACC!$C$8+SUMIFS(WACC!$F$58:$F$72,WACC!$C$58:$C$72,"&lt;="&amp;D238,WACC!$D$58:$D$72,"&gt;"&amp;D238)</f>
        <v>0.1406</v>
      </c>
      <c r="G238">
        <f t="shared" si="15"/>
        <v>-83.382857142857148</v>
      </c>
      <c r="H238">
        <f t="shared" si="16"/>
        <v>-73.855600117843025</v>
      </c>
    </row>
    <row r="239" spans="1:8">
      <c r="A239" s="51">
        <f t="shared" si="13"/>
        <v>10</v>
      </c>
      <c r="B239">
        <f t="shared" si="14"/>
        <v>1475579.1648221929</v>
      </c>
      <c r="C239" s="30">
        <f>A239+WACC!$J$53</f>
        <v>96</v>
      </c>
      <c r="D239" s="5">
        <f>(A239+WACC!$J$53)/(A239+WACC!$J$53+WACC!$J$54)</f>
        <v>0.36781609195402298</v>
      </c>
      <c r="F239" s="18">
        <f>WACC!$C$8+SUMIFS(WACC!$F$58:$F$72,WACC!$C$58:$C$72,"&lt;="&amp;D239,WACC!$D$58:$D$72,"&gt;"&amp;D239)</f>
        <v>0.1406</v>
      </c>
      <c r="G239">
        <f t="shared" si="15"/>
        <v>-83.382857142857148</v>
      </c>
      <c r="H239">
        <f t="shared" si="16"/>
        <v>-73.855600117843025</v>
      </c>
    </row>
    <row r="240" spans="1:8">
      <c r="A240" s="51">
        <f t="shared" si="13"/>
        <v>10</v>
      </c>
      <c r="B240">
        <f t="shared" si="14"/>
        <v>1475579.1648221929</v>
      </c>
      <c r="C240" s="30">
        <f>A240+WACC!$J$53</f>
        <v>96</v>
      </c>
      <c r="D240" s="5">
        <f>(A240+WACC!$J$53)/(A240+WACC!$J$53+WACC!$J$54)</f>
        <v>0.36781609195402298</v>
      </c>
      <c r="F240" s="18">
        <f>WACC!$C$8+SUMIFS(WACC!$F$58:$F$72,WACC!$C$58:$C$72,"&lt;="&amp;D240,WACC!$D$58:$D$72,"&gt;"&amp;D240)</f>
        <v>0.1406</v>
      </c>
      <c r="G240">
        <f t="shared" si="15"/>
        <v>-83.382857142857148</v>
      </c>
      <c r="H240">
        <f t="shared" si="16"/>
        <v>-73.855600117843025</v>
      </c>
    </row>
    <row r="241" spans="1:8">
      <c r="A241" s="51">
        <f t="shared" si="13"/>
        <v>10</v>
      </c>
      <c r="B241">
        <f t="shared" si="14"/>
        <v>1475579.1648221929</v>
      </c>
      <c r="C241" s="30">
        <f>A241+WACC!$J$53</f>
        <v>96</v>
      </c>
      <c r="D241" s="5">
        <f>(A241+WACC!$J$53)/(A241+WACC!$J$53+WACC!$J$54)</f>
        <v>0.36781609195402298</v>
      </c>
      <c r="F241" s="18">
        <f>WACC!$C$8+SUMIFS(WACC!$F$58:$F$72,WACC!$C$58:$C$72,"&lt;="&amp;D241,WACC!$D$58:$D$72,"&gt;"&amp;D241)</f>
        <v>0.1406</v>
      </c>
      <c r="G241">
        <f t="shared" si="15"/>
        <v>-83.382857142857148</v>
      </c>
      <c r="H241">
        <f t="shared" si="16"/>
        <v>-73.855600117843025</v>
      </c>
    </row>
    <row r="242" spans="1:8">
      <c r="A242" s="51">
        <f t="shared" si="13"/>
        <v>10</v>
      </c>
      <c r="B242">
        <f t="shared" si="14"/>
        <v>1475579.1648221929</v>
      </c>
      <c r="C242" s="30">
        <f>A242+WACC!$J$53</f>
        <v>96</v>
      </c>
      <c r="D242" s="5">
        <f>(A242+WACC!$J$53)/(A242+WACC!$J$53+WACC!$J$54)</f>
        <v>0.36781609195402298</v>
      </c>
      <c r="F242" s="18">
        <f>WACC!$C$8+SUMIFS(WACC!$F$58:$F$72,WACC!$C$58:$C$72,"&lt;="&amp;D242,WACC!$D$58:$D$72,"&gt;"&amp;D242)</f>
        <v>0.1406</v>
      </c>
      <c r="G242">
        <f t="shared" si="15"/>
        <v>-83.382857142857148</v>
      </c>
      <c r="H242">
        <f t="shared" si="16"/>
        <v>-73.855600117843025</v>
      </c>
    </row>
    <row r="243" spans="1:8">
      <c r="A243" s="51">
        <f t="shared" si="13"/>
        <v>10</v>
      </c>
      <c r="B243">
        <f t="shared" si="14"/>
        <v>1475579.1648221929</v>
      </c>
      <c r="C243" s="30">
        <f>A243+WACC!$J$53</f>
        <v>96</v>
      </c>
      <c r="D243" s="5">
        <f>(A243+WACC!$J$53)/(A243+WACC!$J$53+WACC!$J$54)</f>
        <v>0.36781609195402298</v>
      </c>
      <c r="F243" s="18">
        <f>WACC!$C$8+SUMIFS(WACC!$F$58:$F$72,WACC!$C$58:$C$72,"&lt;="&amp;D243,WACC!$D$58:$D$72,"&gt;"&amp;D243)</f>
        <v>0.1406</v>
      </c>
      <c r="G243">
        <f t="shared" si="15"/>
        <v>-83.382857142857148</v>
      </c>
      <c r="H243">
        <f t="shared" si="16"/>
        <v>-73.855600117843025</v>
      </c>
    </row>
    <row r="244" spans="1:8">
      <c r="A244" s="51">
        <f t="shared" si="13"/>
        <v>10</v>
      </c>
      <c r="B244">
        <f t="shared" si="14"/>
        <v>1475579.1648221929</v>
      </c>
      <c r="C244" s="30">
        <f>A244+WACC!$J$53</f>
        <v>96</v>
      </c>
      <c r="D244" s="5">
        <f>(A244+WACC!$J$53)/(A244+WACC!$J$53+WACC!$J$54)</f>
        <v>0.36781609195402298</v>
      </c>
      <c r="F244" s="18">
        <f>WACC!$C$8+SUMIFS(WACC!$F$58:$F$72,WACC!$C$58:$C$72,"&lt;="&amp;D244,WACC!$D$58:$D$72,"&gt;"&amp;D244)</f>
        <v>0.1406</v>
      </c>
      <c r="G244">
        <f t="shared" si="15"/>
        <v>-83.382857142857148</v>
      </c>
      <c r="H244">
        <f t="shared" si="16"/>
        <v>-73.855600117843025</v>
      </c>
    </row>
    <row r="245" spans="1:8">
      <c r="A245" s="51">
        <f t="shared" si="13"/>
        <v>10</v>
      </c>
      <c r="B245">
        <f t="shared" si="14"/>
        <v>1475579.1648221929</v>
      </c>
      <c r="C245" s="30">
        <f>A245+WACC!$J$53</f>
        <v>96</v>
      </c>
      <c r="D245" s="5">
        <f>(A245+WACC!$J$53)/(A245+WACC!$J$53+WACC!$J$54)</f>
        <v>0.36781609195402298</v>
      </c>
      <c r="F245" s="18">
        <f>WACC!$C$8+SUMIFS(WACC!$F$58:$F$72,WACC!$C$58:$C$72,"&lt;="&amp;D245,WACC!$D$58:$D$72,"&gt;"&amp;D245)</f>
        <v>0.1406</v>
      </c>
      <c r="G245">
        <f t="shared" si="15"/>
        <v>-83.382857142857148</v>
      </c>
      <c r="H245">
        <f t="shared" si="16"/>
        <v>-73.855600117843025</v>
      </c>
    </row>
    <row r="246" spans="1:8">
      <c r="A246" s="51">
        <f t="shared" si="13"/>
        <v>10</v>
      </c>
      <c r="B246">
        <f t="shared" si="14"/>
        <v>1475579.1648221929</v>
      </c>
      <c r="C246" s="30">
        <f>A246+WACC!$J$53</f>
        <v>96</v>
      </c>
      <c r="D246" s="5">
        <f>(A246+WACC!$J$53)/(A246+WACC!$J$53+WACC!$J$54)</f>
        <v>0.36781609195402298</v>
      </c>
      <c r="F246" s="18">
        <f>WACC!$C$8+SUMIFS(WACC!$F$58:$F$72,WACC!$C$58:$C$72,"&lt;="&amp;D246,WACC!$D$58:$D$72,"&gt;"&amp;D246)</f>
        <v>0.1406</v>
      </c>
      <c r="G246">
        <f t="shared" si="15"/>
        <v>-83.382857142857148</v>
      </c>
      <c r="H246">
        <f t="shared" si="16"/>
        <v>-73.855600117843025</v>
      </c>
    </row>
    <row r="247" spans="1:8">
      <c r="A247" s="51">
        <f t="shared" si="13"/>
        <v>10</v>
      </c>
      <c r="B247">
        <f t="shared" si="14"/>
        <v>1475579.1648221929</v>
      </c>
      <c r="C247" s="30">
        <f>A247+WACC!$J$53</f>
        <v>96</v>
      </c>
      <c r="D247" s="5">
        <f>(A247+WACC!$J$53)/(A247+WACC!$J$53+WACC!$J$54)</f>
        <v>0.36781609195402298</v>
      </c>
      <c r="F247" s="18">
        <f>WACC!$C$8+SUMIFS(WACC!$F$58:$F$72,WACC!$C$58:$C$72,"&lt;="&amp;D247,WACC!$D$58:$D$72,"&gt;"&amp;D247)</f>
        <v>0.1406</v>
      </c>
      <c r="G247">
        <f t="shared" si="15"/>
        <v>-83.382857142857148</v>
      </c>
      <c r="H247">
        <f t="shared" si="16"/>
        <v>-73.855600117843025</v>
      </c>
    </row>
    <row r="248" spans="1:8">
      <c r="A248" s="51">
        <f t="shared" si="13"/>
        <v>10</v>
      </c>
      <c r="B248">
        <f t="shared" si="14"/>
        <v>1475579.1648221929</v>
      </c>
      <c r="C248" s="30">
        <f>A248+WACC!$J$53</f>
        <v>96</v>
      </c>
      <c r="D248" s="5">
        <f>(A248+WACC!$J$53)/(A248+WACC!$J$53+WACC!$J$54)</f>
        <v>0.36781609195402298</v>
      </c>
      <c r="F248" s="18">
        <f>WACC!$C$8+SUMIFS(WACC!$F$58:$F$72,WACC!$C$58:$C$72,"&lt;="&amp;D248,WACC!$D$58:$D$72,"&gt;"&amp;D248)</f>
        <v>0.1406</v>
      </c>
      <c r="G248">
        <f t="shared" si="15"/>
        <v>-83.382857142857148</v>
      </c>
      <c r="H248">
        <f t="shared" si="16"/>
        <v>-73.855600117843025</v>
      </c>
    </row>
    <row r="249" spans="1:8">
      <c r="A249" s="51">
        <f t="shared" si="13"/>
        <v>10</v>
      </c>
      <c r="B249">
        <f t="shared" si="14"/>
        <v>1475579.1648221929</v>
      </c>
      <c r="C249" s="30">
        <f>A249+WACC!$J$53</f>
        <v>96</v>
      </c>
      <c r="D249" s="5">
        <f>(A249+WACC!$J$53)/(A249+WACC!$J$53+WACC!$J$54)</f>
        <v>0.36781609195402298</v>
      </c>
      <c r="F249" s="18">
        <f>WACC!$C$8+SUMIFS(WACC!$F$58:$F$72,WACC!$C$58:$C$72,"&lt;="&amp;D249,WACC!$D$58:$D$72,"&gt;"&amp;D249)</f>
        <v>0.1406</v>
      </c>
      <c r="G249">
        <f t="shared" si="15"/>
        <v>-83.382857142857148</v>
      </c>
      <c r="H249">
        <f t="shared" si="16"/>
        <v>-73.855600117843025</v>
      </c>
    </row>
    <row r="250" spans="1:8">
      <c r="A250" s="51">
        <f t="shared" si="13"/>
        <v>10</v>
      </c>
      <c r="B250">
        <f t="shared" si="14"/>
        <v>1475579.1648221929</v>
      </c>
      <c r="C250" s="30">
        <f>A250+WACC!$J$53</f>
        <v>96</v>
      </c>
      <c r="D250" s="5">
        <f>(A250+WACC!$J$53)/(A250+WACC!$J$53+WACC!$J$54)</f>
        <v>0.36781609195402298</v>
      </c>
      <c r="F250" s="18">
        <f>WACC!$C$8+SUMIFS(WACC!$F$58:$F$72,WACC!$C$58:$C$72,"&lt;="&amp;D250,WACC!$D$58:$D$72,"&gt;"&amp;D250)</f>
        <v>0.1406</v>
      </c>
      <c r="G250">
        <f t="shared" si="15"/>
        <v>-83.382857142857148</v>
      </c>
      <c r="H250">
        <f t="shared" si="16"/>
        <v>-73.855600117843025</v>
      </c>
    </row>
    <row r="251" spans="1:8">
      <c r="A251" s="51">
        <f t="shared" si="13"/>
        <v>10</v>
      </c>
      <c r="B251">
        <f t="shared" si="14"/>
        <v>1475579.1648221929</v>
      </c>
      <c r="C251" s="30">
        <f>A251+WACC!$J$53</f>
        <v>96</v>
      </c>
      <c r="D251" s="5">
        <f>(A251+WACC!$J$53)/(A251+WACC!$J$53+WACC!$J$54)</f>
        <v>0.36781609195402298</v>
      </c>
      <c r="F251" s="18">
        <f>WACC!$C$8+SUMIFS(WACC!$F$58:$F$72,WACC!$C$58:$C$72,"&lt;="&amp;D251,WACC!$D$58:$D$72,"&gt;"&amp;D251)</f>
        <v>0.1406</v>
      </c>
      <c r="G251">
        <f t="shared" si="15"/>
        <v>-83.382857142857148</v>
      </c>
      <c r="H251">
        <f t="shared" si="16"/>
        <v>-73.855600117843025</v>
      </c>
    </row>
    <row r="252" spans="1:8">
      <c r="A252" s="51">
        <f t="shared" si="13"/>
        <v>10</v>
      </c>
      <c r="B252">
        <f t="shared" si="14"/>
        <v>1475579.1648221929</v>
      </c>
      <c r="C252" s="30">
        <f>A252+WACC!$J$53</f>
        <v>96</v>
      </c>
      <c r="D252" s="5">
        <f>(A252+WACC!$J$53)/(A252+WACC!$J$53+WACC!$J$54)</f>
        <v>0.36781609195402298</v>
      </c>
      <c r="F252" s="18">
        <f>WACC!$C$8+SUMIFS(WACC!$F$58:$F$72,WACC!$C$58:$C$72,"&lt;="&amp;D252,WACC!$D$58:$D$72,"&gt;"&amp;D252)</f>
        <v>0.1406</v>
      </c>
      <c r="G252">
        <f t="shared" si="15"/>
        <v>-83.382857142857148</v>
      </c>
      <c r="H252">
        <f t="shared" si="16"/>
        <v>-73.855600117843025</v>
      </c>
    </row>
    <row r="253" spans="1:8">
      <c r="A253" s="51">
        <f t="shared" si="13"/>
        <v>10</v>
      </c>
      <c r="B253">
        <f t="shared" si="14"/>
        <v>1475579.1648221929</v>
      </c>
      <c r="C253" s="30">
        <f>A253+WACC!$J$53</f>
        <v>96</v>
      </c>
      <c r="D253" s="5">
        <f>(A253+WACC!$J$53)/(A253+WACC!$J$53+WACC!$J$54)</f>
        <v>0.36781609195402298</v>
      </c>
      <c r="F253" s="18">
        <f>WACC!$C$8+SUMIFS(WACC!$F$58:$F$72,WACC!$C$58:$C$72,"&lt;="&amp;D253,WACC!$D$58:$D$72,"&gt;"&amp;D253)</f>
        <v>0.1406</v>
      </c>
      <c r="G253">
        <f t="shared" si="15"/>
        <v>-83.382857142857148</v>
      </c>
      <c r="H253">
        <f t="shared" si="16"/>
        <v>-73.855600117843025</v>
      </c>
    </row>
    <row r="254" spans="1:8">
      <c r="A254" s="51">
        <f t="shared" si="13"/>
        <v>10</v>
      </c>
      <c r="B254">
        <f t="shared" si="14"/>
        <v>1475579.1648221929</v>
      </c>
      <c r="C254" s="30">
        <f>A254+WACC!$J$53</f>
        <v>96</v>
      </c>
      <c r="D254" s="5">
        <f>(A254+WACC!$J$53)/(A254+WACC!$J$53+WACC!$J$54)</f>
        <v>0.36781609195402298</v>
      </c>
      <c r="F254" s="18">
        <f>WACC!$C$8+SUMIFS(WACC!$F$58:$F$72,WACC!$C$58:$C$72,"&lt;="&amp;D254,WACC!$D$58:$D$72,"&gt;"&amp;D254)</f>
        <v>0.1406</v>
      </c>
      <c r="G254">
        <f t="shared" si="15"/>
        <v>-83.382857142857148</v>
      </c>
      <c r="H254">
        <f t="shared" si="16"/>
        <v>-73.855600117843025</v>
      </c>
    </row>
    <row r="255" spans="1:8">
      <c r="A255" s="51">
        <f t="shared" si="13"/>
        <v>10</v>
      </c>
      <c r="B255">
        <f t="shared" si="14"/>
        <v>1475579.1648221929</v>
      </c>
      <c r="C255" s="30">
        <f>A255+WACC!$J$53</f>
        <v>96</v>
      </c>
      <c r="D255" s="5">
        <f>(A255+WACC!$J$53)/(A255+WACC!$J$53+WACC!$J$54)</f>
        <v>0.36781609195402298</v>
      </c>
      <c r="F255" s="18">
        <f>WACC!$C$8+SUMIFS(WACC!$F$58:$F$72,WACC!$C$58:$C$72,"&lt;="&amp;D255,WACC!$D$58:$D$72,"&gt;"&amp;D255)</f>
        <v>0.1406</v>
      </c>
      <c r="G255">
        <f t="shared" si="15"/>
        <v>-83.382857142857148</v>
      </c>
      <c r="H255">
        <f t="shared" si="16"/>
        <v>-73.855600117843025</v>
      </c>
    </row>
    <row r="256" spans="1:8">
      <c r="A256" s="51">
        <f t="shared" si="13"/>
        <v>10</v>
      </c>
      <c r="B256">
        <f t="shared" si="14"/>
        <v>1475579.1648221929</v>
      </c>
      <c r="C256" s="30">
        <f>A256+WACC!$J$53</f>
        <v>96</v>
      </c>
      <c r="D256" s="5">
        <f>(A256+WACC!$J$53)/(A256+WACC!$J$53+WACC!$J$54)</f>
        <v>0.36781609195402298</v>
      </c>
      <c r="F256" s="18">
        <f>WACC!$C$8+SUMIFS(WACC!$F$58:$F$72,WACC!$C$58:$C$72,"&lt;="&amp;D256,WACC!$D$58:$D$72,"&gt;"&amp;D256)</f>
        <v>0.1406</v>
      </c>
      <c r="G256">
        <f t="shared" si="15"/>
        <v>-83.382857142857148</v>
      </c>
      <c r="H256">
        <f t="shared" si="16"/>
        <v>-73.855600117843025</v>
      </c>
    </row>
    <row r="257" spans="1:8">
      <c r="A257" s="51">
        <f t="shared" si="13"/>
        <v>10</v>
      </c>
      <c r="B257">
        <f t="shared" si="14"/>
        <v>1475579.1648221929</v>
      </c>
      <c r="C257" s="30">
        <f>A257+WACC!$J$53</f>
        <v>96</v>
      </c>
      <c r="D257" s="5">
        <f>(A257+WACC!$J$53)/(A257+WACC!$J$53+WACC!$J$54)</f>
        <v>0.36781609195402298</v>
      </c>
      <c r="F257" s="18">
        <f>WACC!$C$8+SUMIFS(WACC!$F$58:$F$72,WACC!$C$58:$C$72,"&lt;="&amp;D257,WACC!$D$58:$D$72,"&gt;"&amp;D257)</f>
        <v>0.1406</v>
      </c>
      <c r="G257">
        <f t="shared" si="15"/>
        <v>-83.382857142857148</v>
      </c>
      <c r="H257">
        <f t="shared" si="16"/>
        <v>-73.855600117843025</v>
      </c>
    </row>
    <row r="258" spans="1:8">
      <c r="A258" s="51">
        <f t="shared" si="13"/>
        <v>10</v>
      </c>
      <c r="B258">
        <f t="shared" si="14"/>
        <v>1475579.1648221929</v>
      </c>
      <c r="C258" s="30">
        <f>A258+WACC!$J$53</f>
        <v>96</v>
      </c>
      <c r="D258" s="5">
        <f>(A258+WACC!$J$53)/(A258+WACC!$J$53+WACC!$J$54)</f>
        <v>0.36781609195402298</v>
      </c>
      <c r="F258" s="18">
        <f>WACC!$C$8+SUMIFS(WACC!$F$58:$F$72,WACC!$C$58:$C$72,"&lt;="&amp;D258,WACC!$D$58:$D$72,"&gt;"&amp;D258)</f>
        <v>0.1406</v>
      </c>
      <c r="G258">
        <f t="shared" si="15"/>
        <v>-83.382857142857148</v>
      </c>
      <c r="H258">
        <f t="shared" si="16"/>
        <v>-73.855600117843025</v>
      </c>
    </row>
    <row r="259" spans="1:8">
      <c r="A259" s="51">
        <f t="shared" si="13"/>
        <v>10</v>
      </c>
      <c r="B259">
        <f t="shared" si="14"/>
        <v>1475579.1648221929</v>
      </c>
      <c r="C259" s="30">
        <f>A259+WACC!$J$53</f>
        <v>96</v>
      </c>
      <c r="D259" s="5">
        <f>(A259+WACC!$J$53)/(A259+WACC!$J$53+WACC!$J$54)</f>
        <v>0.36781609195402298</v>
      </c>
      <c r="F259" s="18">
        <f>WACC!$C$8+SUMIFS(WACC!$F$58:$F$72,WACC!$C$58:$C$72,"&lt;="&amp;D259,WACC!$D$58:$D$72,"&gt;"&amp;D259)</f>
        <v>0.1406</v>
      </c>
      <c r="G259">
        <f t="shared" si="15"/>
        <v>-83.382857142857148</v>
      </c>
      <c r="H259">
        <f t="shared" si="16"/>
        <v>-73.855600117843025</v>
      </c>
    </row>
    <row r="260" spans="1:8">
      <c r="A260" s="51">
        <f t="shared" si="13"/>
        <v>10</v>
      </c>
      <c r="B260">
        <f t="shared" si="14"/>
        <v>1475579.1648221929</v>
      </c>
      <c r="C260" s="30">
        <f>A260+WACC!$J$53</f>
        <v>96</v>
      </c>
      <c r="D260" s="5">
        <f>(A260+WACC!$J$53)/(A260+WACC!$J$53+WACC!$J$54)</f>
        <v>0.36781609195402298</v>
      </c>
      <c r="F260" s="18">
        <f>WACC!$C$8+SUMIFS(WACC!$F$58:$F$72,WACC!$C$58:$C$72,"&lt;="&amp;D260,WACC!$D$58:$D$72,"&gt;"&amp;D260)</f>
        <v>0.1406</v>
      </c>
      <c r="G260">
        <f t="shared" si="15"/>
        <v>-83.382857142857148</v>
      </c>
      <c r="H260">
        <f t="shared" si="16"/>
        <v>-73.855600117843025</v>
      </c>
    </row>
    <row r="261" spans="1:8">
      <c r="A261" s="51">
        <f t="shared" si="13"/>
        <v>10</v>
      </c>
      <c r="B261">
        <f t="shared" si="14"/>
        <v>1475579.1648221929</v>
      </c>
      <c r="C261" s="30">
        <f>A261+WACC!$J$53</f>
        <v>96</v>
      </c>
      <c r="D261" s="5">
        <f>(A261+WACC!$J$53)/(A261+WACC!$J$53+WACC!$J$54)</f>
        <v>0.36781609195402298</v>
      </c>
      <c r="F261" s="18">
        <f>WACC!$C$8+SUMIFS(WACC!$F$58:$F$72,WACC!$C$58:$C$72,"&lt;="&amp;D261,WACC!$D$58:$D$72,"&gt;"&amp;D261)</f>
        <v>0.1406</v>
      </c>
      <c r="G261">
        <f t="shared" si="15"/>
        <v>-83.382857142857148</v>
      </c>
      <c r="H261">
        <f t="shared" si="16"/>
        <v>-73.855600117843025</v>
      </c>
    </row>
    <row r="262" spans="1:8">
      <c r="A262" s="51">
        <f t="shared" si="13"/>
        <v>10</v>
      </c>
      <c r="B262">
        <f t="shared" si="14"/>
        <v>1475579.1648221929</v>
      </c>
      <c r="C262" s="30">
        <f>A262+WACC!$J$53</f>
        <v>96</v>
      </c>
      <c r="D262" s="5">
        <f>(A262+WACC!$J$53)/(A262+WACC!$J$53+WACC!$J$54)</f>
        <v>0.36781609195402298</v>
      </c>
      <c r="F262" s="18">
        <f>WACC!$C$8+SUMIFS(WACC!$F$58:$F$72,WACC!$C$58:$C$72,"&lt;="&amp;D262,WACC!$D$58:$D$72,"&gt;"&amp;D262)</f>
        <v>0.1406</v>
      </c>
      <c r="G262">
        <f t="shared" si="15"/>
        <v>-83.382857142857148</v>
      </c>
      <c r="H262">
        <f t="shared" si="16"/>
        <v>-73.855600117843025</v>
      </c>
    </row>
    <row r="263" spans="1:8">
      <c r="A263" s="51">
        <f t="shared" si="13"/>
        <v>10</v>
      </c>
      <c r="B263">
        <f t="shared" si="14"/>
        <v>1475579.1648221929</v>
      </c>
      <c r="C263" s="30">
        <f>A263+WACC!$J$53</f>
        <v>96</v>
      </c>
      <c r="D263" s="5">
        <f>(A263+WACC!$J$53)/(A263+WACC!$J$53+WACC!$J$54)</f>
        <v>0.36781609195402298</v>
      </c>
      <c r="F263" s="18">
        <f>WACC!$C$8+SUMIFS(WACC!$F$58:$F$72,WACC!$C$58:$C$72,"&lt;="&amp;D263,WACC!$D$58:$D$72,"&gt;"&amp;D263)</f>
        <v>0.1406</v>
      </c>
      <c r="G263">
        <f t="shared" si="15"/>
        <v>-83.382857142857148</v>
      </c>
      <c r="H263">
        <f t="shared" si="16"/>
        <v>-73.855600117843025</v>
      </c>
    </row>
    <row r="264" spans="1:8">
      <c r="A264" s="51">
        <f t="shared" si="13"/>
        <v>10</v>
      </c>
      <c r="B264">
        <f t="shared" si="14"/>
        <v>1475579.1648221929</v>
      </c>
      <c r="C264" s="30">
        <f>A264+WACC!$J$53</f>
        <v>96</v>
      </c>
      <c r="D264" s="5">
        <f>(A264+WACC!$J$53)/(A264+WACC!$J$53+WACC!$J$54)</f>
        <v>0.36781609195402298</v>
      </c>
      <c r="F264" s="18">
        <f>WACC!$C$8+SUMIFS(WACC!$F$58:$F$72,WACC!$C$58:$C$72,"&lt;="&amp;D264,WACC!$D$58:$D$72,"&gt;"&amp;D264)</f>
        <v>0.1406</v>
      </c>
      <c r="G264">
        <f t="shared" si="15"/>
        <v>-83.382857142857148</v>
      </c>
      <c r="H264">
        <f t="shared" si="16"/>
        <v>-73.855600117843025</v>
      </c>
    </row>
    <row r="265" spans="1:8">
      <c r="A265" s="51">
        <f t="shared" ref="A265:A328" si="17">$B$5</f>
        <v>10</v>
      </c>
      <c r="B265">
        <f t="shared" ref="B265:B328" si="18">A265/$B$2</f>
        <v>1475579.1648221929</v>
      </c>
      <c r="C265" s="30">
        <f>A265+WACC!$J$53</f>
        <v>96</v>
      </c>
      <c r="D265" s="5">
        <f>(A265+WACC!$J$53)/(A265+WACC!$J$53+WACC!$J$54)</f>
        <v>0.36781609195402298</v>
      </c>
      <c r="F265" s="18">
        <f>WACC!$C$8+SUMIFS(WACC!$F$58:$F$72,WACC!$C$58:$C$72,"&lt;="&amp;D265,WACC!$D$58:$D$72,"&gt;"&amp;D265)</f>
        <v>0.1406</v>
      </c>
      <c r="G265">
        <f t="shared" ref="G265:G328" si="19">((1-0.2)*(E265-C265*F265))/($B$3)*10^9</f>
        <v>-83.382857142857148</v>
      </c>
      <c r="H265">
        <f t="shared" ref="H265:H328" si="20">((1-0.2)*(E265-(C265-A265)*F265))/($B$3+B265)*10^9</f>
        <v>-73.855600117843025</v>
      </c>
    </row>
    <row r="266" spans="1:8">
      <c r="A266" s="51">
        <f t="shared" si="17"/>
        <v>10</v>
      </c>
      <c r="B266">
        <f t="shared" si="18"/>
        <v>1475579.1648221929</v>
      </c>
      <c r="C266" s="30">
        <f>A266+WACC!$J$53</f>
        <v>96</v>
      </c>
      <c r="D266" s="5">
        <f>(A266+WACC!$J$53)/(A266+WACC!$J$53+WACC!$J$54)</f>
        <v>0.36781609195402298</v>
      </c>
      <c r="F266" s="18">
        <f>WACC!$C$8+SUMIFS(WACC!$F$58:$F$72,WACC!$C$58:$C$72,"&lt;="&amp;D266,WACC!$D$58:$D$72,"&gt;"&amp;D266)</f>
        <v>0.1406</v>
      </c>
      <c r="G266">
        <f t="shared" si="19"/>
        <v>-83.382857142857148</v>
      </c>
      <c r="H266">
        <f t="shared" si="20"/>
        <v>-73.855600117843025</v>
      </c>
    </row>
    <row r="267" spans="1:8">
      <c r="A267" s="51">
        <f t="shared" si="17"/>
        <v>10</v>
      </c>
      <c r="B267">
        <f t="shared" si="18"/>
        <v>1475579.1648221929</v>
      </c>
      <c r="C267" s="30">
        <f>A267+WACC!$J$53</f>
        <v>96</v>
      </c>
      <c r="D267" s="5">
        <f>(A267+WACC!$J$53)/(A267+WACC!$J$53+WACC!$J$54)</f>
        <v>0.36781609195402298</v>
      </c>
      <c r="F267" s="18">
        <f>WACC!$C$8+SUMIFS(WACC!$F$58:$F$72,WACC!$C$58:$C$72,"&lt;="&amp;D267,WACC!$D$58:$D$72,"&gt;"&amp;D267)</f>
        <v>0.1406</v>
      </c>
      <c r="G267">
        <f t="shared" si="19"/>
        <v>-83.382857142857148</v>
      </c>
      <c r="H267">
        <f t="shared" si="20"/>
        <v>-73.855600117843025</v>
      </c>
    </row>
    <row r="268" spans="1:8">
      <c r="A268" s="51">
        <f t="shared" si="17"/>
        <v>10</v>
      </c>
      <c r="B268">
        <f t="shared" si="18"/>
        <v>1475579.1648221929</v>
      </c>
      <c r="C268" s="30">
        <f>A268+WACC!$J$53</f>
        <v>96</v>
      </c>
      <c r="D268" s="5">
        <f>(A268+WACC!$J$53)/(A268+WACC!$J$53+WACC!$J$54)</f>
        <v>0.36781609195402298</v>
      </c>
      <c r="F268" s="18">
        <f>WACC!$C$8+SUMIFS(WACC!$F$58:$F$72,WACC!$C$58:$C$72,"&lt;="&amp;D268,WACC!$D$58:$D$72,"&gt;"&amp;D268)</f>
        <v>0.1406</v>
      </c>
      <c r="G268">
        <f t="shared" si="19"/>
        <v>-83.382857142857148</v>
      </c>
      <c r="H268">
        <f t="shared" si="20"/>
        <v>-73.855600117843025</v>
      </c>
    </row>
    <row r="269" spans="1:8">
      <c r="A269" s="51">
        <f t="shared" si="17"/>
        <v>10</v>
      </c>
      <c r="B269">
        <f t="shared" si="18"/>
        <v>1475579.1648221929</v>
      </c>
      <c r="C269" s="30">
        <f>A269+WACC!$J$53</f>
        <v>96</v>
      </c>
      <c r="D269" s="5">
        <f>(A269+WACC!$J$53)/(A269+WACC!$J$53+WACC!$J$54)</f>
        <v>0.36781609195402298</v>
      </c>
      <c r="F269" s="18">
        <f>WACC!$C$8+SUMIFS(WACC!$F$58:$F$72,WACC!$C$58:$C$72,"&lt;="&amp;D269,WACC!$D$58:$D$72,"&gt;"&amp;D269)</f>
        <v>0.1406</v>
      </c>
      <c r="G269">
        <f t="shared" si="19"/>
        <v>-83.382857142857148</v>
      </c>
      <c r="H269">
        <f t="shared" si="20"/>
        <v>-73.855600117843025</v>
      </c>
    </row>
    <row r="270" spans="1:8">
      <c r="A270" s="51">
        <f t="shared" si="17"/>
        <v>10</v>
      </c>
      <c r="B270">
        <f t="shared" si="18"/>
        <v>1475579.1648221929</v>
      </c>
      <c r="C270" s="30">
        <f>A270+WACC!$J$53</f>
        <v>96</v>
      </c>
      <c r="D270" s="5">
        <f>(A270+WACC!$J$53)/(A270+WACC!$J$53+WACC!$J$54)</f>
        <v>0.36781609195402298</v>
      </c>
      <c r="F270" s="18">
        <f>WACC!$C$8+SUMIFS(WACC!$F$58:$F$72,WACC!$C$58:$C$72,"&lt;="&amp;D270,WACC!$D$58:$D$72,"&gt;"&amp;D270)</f>
        <v>0.1406</v>
      </c>
      <c r="G270">
        <f t="shared" si="19"/>
        <v>-83.382857142857148</v>
      </c>
      <c r="H270">
        <f t="shared" si="20"/>
        <v>-73.855600117843025</v>
      </c>
    </row>
    <row r="271" spans="1:8">
      <c r="A271" s="51">
        <f t="shared" si="17"/>
        <v>10</v>
      </c>
      <c r="B271">
        <f t="shared" si="18"/>
        <v>1475579.1648221929</v>
      </c>
      <c r="C271" s="30">
        <f>A271+WACC!$J$53</f>
        <v>96</v>
      </c>
      <c r="D271" s="5">
        <f>(A271+WACC!$J$53)/(A271+WACC!$J$53+WACC!$J$54)</f>
        <v>0.36781609195402298</v>
      </c>
      <c r="F271" s="18">
        <f>WACC!$C$8+SUMIFS(WACC!$F$58:$F$72,WACC!$C$58:$C$72,"&lt;="&amp;D271,WACC!$D$58:$D$72,"&gt;"&amp;D271)</f>
        <v>0.1406</v>
      </c>
      <c r="G271">
        <f t="shared" si="19"/>
        <v>-83.382857142857148</v>
      </c>
      <c r="H271">
        <f t="shared" si="20"/>
        <v>-73.855600117843025</v>
      </c>
    </row>
    <row r="272" spans="1:8">
      <c r="A272" s="51">
        <f t="shared" si="17"/>
        <v>10</v>
      </c>
      <c r="B272">
        <f t="shared" si="18"/>
        <v>1475579.1648221929</v>
      </c>
      <c r="C272" s="30">
        <f>A272+WACC!$J$53</f>
        <v>96</v>
      </c>
      <c r="D272" s="5">
        <f>(A272+WACC!$J$53)/(A272+WACC!$J$53+WACC!$J$54)</f>
        <v>0.36781609195402298</v>
      </c>
      <c r="F272" s="18">
        <f>WACC!$C$8+SUMIFS(WACC!$F$58:$F$72,WACC!$C$58:$C$72,"&lt;="&amp;D272,WACC!$D$58:$D$72,"&gt;"&amp;D272)</f>
        <v>0.1406</v>
      </c>
      <c r="G272">
        <f t="shared" si="19"/>
        <v>-83.382857142857148</v>
      </c>
      <c r="H272">
        <f t="shared" si="20"/>
        <v>-73.855600117843025</v>
      </c>
    </row>
    <row r="273" spans="1:8">
      <c r="A273" s="51">
        <f t="shared" si="17"/>
        <v>10</v>
      </c>
      <c r="B273">
        <f t="shared" si="18"/>
        <v>1475579.1648221929</v>
      </c>
      <c r="C273" s="30">
        <f>A273+WACC!$J$53</f>
        <v>96</v>
      </c>
      <c r="D273" s="5">
        <f>(A273+WACC!$J$53)/(A273+WACC!$J$53+WACC!$J$54)</f>
        <v>0.36781609195402298</v>
      </c>
      <c r="F273" s="18">
        <f>WACC!$C$8+SUMIFS(WACC!$F$58:$F$72,WACC!$C$58:$C$72,"&lt;="&amp;D273,WACC!$D$58:$D$72,"&gt;"&amp;D273)</f>
        <v>0.1406</v>
      </c>
      <c r="G273">
        <f t="shared" si="19"/>
        <v>-83.382857142857148</v>
      </c>
      <c r="H273">
        <f t="shared" si="20"/>
        <v>-73.855600117843025</v>
      </c>
    </row>
    <row r="274" spans="1:8">
      <c r="A274" s="51">
        <f t="shared" si="17"/>
        <v>10</v>
      </c>
      <c r="B274">
        <f t="shared" si="18"/>
        <v>1475579.1648221929</v>
      </c>
      <c r="C274" s="30">
        <f>A274+WACC!$J$53</f>
        <v>96</v>
      </c>
      <c r="D274" s="5">
        <f>(A274+WACC!$J$53)/(A274+WACC!$J$53+WACC!$J$54)</f>
        <v>0.36781609195402298</v>
      </c>
      <c r="F274" s="18">
        <f>WACC!$C$8+SUMIFS(WACC!$F$58:$F$72,WACC!$C$58:$C$72,"&lt;="&amp;D274,WACC!$D$58:$D$72,"&gt;"&amp;D274)</f>
        <v>0.1406</v>
      </c>
      <c r="G274">
        <f t="shared" si="19"/>
        <v>-83.382857142857148</v>
      </c>
      <c r="H274">
        <f t="shared" si="20"/>
        <v>-73.855600117843025</v>
      </c>
    </row>
    <row r="275" spans="1:8">
      <c r="A275" s="51">
        <f t="shared" si="17"/>
        <v>10</v>
      </c>
      <c r="B275">
        <f t="shared" si="18"/>
        <v>1475579.1648221929</v>
      </c>
      <c r="C275" s="30">
        <f>A275+WACC!$J$53</f>
        <v>96</v>
      </c>
      <c r="D275" s="5">
        <f>(A275+WACC!$J$53)/(A275+WACC!$J$53+WACC!$J$54)</f>
        <v>0.36781609195402298</v>
      </c>
      <c r="F275" s="18">
        <f>WACC!$C$8+SUMIFS(WACC!$F$58:$F$72,WACC!$C$58:$C$72,"&lt;="&amp;D275,WACC!$D$58:$D$72,"&gt;"&amp;D275)</f>
        <v>0.1406</v>
      </c>
      <c r="G275">
        <f t="shared" si="19"/>
        <v>-83.382857142857148</v>
      </c>
      <c r="H275">
        <f t="shared" si="20"/>
        <v>-73.855600117843025</v>
      </c>
    </row>
    <row r="276" spans="1:8">
      <c r="A276" s="51">
        <f t="shared" si="17"/>
        <v>10</v>
      </c>
      <c r="B276">
        <f t="shared" si="18"/>
        <v>1475579.1648221929</v>
      </c>
      <c r="C276" s="30">
        <f>A276+WACC!$J$53</f>
        <v>96</v>
      </c>
      <c r="D276" s="5">
        <f>(A276+WACC!$J$53)/(A276+WACC!$J$53+WACC!$J$54)</f>
        <v>0.36781609195402298</v>
      </c>
      <c r="F276" s="18">
        <f>WACC!$C$8+SUMIFS(WACC!$F$58:$F$72,WACC!$C$58:$C$72,"&lt;="&amp;D276,WACC!$D$58:$D$72,"&gt;"&amp;D276)</f>
        <v>0.1406</v>
      </c>
      <c r="G276">
        <f t="shared" si="19"/>
        <v>-83.382857142857148</v>
      </c>
      <c r="H276">
        <f t="shared" si="20"/>
        <v>-73.855600117843025</v>
      </c>
    </row>
    <row r="277" spans="1:8">
      <c r="A277" s="51">
        <f t="shared" si="17"/>
        <v>10</v>
      </c>
      <c r="B277">
        <f t="shared" si="18"/>
        <v>1475579.1648221929</v>
      </c>
      <c r="C277" s="30">
        <f>A277+WACC!$J$53</f>
        <v>96</v>
      </c>
      <c r="D277" s="5">
        <f>(A277+WACC!$J$53)/(A277+WACC!$J$53+WACC!$J$54)</f>
        <v>0.36781609195402298</v>
      </c>
      <c r="F277" s="18">
        <f>WACC!$C$8+SUMIFS(WACC!$F$58:$F$72,WACC!$C$58:$C$72,"&lt;="&amp;D277,WACC!$D$58:$D$72,"&gt;"&amp;D277)</f>
        <v>0.1406</v>
      </c>
      <c r="G277">
        <f t="shared" si="19"/>
        <v>-83.382857142857148</v>
      </c>
      <c r="H277">
        <f t="shared" si="20"/>
        <v>-73.855600117843025</v>
      </c>
    </row>
    <row r="278" spans="1:8">
      <c r="A278" s="51">
        <f t="shared" si="17"/>
        <v>10</v>
      </c>
      <c r="B278">
        <f t="shared" si="18"/>
        <v>1475579.1648221929</v>
      </c>
      <c r="C278" s="30">
        <f>A278+WACC!$J$53</f>
        <v>96</v>
      </c>
      <c r="D278" s="5">
        <f>(A278+WACC!$J$53)/(A278+WACC!$J$53+WACC!$J$54)</f>
        <v>0.36781609195402298</v>
      </c>
      <c r="F278" s="18">
        <f>WACC!$C$8+SUMIFS(WACC!$F$58:$F$72,WACC!$C$58:$C$72,"&lt;="&amp;D278,WACC!$D$58:$D$72,"&gt;"&amp;D278)</f>
        <v>0.1406</v>
      </c>
      <c r="G278">
        <f t="shared" si="19"/>
        <v>-83.382857142857148</v>
      </c>
      <c r="H278">
        <f t="shared" si="20"/>
        <v>-73.855600117843025</v>
      </c>
    </row>
    <row r="279" spans="1:8">
      <c r="A279" s="51">
        <f t="shared" si="17"/>
        <v>10</v>
      </c>
      <c r="B279">
        <f t="shared" si="18"/>
        <v>1475579.1648221929</v>
      </c>
      <c r="C279" s="30">
        <f>A279+WACC!$J$53</f>
        <v>96</v>
      </c>
      <c r="D279" s="5">
        <f>(A279+WACC!$J$53)/(A279+WACC!$J$53+WACC!$J$54)</f>
        <v>0.36781609195402298</v>
      </c>
      <c r="F279" s="18">
        <f>WACC!$C$8+SUMIFS(WACC!$F$58:$F$72,WACC!$C$58:$C$72,"&lt;="&amp;D279,WACC!$D$58:$D$72,"&gt;"&amp;D279)</f>
        <v>0.1406</v>
      </c>
      <c r="G279">
        <f t="shared" si="19"/>
        <v>-83.382857142857148</v>
      </c>
      <c r="H279">
        <f t="shared" si="20"/>
        <v>-73.855600117843025</v>
      </c>
    </row>
    <row r="280" spans="1:8">
      <c r="A280" s="51">
        <f t="shared" si="17"/>
        <v>10</v>
      </c>
      <c r="B280">
        <f t="shared" si="18"/>
        <v>1475579.1648221929</v>
      </c>
      <c r="C280" s="30">
        <f>A280+WACC!$J$53</f>
        <v>96</v>
      </c>
      <c r="D280" s="5">
        <f>(A280+WACC!$J$53)/(A280+WACC!$J$53+WACC!$J$54)</f>
        <v>0.36781609195402298</v>
      </c>
      <c r="F280" s="18">
        <f>WACC!$C$8+SUMIFS(WACC!$F$58:$F$72,WACC!$C$58:$C$72,"&lt;="&amp;D280,WACC!$D$58:$D$72,"&gt;"&amp;D280)</f>
        <v>0.1406</v>
      </c>
      <c r="G280">
        <f t="shared" si="19"/>
        <v>-83.382857142857148</v>
      </c>
      <c r="H280">
        <f t="shared" si="20"/>
        <v>-73.855600117843025</v>
      </c>
    </row>
    <row r="281" spans="1:8">
      <c r="A281" s="51">
        <f t="shared" si="17"/>
        <v>10</v>
      </c>
      <c r="B281">
        <f t="shared" si="18"/>
        <v>1475579.1648221929</v>
      </c>
      <c r="C281" s="30">
        <f>A281+WACC!$J$53</f>
        <v>96</v>
      </c>
      <c r="D281" s="5">
        <f>(A281+WACC!$J$53)/(A281+WACC!$J$53+WACC!$J$54)</f>
        <v>0.36781609195402298</v>
      </c>
      <c r="F281" s="18">
        <f>WACC!$C$8+SUMIFS(WACC!$F$58:$F$72,WACC!$C$58:$C$72,"&lt;="&amp;D281,WACC!$D$58:$D$72,"&gt;"&amp;D281)</f>
        <v>0.1406</v>
      </c>
      <c r="G281">
        <f t="shared" si="19"/>
        <v>-83.382857142857148</v>
      </c>
      <c r="H281">
        <f t="shared" si="20"/>
        <v>-73.855600117843025</v>
      </c>
    </row>
    <row r="282" spans="1:8">
      <c r="A282" s="51">
        <f t="shared" si="17"/>
        <v>10</v>
      </c>
      <c r="B282">
        <f t="shared" si="18"/>
        <v>1475579.1648221929</v>
      </c>
      <c r="C282" s="30">
        <f>A282+WACC!$J$53</f>
        <v>96</v>
      </c>
      <c r="D282" s="5">
        <f>(A282+WACC!$J$53)/(A282+WACC!$J$53+WACC!$J$54)</f>
        <v>0.36781609195402298</v>
      </c>
      <c r="F282" s="18">
        <f>WACC!$C$8+SUMIFS(WACC!$F$58:$F$72,WACC!$C$58:$C$72,"&lt;="&amp;D282,WACC!$D$58:$D$72,"&gt;"&amp;D282)</f>
        <v>0.1406</v>
      </c>
      <c r="G282">
        <f t="shared" si="19"/>
        <v>-83.382857142857148</v>
      </c>
      <c r="H282">
        <f t="shared" si="20"/>
        <v>-73.855600117843025</v>
      </c>
    </row>
    <row r="283" spans="1:8">
      <c r="A283" s="51">
        <f t="shared" si="17"/>
        <v>10</v>
      </c>
      <c r="B283">
        <f t="shared" si="18"/>
        <v>1475579.1648221929</v>
      </c>
      <c r="C283" s="30">
        <f>A283+WACC!$J$53</f>
        <v>96</v>
      </c>
      <c r="D283" s="5">
        <f>(A283+WACC!$J$53)/(A283+WACC!$J$53+WACC!$J$54)</f>
        <v>0.36781609195402298</v>
      </c>
      <c r="F283" s="18">
        <f>WACC!$C$8+SUMIFS(WACC!$F$58:$F$72,WACC!$C$58:$C$72,"&lt;="&amp;D283,WACC!$D$58:$D$72,"&gt;"&amp;D283)</f>
        <v>0.1406</v>
      </c>
      <c r="G283">
        <f t="shared" si="19"/>
        <v>-83.382857142857148</v>
      </c>
      <c r="H283">
        <f t="shared" si="20"/>
        <v>-73.855600117843025</v>
      </c>
    </row>
    <row r="284" spans="1:8">
      <c r="A284" s="51">
        <f t="shared" si="17"/>
        <v>10</v>
      </c>
      <c r="B284">
        <f t="shared" si="18"/>
        <v>1475579.1648221929</v>
      </c>
      <c r="C284" s="30">
        <f>A284+WACC!$J$53</f>
        <v>96</v>
      </c>
      <c r="D284" s="5">
        <f>(A284+WACC!$J$53)/(A284+WACC!$J$53+WACC!$J$54)</f>
        <v>0.36781609195402298</v>
      </c>
      <c r="F284" s="18">
        <f>WACC!$C$8+SUMIFS(WACC!$F$58:$F$72,WACC!$C$58:$C$72,"&lt;="&amp;D284,WACC!$D$58:$D$72,"&gt;"&amp;D284)</f>
        <v>0.1406</v>
      </c>
      <c r="G284">
        <f t="shared" si="19"/>
        <v>-83.382857142857148</v>
      </c>
      <c r="H284">
        <f t="shared" si="20"/>
        <v>-73.855600117843025</v>
      </c>
    </row>
    <row r="285" spans="1:8">
      <c r="A285" s="51">
        <f t="shared" si="17"/>
        <v>10</v>
      </c>
      <c r="B285">
        <f t="shared" si="18"/>
        <v>1475579.1648221929</v>
      </c>
      <c r="C285" s="30">
        <f>A285+WACC!$J$53</f>
        <v>96</v>
      </c>
      <c r="D285" s="5">
        <f>(A285+WACC!$J$53)/(A285+WACC!$J$53+WACC!$J$54)</f>
        <v>0.36781609195402298</v>
      </c>
      <c r="F285" s="18">
        <f>WACC!$C$8+SUMIFS(WACC!$F$58:$F$72,WACC!$C$58:$C$72,"&lt;="&amp;D285,WACC!$D$58:$D$72,"&gt;"&amp;D285)</f>
        <v>0.1406</v>
      </c>
      <c r="G285">
        <f t="shared" si="19"/>
        <v>-83.382857142857148</v>
      </c>
      <c r="H285">
        <f t="shared" si="20"/>
        <v>-73.855600117843025</v>
      </c>
    </row>
    <row r="286" spans="1:8">
      <c r="A286" s="51">
        <f t="shared" si="17"/>
        <v>10</v>
      </c>
      <c r="B286">
        <f t="shared" si="18"/>
        <v>1475579.1648221929</v>
      </c>
      <c r="C286" s="30">
        <f>A286+WACC!$J$53</f>
        <v>96</v>
      </c>
      <c r="D286" s="5">
        <f>(A286+WACC!$J$53)/(A286+WACC!$J$53+WACC!$J$54)</f>
        <v>0.36781609195402298</v>
      </c>
      <c r="F286" s="18">
        <f>WACC!$C$8+SUMIFS(WACC!$F$58:$F$72,WACC!$C$58:$C$72,"&lt;="&amp;D286,WACC!$D$58:$D$72,"&gt;"&amp;D286)</f>
        <v>0.1406</v>
      </c>
      <c r="G286">
        <f t="shared" si="19"/>
        <v>-83.382857142857148</v>
      </c>
      <c r="H286">
        <f t="shared" si="20"/>
        <v>-73.855600117843025</v>
      </c>
    </row>
    <row r="287" spans="1:8">
      <c r="A287" s="51">
        <f t="shared" si="17"/>
        <v>10</v>
      </c>
      <c r="B287">
        <f t="shared" si="18"/>
        <v>1475579.1648221929</v>
      </c>
      <c r="C287" s="30">
        <f>A287+WACC!$J$53</f>
        <v>96</v>
      </c>
      <c r="D287" s="5">
        <f>(A287+WACC!$J$53)/(A287+WACC!$J$53+WACC!$J$54)</f>
        <v>0.36781609195402298</v>
      </c>
      <c r="F287" s="18">
        <f>WACC!$C$8+SUMIFS(WACC!$F$58:$F$72,WACC!$C$58:$C$72,"&lt;="&amp;D287,WACC!$D$58:$D$72,"&gt;"&amp;D287)</f>
        <v>0.1406</v>
      </c>
      <c r="G287">
        <f t="shared" si="19"/>
        <v>-83.382857142857148</v>
      </c>
      <c r="H287">
        <f t="shared" si="20"/>
        <v>-73.855600117843025</v>
      </c>
    </row>
    <row r="288" spans="1:8">
      <c r="A288" s="51">
        <f t="shared" si="17"/>
        <v>10</v>
      </c>
      <c r="B288">
        <f t="shared" si="18"/>
        <v>1475579.1648221929</v>
      </c>
      <c r="C288" s="30">
        <f>A288+WACC!$J$53</f>
        <v>96</v>
      </c>
      <c r="D288" s="5">
        <f>(A288+WACC!$J$53)/(A288+WACC!$J$53+WACC!$J$54)</f>
        <v>0.36781609195402298</v>
      </c>
      <c r="F288" s="18">
        <f>WACC!$C$8+SUMIFS(WACC!$F$58:$F$72,WACC!$C$58:$C$72,"&lt;="&amp;D288,WACC!$D$58:$D$72,"&gt;"&amp;D288)</f>
        <v>0.1406</v>
      </c>
      <c r="G288">
        <f t="shared" si="19"/>
        <v>-83.382857142857148</v>
      </c>
      <c r="H288">
        <f t="shared" si="20"/>
        <v>-73.855600117843025</v>
      </c>
    </row>
    <row r="289" spans="1:8">
      <c r="A289" s="51">
        <f t="shared" si="17"/>
        <v>10</v>
      </c>
      <c r="B289">
        <f t="shared" si="18"/>
        <v>1475579.1648221929</v>
      </c>
      <c r="C289" s="30">
        <f>A289+WACC!$J$53</f>
        <v>96</v>
      </c>
      <c r="D289" s="5">
        <f>(A289+WACC!$J$53)/(A289+WACC!$J$53+WACC!$J$54)</f>
        <v>0.36781609195402298</v>
      </c>
      <c r="F289" s="18">
        <f>WACC!$C$8+SUMIFS(WACC!$F$58:$F$72,WACC!$C$58:$C$72,"&lt;="&amp;D289,WACC!$D$58:$D$72,"&gt;"&amp;D289)</f>
        <v>0.1406</v>
      </c>
      <c r="G289">
        <f t="shared" si="19"/>
        <v>-83.382857142857148</v>
      </c>
      <c r="H289">
        <f t="shared" si="20"/>
        <v>-73.855600117843025</v>
      </c>
    </row>
    <row r="290" spans="1:8">
      <c r="A290" s="51">
        <f t="shared" si="17"/>
        <v>10</v>
      </c>
      <c r="B290">
        <f t="shared" si="18"/>
        <v>1475579.1648221929</v>
      </c>
      <c r="C290" s="30">
        <f>A290+WACC!$J$53</f>
        <v>96</v>
      </c>
      <c r="D290" s="5">
        <f>(A290+WACC!$J$53)/(A290+WACC!$J$53+WACC!$J$54)</f>
        <v>0.36781609195402298</v>
      </c>
      <c r="F290" s="18">
        <f>WACC!$C$8+SUMIFS(WACC!$F$58:$F$72,WACC!$C$58:$C$72,"&lt;="&amp;D290,WACC!$D$58:$D$72,"&gt;"&amp;D290)</f>
        <v>0.1406</v>
      </c>
      <c r="G290">
        <f t="shared" si="19"/>
        <v>-83.382857142857148</v>
      </c>
      <c r="H290">
        <f t="shared" si="20"/>
        <v>-73.855600117843025</v>
      </c>
    </row>
    <row r="291" spans="1:8">
      <c r="A291" s="51">
        <f t="shared" si="17"/>
        <v>10</v>
      </c>
      <c r="B291">
        <f t="shared" si="18"/>
        <v>1475579.1648221929</v>
      </c>
      <c r="C291" s="30">
        <f>A291+WACC!$J$53</f>
        <v>96</v>
      </c>
      <c r="D291" s="5">
        <f>(A291+WACC!$J$53)/(A291+WACC!$J$53+WACC!$J$54)</f>
        <v>0.36781609195402298</v>
      </c>
      <c r="F291" s="18">
        <f>WACC!$C$8+SUMIFS(WACC!$F$58:$F$72,WACC!$C$58:$C$72,"&lt;="&amp;D291,WACC!$D$58:$D$72,"&gt;"&amp;D291)</f>
        <v>0.1406</v>
      </c>
      <c r="G291">
        <f t="shared" si="19"/>
        <v>-83.382857142857148</v>
      </c>
      <c r="H291">
        <f t="shared" si="20"/>
        <v>-73.855600117843025</v>
      </c>
    </row>
    <row r="292" spans="1:8">
      <c r="A292" s="51">
        <f t="shared" si="17"/>
        <v>10</v>
      </c>
      <c r="B292">
        <f t="shared" si="18"/>
        <v>1475579.1648221929</v>
      </c>
      <c r="C292" s="30">
        <f>A292+WACC!$J$53</f>
        <v>96</v>
      </c>
      <c r="D292" s="5">
        <f>(A292+WACC!$J$53)/(A292+WACC!$J$53+WACC!$J$54)</f>
        <v>0.36781609195402298</v>
      </c>
      <c r="F292" s="18">
        <f>WACC!$C$8+SUMIFS(WACC!$F$58:$F$72,WACC!$C$58:$C$72,"&lt;="&amp;D292,WACC!$D$58:$D$72,"&gt;"&amp;D292)</f>
        <v>0.1406</v>
      </c>
      <c r="G292">
        <f t="shared" si="19"/>
        <v>-83.382857142857148</v>
      </c>
      <c r="H292">
        <f t="shared" si="20"/>
        <v>-73.855600117843025</v>
      </c>
    </row>
    <row r="293" spans="1:8">
      <c r="A293" s="51">
        <f t="shared" si="17"/>
        <v>10</v>
      </c>
      <c r="B293">
        <f t="shared" si="18"/>
        <v>1475579.1648221929</v>
      </c>
      <c r="C293" s="30">
        <f>A293+WACC!$J$53</f>
        <v>96</v>
      </c>
      <c r="D293" s="5">
        <f>(A293+WACC!$J$53)/(A293+WACC!$J$53+WACC!$J$54)</f>
        <v>0.36781609195402298</v>
      </c>
      <c r="F293" s="18">
        <f>WACC!$C$8+SUMIFS(WACC!$F$58:$F$72,WACC!$C$58:$C$72,"&lt;="&amp;D293,WACC!$D$58:$D$72,"&gt;"&amp;D293)</f>
        <v>0.1406</v>
      </c>
      <c r="G293">
        <f t="shared" si="19"/>
        <v>-83.382857142857148</v>
      </c>
      <c r="H293">
        <f t="shared" si="20"/>
        <v>-73.855600117843025</v>
      </c>
    </row>
    <row r="294" spans="1:8">
      <c r="A294" s="51">
        <f t="shared" si="17"/>
        <v>10</v>
      </c>
      <c r="B294">
        <f t="shared" si="18"/>
        <v>1475579.1648221929</v>
      </c>
      <c r="C294" s="30">
        <f>A294+WACC!$J$53</f>
        <v>96</v>
      </c>
      <c r="D294" s="5">
        <f>(A294+WACC!$J$53)/(A294+WACC!$J$53+WACC!$J$54)</f>
        <v>0.36781609195402298</v>
      </c>
      <c r="F294" s="18">
        <f>WACC!$C$8+SUMIFS(WACC!$F$58:$F$72,WACC!$C$58:$C$72,"&lt;="&amp;D294,WACC!$D$58:$D$72,"&gt;"&amp;D294)</f>
        <v>0.1406</v>
      </c>
      <c r="G294">
        <f t="shared" si="19"/>
        <v>-83.382857142857148</v>
      </c>
      <c r="H294">
        <f t="shared" si="20"/>
        <v>-73.855600117843025</v>
      </c>
    </row>
    <row r="295" spans="1:8">
      <c r="A295" s="51">
        <f t="shared" si="17"/>
        <v>10</v>
      </c>
      <c r="B295">
        <f t="shared" si="18"/>
        <v>1475579.1648221929</v>
      </c>
      <c r="C295" s="30">
        <f>A295+WACC!$J$53</f>
        <v>96</v>
      </c>
      <c r="D295" s="5">
        <f>(A295+WACC!$J$53)/(A295+WACC!$J$53+WACC!$J$54)</f>
        <v>0.36781609195402298</v>
      </c>
      <c r="F295" s="18">
        <f>WACC!$C$8+SUMIFS(WACC!$F$58:$F$72,WACC!$C$58:$C$72,"&lt;="&amp;D295,WACC!$D$58:$D$72,"&gt;"&amp;D295)</f>
        <v>0.1406</v>
      </c>
      <c r="G295">
        <f t="shared" si="19"/>
        <v>-83.382857142857148</v>
      </c>
      <c r="H295">
        <f t="shared" si="20"/>
        <v>-73.855600117843025</v>
      </c>
    </row>
    <row r="296" spans="1:8">
      <c r="A296" s="51">
        <f t="shared" si="17"/>
        <v>10</v>
      </c>
      <c r="B296">
        <f t="shared" si="18"/>
        <v>1475579.1648221929</v>
      </c>
      <c r="C296" s="30">
        <f>A296+WACC!$J$53</f>
        <v>96</v>
      </c>
      <c r="D296" s="5">
        <f>(A296+WACC!$J$53)/(A296+WACC!$J$53+WACC!$J$54)</f>
        <v>0.36781609195402298</v>
      </c>
      <c r="F296" s="18">
        <f>WACC!$C$8+SUMIFS(WACC!$F$58:$F$72,WACC!$C$58:$C$72,"&lt;="&amp;D296,WACC!$D$58:$D$72,"&gt;"&amp;D296)</f>
        <v>0.1406</v>
      </c>
      <c r="G296">
        <f t="shared" si="19"/>
        <v>-83.382857142857148</v>
      </c>
      <c r="H296">
        <f t="shared" si="20"/>
        <v>-73.855600117843025</v>
      </c>
    </row>
    <row r="297" spans="1:8">
      <c r="A297" s="51">
        <f t="shared" si="17"/>
        <v>10</v>
      </c>
      <c r="B297">
        <f t="shared" si="18"/>
        <v>1475579.1648221929</v>
      </c>
      <c r="C297" s="30">
        <f>A297+WACC!$J$53</f>
        <v>96</v>
      </c>
      <c r="D297" s="5">
        <f>(A297+WACC!$J$53)/(A297+WACC!$J$53+WACC!$J$54)</f>
        <v>0.36781609195402298</v>
      </c>
      <c r="F297" s="18">
        <f>WACC!$C$8+SUMIFS(WACC!$F$58:$F$72,WACC!$C$58:$C$72,"&lt;="&amp;D297,WACC!$D$58:$D$72,"&gt;"&amp;D297)</f>
        <v>0.1406</v>
      </c>
      <c r="G297">
        <f t="shared" si="19"/>
        <v>-83.382857142857148</v>
      </c>
      <c r="H297">
        <f t="shared" si="20"/>
        <v>-73.855600117843025</v>
      </c>
    </row>
    <row r="298" spans="1:8">
      <c r="A298" s="51">
        <f t="shared" si="17"/>
        <v>10</v>
      </c>
      <c r="B298">
        <f t="shared" si="18"/>
        <v>1475579.1648221929</v>
      </c>
      <c r="C298" s="30">
        <f>A298+WACC!$J$53</f>
        <v>96</v>
      </c>
      <c r="D298" s="5">
        <f>(A298+WACC!$J$53)/(A298+WACC!$J$53+WACC!$J$54)</f>
        <v>0.36781609195402298</v>
      </c>
      <c r="F298" s="18">
        <f>WACC!$C$8+SUMIFS(WACC!$F$58:$F$72,WACC!$C$58:$C$72,"&lt;="&amp;D298,WACC!$D$58:$D$72,"&gt;"&amp;D298)</f>
        <v>0.1406</v>
      </c>
      <c r="G298">
        <f t="shared" si="19"/>
        <v>-83.382857142857148</v>
      </c>
      <c r="H298">
        <f t="shared" si="20"/>
        <v>-73.855600117843025</v>
      </c>
    </row>
    <row r="299" spans="1:8">
      <c r="A299" s="51">
        <f t="shared" si="17"/>
        <v>10</v>
      </c>
      <c r="B299">
        <f t="shared" si="18"/>
        <v>1475579.1648221929</v>
      </c>
      <c r="C299" s="30">
        <f>A299+WACC!$J$53</f>
        <v>96</v>
      </c>
      <c r="D299" s="5">
        <f>(A299+WACC!$J$53)/(A299+WACC!$J$53+WACC!$J$54)</f>
        <v>0.36781609195402298</v>
      </c>
      <c r="F299" s="18">
        <f>WACC!$C$8+SUMIFS(WACC!$F$58:$F$72,WACC!$C$58:$C$72,"&lt;="&amp;D299,WACC!$D$58:$D$72,"&gt;"&amp;D299)</f>
        <v>0.1406</v>
      </c>
      <c r="G299">
        <f t="shared" si="19"/>
        <v>-83.382857142857148</v>
      </c>
      <c r="H299">
        <f t="shared" si="20"/>
        <v>-73.855600117843025</v>
      </c>
    </row>
    <row r="300" spans="1:8">
      <c r="A300" s="51">
        <f t="shared" si="17"/>
        <v>10</v>
      </c>
      <c r="B300">
        <f t="shared" si="18"/>
        <v>1475579.1648221929</v>
      </c>
      <c r="C300" s="30">
        <f>A300+WACC!$J$53</f>
        <v>96</v>
      </c>
      <c r="D300" s="5">
        <f>(A300+WACC!$J$53)/(A300+WACC!$J$53+WACC!$J$54)</f>
        <v>0.36781609195402298</v>
      </c>
      <c r="F300" s="18">
        <f>WACC!$C$8+SUMIFS(WACC!$F$58:$F$72,WACC!$C$58:$C$72,"&lt;="&amp;D300,WACC!$D$58:$D$72,"&gt;"&amp;D300)</f>
        <v>0.1406</v>
      </c>
      <c r="G300">
        <f t="shared" si="19"/>
        <v>-83.382857142857148</v>
      </c>
      <c r="H300">
        <f t="shared" si="20"/>
        <v>-73.855600117843025</v>
      </c>
    </row>
    <row r="301" spans="1:8">
      <c r="A301" s="51">
        <f t="shared" si="17"/>
        <v>10</v>
      </c>
      <c r="B301">
        <f t="shared" si="18"/>
        <v>1475579.1648221929</v>
      </c>
      <c r="C301" s="30">
        <f>A301+WACC!$J$53</f>
        <v>96</v>
      </c>
      <c r="D301" s="5">
        <f>(A301+WACC!$J$53)/(A301+WACC!$J$53+WACC!$J$54)</f>
        <v>0.36781609195402298</v>
      </c>
      <c r="F301" s="18">
        <f>WACC!$C$8+SUMIFS(WACC!$F$58:$F$72,WACC!$C$58:$C$72,"&lt;="&amp;D301,WACC!$D$58:$D$72,"&gt;"&amp;D301)</f>
        <v>0.1406</v>
      </c>
      <c r="G301">
        <f t="shared" si="19"/>
        <v>-83.382857142857148</v>
      </c>
      <c r="H301">
        <f t="shared" si="20"/>
        <v>-73.855600117843025</v>
      </c>
    </row>
    <row r="302" spans="1:8">
      <c r="A302" s="51">
        <f t="shared" si="17"/>
        <v>10</v>
      </c>
      <c r="B302">
        <f t="shared" si="18"/>
        <v>1475579.1648221929</v>
      </c>
      <c r="C302" s="30">
        <f>A302+WACC!$J$53</f>
        <v>96</v>
      </c>
      <c r="D302" s="5">
        <f>(A302+WACC!$J$53)/(A302+WACC!$J$53+WACC!$J$54)</f>
        <v>0.36781609195402298</v>
      </c>
      <c r="F302" s="18">
        <f>WACC!$C$8+SUMIFS(WACC!$F$58:$F$72,WACC!$C$58:$C$72,"&lt;="&amp;D302,WACC!$D$58:$D$72,"&gt;"&amp;D302)</f>
        <v>0.1406</v>
      </c>
      <c r="G302">
        <f t="shared" si="19"/>
        <v>-83.382857142857148</v>
      </c>
      <c r="H302">
        <f t="shared" si="20"/>
        <v>-73.855600117843025</v>
      </c>
    </row>
    <row r="303" spans="1:8">
      <c r="A303" s="51">
        <f t="shared" si="17"/>
        <v>10</v>
      </c>
      <c r="B303">
        <f t="shared" si="18"/>
        <v>1475579.1648221929</v>
      </c>
      <c r="C303" s="30">
        <f>A303+WACC!$J$53</f>
        <v>96</v>
      </c>
      <c r="D303" s="5">
        <f>(A303+WACC!$J$53)/(A303+WACC!$J$53+WACC!$J$54)</f>
        <v>0.36781609195402298</v>
      </c>
      <c r="F303" s="18">
        <f>WACC!$C$8+SUMIFS(WACC!$F$58:$F$72,WACC!$C$58:$C$72,"&lt;="&amp;D303,WACC!$D$58:$D$72,"&gt;"&amp;D303)</f>
        <v>0.1406</v>
      </c>
      <c r="G303">
        <f t="shared" si="19"/>
        <v>-83.382857142857148</v>
      </c>
      <c r="H303">
        <f t="shared" si="20"/>
        <v>-73.855600117843025</v>
      </c>
    </row>
    <row r="304" spans="1:8">
      <c r="A304" s="51">
        <f t="shared" si="17"/>
        <v>10</v>
      </c>
      <c r="B304">
        <f t="shared" si="18"/>
        <v>1475579.1648221929</v>
      </c>
      <c r="C304" s="30">
        <f>A304+WACC!$J$53</f>
        <v>96</v>
      </c>
      <c r="D304" s="5">
        <f>(A304+WACC!$J$53)/(A304+WACC!$J$53+WACC!$J$54)</f>
        <v>0.36781609195402298</v>
      </c>
      <c r="F304" s="18">
        <f>WACC!$C$8+SUMIFS(WACC!$F$58:$F$72,WACC!$C$58:$C$72,"&lt;="&amp;D304,WACC!$D$58:$D$72,"&gt;"&amp;D304)</f>
        <v>0.1406</v>
      </c>
      <c r="G304">
        <f t="shared" si="19"/>
        <v>-83.382857142857148</v>
      </c>
      <c r="H304">
        <f t="shared" si="20"/>
        <v>-73.855600117843025</v>
      </c>
    </row>
    <row r="305" spans="1:8">
      <c r="A305" s="51">
        <f t="shared" si="17"/>
        <v>10</v>
      </c>
      <c r="B305">
        <f t="shared" si="18"/>
        <v>1475579.1648221929</v>
      </c>
      <c r="C305" s="30">
        <f>A305+WACC!$J$53</f>
        <v>96</v>
      </c>
      <c r="D305" s="5">
        <f>(A305+WACC!$J$53)/(A305+WACC!$J$53+WACC!$J$54)</f>
        <v>0.36781609195402298</v>
      </c>
      <c r="F305" s="18">
        <f>WACC!$C$8+SUMIFS(WACC!$F$58:$F$72,WACC!$C$58:$C$72,"&lt;="&amp;D305,WACC!$D$58:$D$72,"&gt;"&amp;D305)</f>
        <v>0.1406</v>
      </c>
      <c r="G305">
        <f t="shared" si="19"/>
        <v>-83.382857142857148</v>
      </c>
      <c r="H305">
        <f t="shared" si="20"/>
        <v>-73.855600117843025</v>
      </c>
    </row>
    <row r="306" spans="1:8">
      <c r="A306" s="51">
        <f t="shared" si="17"/>
        <v>10</v>
      </c>
      <c r="B306">
        <f t="shared" si="18"/>
        <v>1475579.1648221929</v>
      </c>
      <c r="C306" s="30">
        <f>A306+WACC!$J$53</f>
        <v>96</v>
      </c>
      <c r="D306" s="5">
        <f>(A306+WACC!$J$53)/(A306+WACC!$J$53+WACC!$J$54)</f>
        <v>0.36781609195402298</v>
      </c>
      <c r="F306" s="18">
        <f>WACC!$C$8+SUMIFS(WACC!$F$58:$F$72,WACC!$C$58:$C$72,"&lt;="&amp;D306,WACC!$D$58:$D$72,"&gt;"&amp;D306)</f>
        <v>0.1406</v>
      </c>
      <c r="G306">
        <f t="shared" si="19"/>
        <v>-83.382857142857148</v>
      </c>
      <c r="H306">
        <f t="shared" si="20"/>
        <v>-73.855600117843025</v>
      </c>
    </row>
    <row r="307" spans="1:8">
      <c r="A307" s="51">
        <f t="shared" si="17"/>
        <v>10</v>
      </c>
      <c r="B307">
        <f t="shared" si="18"/>
        <v>1475579.1648221929</v>
      </c>
      <c r="C307" s="30">
        <f>A307+WACC!$J$53</f>
        <v>96</v>
      </c>
      <c r="D307" s="5">
        <f>(A307+WACC!$J$53)/(A307+WACC!$J$53+WACC!$J$54)</f>
        <v>0.36781609195402298</v>
      </c>
      <c r="F307" s="18">
        <f>WACC!$C$8+SUMIFS(WACC!$F$58:$F$72,WACC!$C$58:$C$72,"&lt;="&amp;D307,WACC!$D$58:$D$72,"&gt;"&amp;D307)</f>
        <v>0.1406</v>
      </c>
      <c r="G307">
        <f t="shared" si="19"/>
        <v>-83.382857142857148</v>
      </c>
      <c r="H307">
        <f t="shared" si="20"/>
        <v>-73.855600117843025</v>
      </c>
    </row>
    <row r="308" spans="1:8">
      <c r="A308" s="51">
        <f t="shared" si="17"/>
        <v>10</v>
      </c>
      <c r="B308">
        <f t="shared" si="18"/>
        <v>1475579.1648221929</v>
      </c>
      <c r="C308" s="30">
        <f>A308+WACC!$J$53</f>
        <v>96</v>
      </c>
      <c r="D308" s="5">
        <f>(A308+WACC!$J$53)/(A308+WACC!$J$53+WACC!$J$54)</f>
        <v>0.36781609195402298</v>
      </c>
      <c r="F308" s="18">
        <f>WACC!$C$8+SUMIFS(WACC!$F$58:$F$72,WACC!$C$58:$C$72,"&lt;="&amp;D308,WACC!$D$58:$D$72,"&gt;"&amp;D308)</f>
        <v>0.1406</v>
      </c>
      <c r="G308">
        <f t="shared" si="19"/>
        <v>-83.382857142857148</v>
      </c>
      <c r="H308">
        <f t="shared" si="20"/>
        <v>-73.855600117843025</v>
      </c>
    </row>
    <row r="309" spans="1:8">
      <c r="A309" s="51">
        <f t="shared" si="17"/>
        <v>10</v>
      </c>
      <c r="B309">
        <f t="shared" si="18"/>
        <v>1475579.1648221929</v>
      </c>
      <c r="C309" s="30">
        <f>A309+WACC!$J$53</f>
        <v>96</v>
      </c>
      <c r="D309" s="5">
        <f>(A309+WACC!$J$53)/(A309+WACC!$J$53+WACC!$J$54)</f>
        <v>0.36781609195402298</v>
      </c>
      <c r="F309" s="18">
        <f>WACC!$C$8+SUMIFS(WACC!$F$58:$F$72,WACC!$C$58:$C$72,"&lt;="&amp;D309,WACC!$D$58:$D$72,"&gt;"&amp;D309)</f>
        <v>0.1406</v>
      </c>
      <c r="G309">
        <f t="shared" si="19"/>
        <v>-83.382857142857148</v>
      </c>
      <c r="H309">
        <f t="shared" si="20"/>
        <v>-73.855600117843025</v>
      </c>
    </row>
    <row r="310" spans="1:8">
      <c r="A310" s="51">
        <f t="shared" si="17"/>
        <v>10</v>
      </c>
      <c r="B310">
        <f t="shared" si="18"/>
        <v>1475579.1648221929</v>
      </c>
      <c r="C310" s="30">
        <f>A310+WACC!$J$53</f>
        <v>96</v>
      </c>
      <c r="D310" s="5">
        <f>(A310+WACC!$J$53)/(A310+WACC!$J$53+WACC!$J$54)</f>
        <v>0.36781609195402298</v>
      </c>
      <c r="F310" s="18">
        <f>WACC!$C$8+SUMIFS(WACC!$F$58:$F$72,WACC!$C$58:$C$72,"&lt;="&amp;D310,WACC!$D$58:$D$72,"&gt;"&amp;D310)</f>
        <v>0.1406</v>
      </c>
      <c r="G310">
        <f t="shared" si="19"/>
        <v>-83.382857142857148</v>
      </c>
      <c r="H310">
        <f t="shared" si="20"/>
        <v>-73.855600117843025</v>
      </c>
    </row>
    <row r="311" spans="1:8">
      <c r="A311" s="51">
        <f t="shared" si="17"/>
        <v>10</v>
      </c>
      <c r="B311">
        <f t="shared" si="18"/>
        <v>1475579.1648221929</v>
      </c>
      <c r="C311" s="30">
        <f>A311+WACC!$J$53</f>
        <v>96</v>
      </c>
      <c r="D311" s="5">
        <f>(A311+WACC!$J$53)/(A311+WACC!$J$53+WACC!$J$54)</f>
        <v>0.36781609195402298</v>
      </c>
      <c r="F311" s="18">
        <f>WACC!$C$8+SUMIFS(WACC!$F$58:$F$72,WACC!$C$58:$C$72,"&lt;="&amp;D311,WACC!$D$58:$D$72,"&gt;"&amp;D311)</f>
        <v>0.1406</v>
      </c>
      <c r="G311">
        <f t="shared" si="19"/>
        <v>-83.382857142857148</v>
      </c>
      <c r="H311">
        <f t="shared" si="20"/>
        <v>-73.855600117843025</v>
      </c>
    </row>
    <row r="312" spans="1:8">
      <c r="A312" s="51">
        <f t="shared" si="17"/>
        <v>10</v>
      </c>
      <c r="B312">
        <f t="shared" si="18"/>
        <v>1475579.1648221929</v>
      </c>
      <c r="C312" s="30">
        <f>A312+WACC!$J$53</f>
        <v>96</v>
      </c>
      <c r="D312" s="5">
        <f>(A312+WACC!$J$53)/(A312+WACC!$J$53+WACC!$J$54)</f>
        <v>0.36781609195402298</v>
      </c>
      <c r="F312" s="18">
        <f>WACC!$C$8+SUMIFS(WACC!$F$58:$F$72,WACC!$C$58:$C$72,"&lt;="&amp;D312,WACC!$D$58:$D$72,"&gt;"&amp;D312)</f>
        <v>0.1406</v>
      </c>
      <c r="G312">
        <f t="shared" si="19"/>
        <v>-83.382857142857148</v>
      </c>
      <c r="H312">
        <f t="shared" si="20"/>
        <v>-73.855600117843025</v>
      </c>
    </row>
    <row r="313" spans="1:8">
      <c r="A313" s="51">
        <f t="shared" si="17"/>
        <v>10</v>
      </c>
      <c r="B313">
        <f t="shared" si="18"/>
        <v>1475579.1648221929</v>
      </c>
      <c r="C313" s="30">
        <f>A313+WACC!$J$53</f>
        <v>96</v>
      </c>
      <c r="D313" s="5">
        <f>(A313+WACC!$J$53)/(A313+WACC!$J$53+WACC!$J$54)</f>
        <v>0.36781609195402298</v>
      </c>
      <c r="F313" s="18">
        <f>WACC!$C$8+SUMIFS(WACC!$F$58:$F$72,WACC!$C$58:$C$72,"&lt;="&amp;D313,WACC!$D$58:$D$72,"&gt;"&amp;D313)</f>
        <v>0.1406</v>
      </c>
      <c r="G313">
        <f t="shared" si="19"/>
        <v>-83.382857142857148</v>
      </c>
      <c r="H313">
        <f t="shared" si="20"/>
        <v>-73.855600117843025</v>
      </c>
    </row>
    <row r="314" spans="1:8">
      <c r="A314" s="51">
        <f t="shared" si="17"/>
        <v>10</v>
      </c>
      <c r="B314">
        <f t="shared" si="18"/>
        <v>1475579.1648221929</v>
      </c>
      <c r="C314" s="30">
        <f>A314+WACC!$J$53</f>
        <v>96</v>
      </c>
      <c r="D314" s="5">
        <f>(A314+WACC!$J$53)/(A314+WACC!$J$53+WACC!$J$54)</f>
        <v>0.36781609195402298</v>
      </c>
      <c r="F314" s="18">
        <f>WACC!$C$8+SUMIFS(WACC!$F$58:$F$72,WACC!$C$58:$C$72,"&lt;="&amp;D314,WACC!$D$58:$D$72,"&gt;"&amp;D314)</f>
        <v>0.1406</v>
      </c>
      <c r="G314">
        <f t="shared" si="19"/>
        <v>-83.382857142857148</v>
      </c>
      <c r="H314">
        <f t="shared" si="20"/>
        <v>-73.855600117843025</v>
      </c>
    </row>
    <row r="315" spans="1:8">
      <c r="A315" s="51">
        <f t="shared" si="17"/>
        <v>10</v>
      </c>
      <c r="B315">
        <f t="shared" si="18"/>
        <v>1475579.1648221929</v>
      </c>
      <c r="C315" s="30">
        <f>A315+WACC!$J$53</f>
        <v>96</v>
      </c>
      <c r="D315" s="5">
        <f>(A315+WACC!$J$53)/(A315+WACC!$J$53+WACC!$J$54)</f>
        <v>0.36781609195402298</v>
      </c>
      <c r="F315" s="18">
        <f>WACC!$C$8+SUMIFS(WACC!$F$58:$F$72,WACC!$C$58:$C$72,"&lt;="&amp;D315,WACC!$D$58:$D$72,"&gt;"&amp;D315)</f>
        <v>0.1406</v>
      </c>
      <c r="G315">
        <f t="shared" si="19"/>
        <v>-83.382857142857148</v>
      </c>
      <c r="H315">
        <f t="shared" si="20"/>
        <v>-73.855600117843025</v>
      </c>
    </row>
    <row r="316" spans="1:8">
      <c r="A316" s="51">
        <f t="shared" si="17"/>
        <v>10</v>
      </c>
      <c r="B316">
        <f t="shared" si="18"/>
        <v>1475579.1648221929</v>
      </c>
      <c r="C316" s="30">
        <f>A316+WACC!$J$53</f>
        <v>96</v>
      </c>
      <c r="D316" s="5">
        <f>(A316+WACC!$J$53)/(A316+WACC!$J$53+WACC!$J$54)</f>
        <v>0.36781609195402298</v>
      </c>
      <c r="F316" s="18">
        <f>WACC!$C$8+SUMIFS(WACC!$F$58:$F$72,WACC!$C$58:$C$72,"&lt;="&amp;D316,WACC!$D$58:$D$72,"&gt;"&amp;D316)</f>
        <v>0.1406</v>
      </c>
      <c r="G316">
        <f t="shared" si="19"/>
        <v>-83.382857142857148</v>
      </c>
      <c r="H316">
        <f t="shared" si="20"/>
        <v>-73.855600117843025</v>
      </c>
    </row>
    <row r="317" spans="1:8">
      <c r="A317" s="51">
        <f t="shared" si="17"/>
        <v>10</v>
      </c>
      <c r="B317">
        <f t="shared" si="18"/>
        <v>1475579.1648221929</v>
      </c>
      <c r="C317" s="30">
        <f>A317+WACC!$J$53</f>
        <v>96</v>
      </c>
      <c r="D317" s="5">
        <f>(A317+WACC!$J$53)/(A317+WACC!$J$53+WACC!$J$54)</f>
        <v>0.36781609195402298</v>
      </c>
      <c r="F317" s="18">
        <f>WACC!$C$8+SUMIFS(WACC!$F$58:$F$72,WACC!$C$58:$C$72,"&lt;="&amp;D317,WACC!$D$58:$D$72,"&gt;"&amp;D317)</f>
        <v>0.1406</v>
      </c>
      <c r="G317">
        <f t="shared" si="19"/>
        <v>-83.382857142857148</v>
      </c>
      <c r="H317">
        <f t="shared" si="20"/>
        <v>-73.855600117843025</v>
      </c>
    </row>
    <row r="318" spans="1:8">
      <c r="A318" s="51">
        <f t="shared" si="17"/>
        <v>10</v>
      </c>
      <c r="B318">
        <f t="shared" si="18"/>
        <v>1475579.1648221929</v>
      </c>
      <c r="C318" s="30">
        <f>A318+WACC!$J$53</f>
        <v>96</v>
      </c>
      <c r="D318" s="5">
        <f>(A318+WACC!$J$53)/(A318+WACC!$J$53+WACC!$J$54)</f>
        <v>0.36781609195402298</v>
      </c>
      <c r="F318" s="18">
        <f>WACC!$C$8+SUMIFS(WACC!$F$58:$F$72,WACC!$C$58:$C$72,"&lt;="&amp;D318,WACC!$D$58:$D$72,"&gt;"&amp;D318)</f>
        <v>0.1406</v>
      </c>
      <c r="G318">
        <f t="shared" si="19"/>
        <v>-83.382857142857148</v>
      </c>
      <c r="H318">
        <f t="shared" si="20"/>
        <v>-73.855600117843025</v>
      </c>
    </row>
    <row r="319" spans="1:8">
      <c r="A319" s="51">
        <f t="shared" si="17"/>
        <v>10</v>
      </c>
      <c r="B319">
        <f t="shared" si="18"/>
        <v>1475579.1648221929</v>
      </c>
      <c r="C319" s="30">
        <f>A319+WACC!$J$53</f>
        <v>96</v>
      </c>
      <c r="D319" s="5">
        <f>(A319+WACC!$J$53)/(A319+WACC!$J$53+WACC!$J$54)</f>
        <v>0.36781609195402298</v>
      </c>
      <c r="F319" s="18">
        <f>WACC!$C$8+SUMIFS(WACC!$F$58:$F$72,WACC!$C$58:$C$72,"&lt;="&amp;D319,WACC!$D$58:$D$72,"&gt;"&amp;D319)</f>
        <v>0.1406</v>
      </c>
      <c r="G319">
        <f t="shared" si="19"/>
        <v>-83.382857142857148</v>
      </c>
      <c r="H319">
        <f t="shared" si="20"/>
        <v>-73.855600117843025</v>
      </c>
    </row>
    <row r="320" spans="1:8">
      <c r="A320" s="51">
        <f t="shared" si="17"/>
        <v>10</v>
      </c>
      <c r="B320">
        <f t="shared" si="18"/>
        <v>1475579.1648221929</v>
      </c>
      <c r="C320" s="30">
        <f>A320+WACC!$J$53</f>
        <v>96</v>
      </c>
      <c r="D320" s="5">
        <f>(A320+WACC!$J$53)/(A320+WACC!$J$53+WACC!$J$54)</f>
        <v>0.36781609195402298</v>
      </c>
      <c r="F320" s="18">
        <f>WACC!$C$8+SUMIFS(WACC!$F$58:$F$72,WACC!$C$58:$C$72,"&lt;="&amp;D320,WACC!$D$58:$D$72,"&gt;"&amp;D320)</f>
        <v>0.1406</v>
      </c>
      <c r="G320">
        <f t="shared" si="19"/>
        <v>-83.382857142857148</v>
      </c>
      <c r="H320">
        <f t="shared" si="20"/>
        <v>-73.855600117843025</v>
      </c>
    </row>
    <row r="321" spans="1:8">
      <c r="A321" s="51">
        <f t="shared" si="17"/>
        <v>10</v>
      </c>
      <c r="B321">
        <f t="shared" si="18"/>
        <v>1475579.1648221929</v>
      </c>
      <c r="C321" s="30">
        <f>A321+WACC!$J$53</f>
        <v>96</v>
      </c>
      <c r="D321" s="5">
        <f>(A321+WACC!$J$53)/(A321+WACC!$J$53+WACC!$J$54)</f>
        <v>0.36781609195402298</v>
      </c>
      <c r="F321" s="18">
        <f>WACC!$C$8+SUMIFS(WACC!$F$58:$F$72,WACC!$C$58:$C$72,"&lt;="&amp;D321,WACC!$D$58:$D$72,"&gt;"&amp;D321)</f>
        <v>0.1406</v>
      </c>
      <c r="G321">
        <f t="shared" si="19"/>
        <v>-83.382857142857148</v>
      </c>
      <c r="H321">
        <f t="shared" si="20"/>
        <v>-73.855600117843025</v>
      </c>
    </row>
    <row r="322" spans="1:8">
      <c r="A322" s="51">
        <f t="shared" si="17"/>
        <v>10</v>
      </c>
      <c r="B322">
        <f t="shared" si="18"/>
        <v>1475579.1648221929</v>
      </c>
      <c r="C322" s="30">
        <f>A322+WACC!$J$53</f>
        <v>96</v>
      </c>
      <c r="D322" s="5">
        <f>(A322+WACC!$J$53)/(A322+WACC!$J$53+WACC!$J$54)</f>
        <v>0.36781609195402298</v>
      </c>
      <c r="F322" s="18">
        <f>WACC!$C$8+SUMIFS(WACC!$F$58:$F$72,WACC!$C$58:$C$72,"&lt;="&amp;D322,WACC!$D$58:$D$72,"&gt;"&amp;D322)</f>
        <v>0.1406</v>
      </c>
      <c r="G322">
        <f t="shared" si="19"/>
        <v>-83.382857142857148</v>
      </c>
      <c r="H322">
        <f t="shared" si="20"/>
        <v>-73.855600117843025</v>
      </c>
    </row>
    <row r="323" spans="1:8">
      <c r="A323" s="51">
        <f t="shared" si="17"/>
        <v>10</v>
      </c>
      <c r="B323">
        <f t="shared" si="18"/>
        <v>1475579.1648221929</v>
      </c>
      <c r="C323" s="30">
        <f>A323+WACC!$J$53</f>
        <v>96</v>
      </c>
      <c r="D323" s="5">
        <f>(A323+WACC!$J$53)/(A323+WACC!$J$53+WACC!$J$54)</f>
        <v>0.36781609195402298</v>
      </c>
      <c r="F323" s="18">
        <f>WACC!$C$8+SUMIFS(WACC!$F$58:$F$72,WACC!$C$58:$C$72,"&lt;="&amp;D323,WACC!$D$58:$D$72,"&gt;"&amp;D323)</f>
        <v>0.1406</v>
      </c>
      <c r="G323">
        <f t="shared" si="19"/>
        <v>-83.382857142857148</v>
      </c>
      <c r="H323">
        <f t="shared" si="20"/>
        <v>-73.855600117843025</v>
      </c>
    </row>
    <row r="324" spans="1:8">
      <c r="A324" s="51">
        <f t="shared" si="17"/>
        <v>10</v>
      </c>
      <c r="B324">
        <f t="shared" si="18"/>
        <v>1475579.1648221929</v>
      </c>
      <c r="C324" s="30">
        <f>A324+WACC!$J$53</f>
        <v>96</v>
      </c>
      <c r="D324" s="5">
        <f>(A324+WACC!$J$53)/(A324+WACC!$J$53+WACC!$J$54)</f>
        <v>0.36781609195402298</v>
      </c>
      <c r="F324" s="18">
        <f>WACC!$C$8+SUMIFS(WACC!$F$58:$F$72,WACC!$C$58:$C$72,"&lt;="&amp;D324,WACC!$D$58:$D$72,"&gt;"&amp;D324)</f>
        <v>0.1406</v>
      </c>
      <c r="G324">
        <f t="shared" si="19"/>
        <v>-83.382857142857148</v>
      </c>
      <c r="H324">
        <f t="shared" si="20"/>
        <v>-73.855600117843025</v>
      </c>
    </row>
    <row r="325" spans="1:8">
      <c r="A325" s="51">
        <f t="shared" si="17"/>
        <v>10</v>
      </c>
      <c r="B325">
        <f t="shared" si="18"/>
        <v>1475579.1648221929</v>
      </c>
      <c r="C325" s="30">
        <f>A325+WACC!$J$53</f>
        <v>96</v>
      </c>
      <c r="D325" s="5">
        <f>(A325+WACC!$J$53)/(A325+WACC!$J$53+WACC!$J$54)</f>
        <v>0.36781609195402298</v>
      </c>
      <c r="F325" s="18">
        <f>WACC!$C$8+SUMIFS(WACC!$F$58:$F$72,WACC!$C$58:$C$72,"&lt;="&amp;D325,WACC!$D$58:$D$72,"&gt;"&amp;D325)</f>
        <v>0.1406</v>
      </c>
      <c r="G325">
        <f t="shared" si="19"/>
        <v>-83.382857142857148</v>
      </c>
      <c r="H325">
        <f t="shared" si="20"/>
        <v>-73.855600117843025</v>
      </c>
    </row>
    <row r="326" spans="1:8">
      <c r="A326" s="51">
        <f t="shared" si="17"/>
        <v>10</v>
      </c>
      <c r="B326">
        <f t="shared" si="18"/>
        <v>1475579.1648221929</v>
      </c>
      <c r="C326" s="30">
        <f>A326+WACC!$J$53</f>
        <v>96</v>
      </c>
      <c r="D326" s="5">
        <f>(A326+WACC!$J$53)/(A326+WACC!$J$53+WACC!$J$54)</f>
        <v>0.36781609195402298</v>
      </c>
      <c r="F326" s="18">
        <f>WACC!$C$8+SUMIFS(WACC!$F$58:$F$72,WACC!$C$58:$C$72,"&lt;="&amp;D326,WACC!$D$58:$D$72,"&gt;"&amp;D326)</f>
        <v>0.1406</v>
      </c>
      <c r="G326">
        <f t="shared" si="19"/>
        <v>-83.382857142857148</v>
      </c>
      <c r="H326">
        <f t="shared" si="20"/>
        <v>-73.855600117843025</v>
      </c>
    </row>
    <row r="327" spans="1:8">
      <c r="A327" s="51">
        <f t="shared" si="17"/>
        <v>10</v>
      </c>
      <c r="B327">
        <f t="shared" si="18"/>
        <v>1475579.1648221929</v>
      </c>
      <c r="C327" s="30">
        <f>A327+WACC!$J$53</f>
        <v>96</v>
      </c>
      <c r="D327" s="5">
        <f>(A327+WACC!$J$53)/(A327+WACC!$J$53+WACC!$J$54)</f>
        <v>0.36781609195402298</v>
      </c>
      <c r="F327" s="18">
        <f>WACC!$C$8+SUMIFS(WACC!$F$58:$F$72,WACC!$C$58:$C$72,"&lt;="&amp;D327,WACC!$D$58:$D$72,"&gt;"&amp;D327)</f>
        <v>0.1406</v>
      </c>
      <c r="G327">
        <f t="shared" si="19"/>
        <v>-83.382857142857148</v>
      </c>
      <c r="H327">
        <f t="shared" si="20"/>
        <v>-73.855600117843025</v>
      </c>
    </row>
    <row r="328" spans="1:8">
      <c r="A328" s="51">
        <f t="shared" si="17"/>
        <v>10</v>
      </c>
      <c r="B328">
        <f t="shared" si="18"/>
        <v>1475579.1648221929</v>
      </c>
      <c r="C328" s="30">
        <f>A328+WACC!$J$53</f>
        <v>96</v>
      </c>
      <c r="D328" s="5">
        <f>(A328+WACC!$J$53)/(A328+WACC!$J$53+WACC!$J$54)</f>
        <v>0.36781609195402298</v>
      </c>
      <c r="F328" s="18">
        <f>WACC!$C$8+SUMIFS(WACC!$F$58:$F$72,WACC!$C$58:$C$72,"&lt;="&amp;D328,WACC!$D$58:$D$72,"&gt;"&amp;D328)</f>
        <v>0.1406</v>
      </c>
      <c r="G328">
        <f t="shared" si="19"/>
        <v>-83.382857142857148</v>
      </c>
      <c r="H328">
        <f t="shared" si="20"/>
        <v>-73.855600117843025</v>
      </c>
    </row>
    <row r="329" spans="1:8">
      <c r="A329" s="51">
        <f t="shared" ref="A329:A392" si="21">$B$5</f>
        <v>10</v>
      </c>
      <c r="B329">
        <f t="shared" ref="B329:B392" si="22">A329/$B$2</f>
        <v>1475579.1648221929</v>
      </c>
      <c r="C329" s="30">
        <f>A329+WACC!$J$53</f>
        <v>96</v>
      </c>
      <c r="D329" s="5">
        <f>(A329+WACC!$J$53)/(A329+WACC!$J$53+WACC!$J$54)</f>
        <v>0.36781609195402298</v>
      </c>
      <c r="F329" s="18">
        <f>WACC!$C$8+SUMIFS(WACC!$F$58:$F$72,WACC!$C$58:$C$72,"&lt;="&amp;D329,WACC!$D$58:$D$72,"&gt;"&amp;D329)</f>
        <v>0.1406</v>
      </c>
      <c r="G329">
        <f t="shared" ref="G329:G392" si="23">((1-0.2)*(E329-C329*F329))/($B$3)*10^9</f>
        <v>-83.382857142857148</v>
      </c>
      <c r="H329">
        <f t="shared" ref="H329:H392" si="24">((1-0.2)*(E329-(C329-A329)*F329))/($B$3+B329)*10^9</f>
        <v>-73.855600117843025</v>
      </c>
    </row>
    <row r="330" spans="1:8">
      <c r="A330" s="51">
        <f t="shared" si="21"/>
        <v>10</v>
      </c>
      <c r="B330">
        <f t="shared" si="22"/>
        <v>1475579.1648221929</v>
      </c>
      <c r="C330" s="30">
        <f>A330+WACC!$J$53</f>
        <v>96</v>
      </c>
      <c r="D330" s="5">
        <f>(A330+WACC!$J$53)/(A330+WACC!$J$53+WACC!$J$54)</f>
        <v>0.36781609195402298</v>
      </c>
      <c r="F330" s="18">
        <f>WACC!$C$8+SUMIFS(WACC!$F$58:$F$72,WACC!$C$58:$C$72,"&lt;="&amp;D330,WACC!$D$58:$D$72,"&gt;"&amp;D330)</f>
        <v>0.1406</v>
      </c>
      <c r="G330">
        <f t="shared" si="23"/>
        <v>-83.382857142857148</v>
      </c>
      <c r="H330">
        <f t="shared" si="24"/>
        <v>-73.855600117843025</v>
      </c>
    </row>
    <row r="331" spans="1:8">
      <c r="A331" s="51">
        <f t="shared" si="21"/>
        <v>10</v>
      </c>
      <c r="B331">
        <f t="shared" si="22"/>
        <v>1475579.1648221929</v>
      </c>
      <c r="C331" s="30">
        <f>A331+WACC!$J$53</f>
        <v>96</v>
      </c>
      <c r="D331" s="5">
        <f>(A331+WACC!$J$53)/(A331+WACC!$J$53+WACC!$J$54)</f>
        <v>0.36781609195402298</v>
      </c>
      <c r="F331" s="18">
        <f>WACC!$C$8+SUMIFS(WACC!$F$58:$F$72,WACC!$C$58:$C$72,"&lt;="&amp;D331,WACC!$D$58:$D$72,"&gt;"&amp;D331)</f>
        <v>0.1406</v>
      </c>
      <c r="G331">
        <f t="shared" si="23"/>
        <v>-83.382857142857148</v>
      </c>
      <c r="H331">
        <f t="shared" si="24"/>
        <v>-73.855600117843025</v>
      </c>
    </row>
    <row r="332" spans="1:8">
      <c r="A332" s="51">
        <f t="shared" si="21"/>
        <v>10</v>
      </c>
      <c r="B332">
        <f t="shared" si="22"/>
        <v>1475579.1648221929</v>
      </c>
      <c r="C332" s="30">
        <f>A332+WACC!$J$53</f>
        <v>96</v>
      </c>
      <c r="D332" s="5">
        <f>(A332+WACC!$J$53)/(A332+WACC!$J$53+WACC!$J$54)</f>
        <v>0.36781609195402298</v>
      </c>
      <c r="F332" s="18">
        <f>WACC!$C$8+SUMIFS(WACC!$F$58:$F$72,WACC!$C$58:$C$72,"&lt;="&amp;D332,WACC!$D$58:$D$72,"&gt;"&amp;D332)</f>
        <v>0.1406</v>
      </c>
      <c r="G332">
        <f t="shared" si="23"/>
        <v>-83.382857142857148</v>
      </c>
      <c r="H332">
        <f t="shared" si="24"/>
        <v>-73.855600117843025</v>
      </c>
    </row>
    <row r="333" spans="1:8">
      <c r="A333" s="51">
        <f t="shared" si="21"/>
        <v>10</v>
      </c>
      <c r="B333">
        <f t="shared" si="22"/>
        <v>1475579.1648221929</v>
      </c>
      <c r="C333" s="30">
        <f>A333+WACC!$J$53</f>
        <v>96</v>
      </c>
      <c r="D333" s="5">
        <f>(A333+WACC!$J$53)/(A333+WACC!$J$53+WACC!$J$54)</f>
        <v>0.36781609195402298</v>
      </c>
      <c r="F333" s="18">
        <f>WACC!$C$8+SUMIFS(WACC!$F$58:$F$72,WACC!$C$58:$C$72,"&lt;="&amp;D333,WACC!$D$58:$D$72,"&gt;"&amp;D333)</f>
        <v>0.1406</v>
      </c>
      <c r="G333">
        <f t="shared" si="23"/>
        <v>-83.382857142857148</v>
      </c>
      <c r="H333">
        <f t="shared" si="24"/>
        <v>-73.855600117843025</v>
      </c>
    </row>
    <row r="334" spans="1:8">
      <c r="A334" s="51">
        <f t="shared" si="21"/>
        <v>10</v>
      </c>
      <c r="B334">
        <f t="shared" si="22"/>
        <v>1475579.1648221929</v>
      </c>
      <c r="C334" s="30">
        <f>A334+WACC!$J$53</f>
        <v>96</v>
      </c>
      <c r="D334" s="5">
        <f>(A334+WACC!$J$53)/(A334+WACC!$J$53+WACC!$J$54)</f>
        <v>0.36781609195402298</v>
      </c>
      <c r="F334" s="18">
        <f>WACC!$C$8+SUMIFS(WACC!$F$58:$F$72,WACC!$C$58:$C$72,"&lt;="&amp;D334,WACC!$D$58:$D$72,"&gt;"&amp;D334)</f>
        <v>0.1406</v>
      </c>
      <c r="G334">
        <f t="shared" si="23"/>
        <v>-83.382857142857148</v>
      </c>
      <c r="H334">
        <f t="shared" si="24"/>
        <v>-73.855600117843025</v>
      </c>
    </row>
    <row r="335" spans="1:8">
      <c r="A335" s="51">
        <f t="shared" si="21"/>
        <v>10</v>
      </c>
      <c r="B335">
        <f t="shared" si="22"/>
        <v>1475579.1648221929</v>
      </c>
      <c r="C335" s="30">
        <f>A335+WACC!$J$53</f>
        <v>96</v>
      </c>
      <c r="D335" s="5">
        <f>(A335+WACC!$J$53)/(A335+WACC!$J$53+WACC!$J$54)</f>
        <v>0.36781609195402298</v>
      </c>
      <c r="F335" s="18">
        <f>WACC!$C$8+SUMIFS(WACC!$F$58:$F$72,WACC!$C$58:$C$72,"&lt;="&amp;D335,WACC!$D$58:$D$72,"&gt;"&amp;D335)</f>
        <v>0.1406</v>
      </c>
      <c r="G335">
        <f t="shared" si="23"/>
        <v>-83.382857142857148</v>
      </c>
      <c r="H335">
        <f t="shared" si="24"/>
        <v>-73.855600117843025</v>
      </c>
    </row>
    <row r="336" spans="1:8">
      <c r="A336" s="51">
        <f t="shared" si="21"/>
        <v>10</v>
      </c>
      <c r="B336">
        <f t="shared" si="22"/>
        <v>1475579.1648221929</v>
      </c>
      <c r="C336" s="30">
        <f>A336+WACC!$J$53</f>
        <v>96</v>
      </c>
      <c r="D336" s="5">
        <f>(A336+WACC!$J$53)/(A336+WACC!$J$53+WACC!$J$54)</f>
        <v>0.36781609195402298</v>
      </c>
      <c r="F336" s="18">
        <f>WACC!$C$8+SUMIFS(WACC!$F$58:$F$72,WACC!$C$58:$C$72,"&lt;="&amp;D336,WACC!$D$58:$D$72,"&gt;"&amp;D336)</f>
        <v>0.1406</v>
      </c>
      <c r="G336">
        <f t="shared" si="23"/>
        <v>-83.382857142857148</v>
      </c>
      <c r="H336">
        <f t="shared" si="24"/>
        <v>-73.855600117843025</v>
      </c>
    </row>
    <row r="337" spans="1:8">
      <c r="A337" s="51">
        <f t="shared" si="21"/>
        <v>10</v>
      </c>
      <c r="B337">
        <f t="shared" si="22"/>
        <v>1475579.1648221929</v>
      </c>
      <c r="C337" s="30">
        <f>A337+WACC!$J$53</f>
        <v>96</v>
      </c>
      <c r="D337" s="5">
        <f>(A337+WACC!$J$53)/(A337+WACC!$J$53+WACC!$J$54)</f>
        <v>0.36781609195402298</v>
      </c>
      <c r="F337" s="18">
        <f>WACC!$C$8+SUMIFS(WACC!$F$58:$F$72,WACC!$C$58:$C$72,"&lt;="&amp;D337,WACC!$D$58:$D$72,"&gt;"&amp;D337)</f>
        <v>0.1406</v>
      </c>
      <c r="G337">
        <f t="shared" si="23"/>
        <v>-83.382857142857148</v>
      </c>
      <c r="H337">
        <f t="shared" si="24"/>
        <v>-73.855600117843025</v>
      </c>
    </row>
    <row r="338" spans="1:8">
      <c r="A338" s="51">
        <f t="shared" si="21"/>
        <v>10</v>
      </c>
      <c r="B338">
        <f t="shared" si="22"/>
        <v>1475579.1648221929</v>
      </c>
      <c r="C338" s="30">
        <f>A338+WACC!$J$53</f>
        <v>96</v>
      </c>
      <c r="D338" s="5">
        <f>(A338+WACC!$J$53)/(A338+WACC!$J$53+WACC!$J$54)</f>
        <v>0.36781609195402298</v>
      </c>
      <c r="F338" s="18">
        <f>WACC!$C$8+SUMIFS(WACC!$F$58:$F$72,WACC!$C$58:$C$72,"&lt;="&amp;D338,WACC!$D$58:$D$72,"&gt;"&amp;D338)</f>
        <v>0.1406</v>
      </c>
      <c r="G338">
        <f t="shared" si="23"/>
        <v>-83.382857142857148</v>
      </c>
      <c r="H338">
        <f t="shared" si="24"/>
        <v>-73.855600117843025</v>
      </c>
    </row>
    <row r="339" spans="1:8">
      <c r="A339" s="51">
        <f t="shared" si="21"/>
        <v>10</v>
      </c>
      <c r="B339">
        <f t="shared" si="22"/>
        <v>1475579.1648221929</v>
      </c>
      <c r="C339" s="30">
        <f>A339+WACC!$J$53</f>
        <v>96</v>
      </c>
      <c r="D339" s="5">
        <f>(A339+WACC!$J$53)/(A339+WACC!$J$53+WACC!$J$54)</f>
        <v>0.36781609195402298</v>
      </c>
      <c r="F339" s="18">
        <f>WACC!$C$8+SUMIFS(WACC!$F$58:$F$72,WACC!$C$58:$C$72,"&lt;="&amp;D339,WACC!$D$58:$D$72,"&gt;"&amp;D339)</f>
        <v>0.1406</v>
      </c>
      <c r="G339">
        <f t="shared" si="23"/>
        <v>-83.382857142857148</v>
      </c>
      <c r="H339">
        <f t="shared" si="24"/>
        <v>-73.855600117843025</v>
      </c>
    </row>
    <row r="340" spans="1:8">
      <c r="A340" s="51">
        <f t="shared" si="21"/>
        <v>10</v>
      </c>
      <c r="B340">
        <f t="shared" si="22"/>
        <v>1475579.1648221929</v>
      </c>
      <c r="C340" s="30">
        <f>A340+WACC!$J$53</f>
        <v>96</v>
      </c>
      <c r="D340" s="5">
        <f>(A340+WACC!$J$53)/(A340+WACC!$J$53+WACC!$J$54)</f>
        <v>0.36781609195402298</v>
      </c>
      <c r="F340" s="18">
        <f>WACC!$C$8+SUMIFS(WACC!$F$58:$F$72,WACC!$C$58:$C$72,"&lt;="&amp;D340,WACC!$D$58:$D$72,"&gt;"&amp;D340)</f>
        <v>0.1406</v>
      </c>
      <c r="G340">
        <f t="shared" si="23"/>
        <v>-83.382857142857148</v>
      </c>
      <c r="H340">
        <f t="shared" si="24"/>
        <v>-73.855600117843025</v>
      </c>
    </row>
    <row r="341" spans="1:8">
      <c r="A341" s="51">
        <f t="shared" si="21"/>
        <v>10</v>
      </c>
      <c r="B341">
        <f t="shared" si="22"/>
        <v>1475579.1648221929</v>
      </c>
      <c r="C341" s="30">
        <f>A341+WACC!$J$53</f>
        <v>96</v>
      </c>
      <c r="D341" s="5">
        <f>(A341+WACC!$J$53)/(A341+WACC!$J$53+WACC!$J$54)</f>
        <v>0.36781609195402298</v>
      </c>
      <c r="F341" s="18">
        <f>WACC!$C$8+SUMIFS(WACC!$F$58:$F$72,WACC!$C$58:$C$72,"&lt;="&amp;D341,WACC!$D$58:$D$72,"&gt;"&amp;D341)</f>
        <v>0.1406</v>
      </c>
      <c r="G341">
        <f t="shared" si="23"/>
        <v>-83.382857142857148</v>
      </c>
      <c r="H341">
        <f t="shared" si="24"/>
        <v>-73.855600117843025</v>
      </c>
    </row>
    <row r="342" spans="1:8">
      <c r="A342" s="51">
        <f t="shared" si="21"/>
        <v>10</v>
      </c>
      <c r="B342">
        <f t="shared" si="22"/>
        <v>1475579.1648221929</v>
      </c>
      <c r="C342" s="30">
        <f>A342+WACC!$J$53</f>
        <v>96</v>
      </c>
      <c r="D342" s="5">
        <f>(A342+WACC!$J$53)/(A342+WACC!$J$53+WACC!$J$54)</f>
        <v>0.36781609195402298</v>
      </c>
      <c r="F342" s="18">
        <f>WACC!$C$8+SUMIFS(WACC!$F$58:$F$72,WACC!$C$58:$C$72,"&lt;="&amp;D342,WACC!$D$58:$D$72,"&gt;"&amp;D342)</f>
        <v>0.1406</v>
      </c>
      <c r="G342">
        <f t="shared" si="23"/>
        <v>-83.382857142857148</v>
      </c>
      <c r="H342">
        <f t="shared" si="24"/>
        <v>-73.855600117843025</v>
      </c>
    </row>
    <row r="343" spans="1:8">
      <c r="A343" s="51">
        <f t="shared" si="21"/>
        <v>10</v>
      </c>
      <c r="B343">
        <f t="shared" si="22"/>
        <v>1475579.1648221929</v>
      </c>
      <c r="C343" s="30">
        <f>A343+WACC!$J$53</f>
        <v>96</v>
      </c>
      <c r="D343" s="5">
        <f>(A343+WACC!$J$53)/(A343+WACC!$J$53+WACC!$J$54)</f>
        <v>0.36781609195402298</v>
      </c>
      <c r="F343" s="18">
        <f>WACC!$C$8+SUMIFS(WACC!$F$58:$F$72,WACC!$C$58:$C$72,"&lt;="&amp;D343,WACC!$D$58:$D$72,"&gt;"&amp;D343)</f>
        <v>0.1406</v>
      </c>
      <c r="G343">
        <f t="shared" si="23"/>
        <v>-83.382857142857148</v>
      </c>
      <c r="H343">
        <f t="shared" si="24"/>
        <v>-73.855600117843025</v>
      </c>
    </row>
    <row r="344" spans="1:8">
      <c r="A344" s="51">
        <f t="shared" si="21"/>
        <v>10</v>
      </c>
      <c r="B344">
        <f t="shared" si="22"/>
        <v>1475579.1648221929</v>
      </c>
      <c r="C344" s="30">
        <f>A344+WACC!$J$53</f>
        <v>96</v>
      </c>
      <c r="D344" s="5">
        <f>(A344+WACC!$J$53)/(A344+WACC!$J$53+WACC!$J$54)</f>
        <v>0.36781609195402298</v>
      </c>
      <c r="F344" s="18">
        <f>WACC!$C$8+SUMIFS(WACC!$F$58:$F$72,WACC!$C$58:$C$72,"&lt;="&amp;D344,WACC!$D$58:$D$72,"&gt;"&amp;D344)</f>
        <v>0.1406</v>
      </c>
      <c r="G344">
        <f t="shared" si="23"/>
        <v>-83.382857142857148</v>
      </c>
      <c r="H344">
        <f t="shared" si="24"/>
        <v>-73.855600117843025</v>
      </c>
    </row>
    <row r="345" spans="1:8">
      <c r="A345" s="51">
        <f t="shared" si="21"/>
        <v>10</v>
      </c>
      <c r="B345">
        <f t="shared" si="22"/>
        <v>1475579.1648221929</v>
      </c>
      <c r="C345" s="30">
        <f>A345+WACC!$J$53</f>
        <v>96</v>
      </c>
      <c r="D345" s="5">
        <f>(A345+WACC!$J$53)/(A345+WACC!$J$53+WACC!$J$54)</f>
        <v>0.36781609195402298</v>
      </c>
      <c r="F345" s="18">
        <f>WACC!$C$8+SUMIFS(WACC!$F$58:$F$72,WACC!$C$58:$C$72,"&lt;="&amp;D345,WACC!$D$58:$D$72,"&gt;"&amp;D345)</f>
        <v>0.1406</v>
      </c>
      <c r="G345">
        <f t="shared" si="23"/>
        <v>-83.382857142857148</v>
      </c>
      <c r="H345">
        <f t="shared" si="24"/>
        <v>-73.855600117843025</v>
      </c>
    </row>
    <row r="346" spans="1:8">
      <c r="A346" s="51">
        <f t="shared" si="21"/>
        <v>10</v>
      </c>
      <c r="B346">
        <f t="shared" si="22"/>
        <v>1475579.1648221929</v>
      </c>
      <c r="C346" s="30">
        <f>A346+WACC!$J$53</f>
        <v>96</v>
      </c>
      <c r="D346" s="5">
        <f>(A346+WACC!$J$53)/(A346+WACC!$J$53+WACC!$J$54)</f>
        <v>0.36781609195402298</v>
      </c>
      <c r="F346" s="18">
        <f>WACC!$C$8+SUMIFS(WACC!$F$58:$F$72,WACC!$C$58:$C$72,"&lt;="&amp;D346,WACC!$D$58:$D$72,"&gt;"&amp;D346)</f>
        <v>0.1406</v>
      </c>
      <c r="G346">
        <f t="shared" si="23"/>
        <v>-83.382857142857148</v>
      </c>
      <c r="H346">
        <f t="shared" si="24"/>
        <v>-73.855600117843025</v>
      </c>
    </row>
    <row r="347" spans="1:8">
      <c r="A347" s="51">
        <f t="shared" si="21"/>
        <v>10</v>
      </c>
      <c r="B347">
        <f t="shared" si="22"/>
        <v>1475579.1648221929</v>
      </c>
      <c r="C347" s="30">
        <f>A347+WACC!$J$53</f>
        <v>96</v>
      </c>
      <c r="D347" s="5">
        <f>(A347+WACC!$J$53)/(A347+WACC!$J$53+WACC!$J$54)</f>
        <v>0.36781609195402298</v>
      </c>
      <c r="F347" s="18">
        <f>WACC!$C$8+SUMIFS(WACC!$F$58:$F$72,WACC!$C$58:$C$72,"&lt;="&amp;D347,WACC!$D$58:$D$72,"&gt;"&amp;D347)</f>
        <v>0.1406</v>
      </c>
      <c r="G347">
        <f t="shared" si="23"/>
        <v>-83.382857142857148</v>
      </c>
      <c r="H347">
        <f t="shared" si="24"/>
        <v>-73.855600117843025</v>
      </c>
    </row>
    <row r="348" spans="1:8">
      <c r="A348" s="51">
        <f t="shared" si="21"/>
        <v>10</v>
      </c>
      <c r="B348">
        <f t="shared" si="22"/>
        <v>1475579.1648221929</v>
      </c>
      <c r="C348" s="30">
        <f>A348+WACC!$J$53</f>
        <v>96</v>
      </c>
      <c r="D348" s="5">
        <f>(A348+WACC!$J$53)/(A348+WACC!$J$53+WACC!$J$54)</f>
        <v>0.36781609195402298</v>
      </c>
      <c r="F348" s="18">
        <f>WACC!$C$8+SUMIFS(WACC!$F$58:$F$72,WACC!$C$58:$C$72,"&lt;="&amp;D348,WACC!$D$58:$D$72,"&gt;"&amp;D348)</f>
        <v>0.1406</v>
      </c>
      <c r="G348">
        <f t="shared" si="23"/>
        <v>-83.382857142857148</v>
      </c>
      <c r="H348">
        <f t="shared" si="24"/>
        <v>-73.855600117843025</v>
      </c>
    </row>
    <row r="349" spans="1:8">
      <c r="A349" s="51">
        <f t="shared" si="21"/>
        <v>10</v>
      </c>
      <c r="B349">
        <f t="shared" si="22"/>
        <v>1475579.1648221929</v>
      </c>
      <c r="C349" s="30">
        <f>A349+WACC!$J$53</f>
        <v>96</v>
      </c>
      <c r="D349" s="5">
        <f>(A349+WACC!$J$53)/(A349+WACC!$J$53+WACC!$J$54)</f>
        <v>0.36781609195402298</v>
      </c>
      <c r="F349" s="18">
        <f>WACC!$C$8+SUMIFS(WACC!$F$58:$F$72,WACC!$C$58:$C$72,"&lt;="&amp;D349,WACC!$D$58:$D$72,"&gt;"&amp;D349)</f>
        <v>0.1406</v>
      </c>
      <c r="G349">
        <f t="shared" si="23"/>
        <v>-83.382857142857148</v>
      </c>
      <c r="H349">
        <f t="shared" si="24"/>
        <v>-73.855600117843025</v>
      </c>
    </row>
    <row r="350" spans="1:8">
      <c r="A350" s="51">
        <f t="shared" si="21"/>
        <v>10</v>
      </c>
      <c r="B350">
        <f t="shared" si="22"/>
        <v>1475579.1648221929</v>
      </c>
      <c r="C350" s="30">
        <f>A350+WACC!$J$53</f>
        <v>96</v>
      </c>
      <c r="D350" s="5">
        <f>(A350+WACC!$J$53)/(A350+WACC!$J$53+WACC!$J$54)</f>
        <v>0.36781609195402298</v>
      </c>
      <c r="F350" s="18">
        <f>WACC!$C$8+SUMIFS(WACC!$F$58:$F$72,WACC!$C$58:$C$72,"&lt;="&amp;D350,WACC!$D$58:$D$72,"&gt;"&amp;D350)</f>
        <v>0.1406</v>
      </c>
      <c r="G350">
        <f t="shared" si="23"/>
        <v>-83.382857142857148</v>
      </c>
      <c r="H350">
        <f t="shared" si="24"/>
        <v>-73.855600117843025</v>
      </c>
    </row>
    <row r="351" spans="1:8">
      <c r="A351" s="51">
        <f t="shared" si="21"/>
        <v>10</v>
      </c>
      <c r="B351">
        <f t="shared" si="22"/>
        <v>1475579.1648221929</v>
      </c>
      <c r="C351" s="30">
        <f>A351+WACC!$J$53</f>
        <v>96</v>
      </c>
      <c r="D351" s="5">
        <f>(A351+WACC!$J$53)/(A351+WACC!$J$53+WACC!$J$54)</f>
        <v>0.36781609195402298</v>
      </c>
      <c r="F351" s="18">
        <f>WACC!$C$8+SUMIFS(WACC!$F$58:$F$72,WACC!$C$58:$C$72,"&lt;="&amp;D351,WACC!$D$58:$D$72,"&gt;"&amp;D351)</f>
        <v>0.1406</v>
      </c>
      <c r="G351">
        <f t="shared" si="23"/>
        <v>-83.382857142857148</v>
      </c>
      <c r="H351">
        <f t="shared" si="24"/>
        <v>-73.855600117843025</v>
      </c>
    </row>
    <row r="352" spans="1:8">
      <c r="A352" s="51">
        <f t="shared" si="21"/>
        <v>10</v>
      </c>
      <c r="B352">
        <f t="shared" si="22"/>
        <v>1475579.1648221929</v>
      </c>
      <c r="C352" s="30">
        <f>A352+WACC!$J$53</f>
        <v>96</v>
      </c>
      <c r="D352" s="5">
        <f>(A352+WACC!$J$53)/(A352+WACC!$J$53+WACC!$J$54)</f>
        <v>0.36781609195402298</v>
      </c>
      <c r="F352" s="18">
        <f>WACC!$C$8+SUMIFS(WACC!$F$58:$F$72,WACC!$C$58:$C$72,"&lt;="&amp;D352,WACC!$D$58:$D$72,"&gt;"&amp;D352)</f>
        <v>0.1406</v>
      </c>
      <c r="G352">
        <f t="shared" si="23"/>
        <v>-83.382857142857148</v>
      </c>
      <c r="H352">
        <f t="shared" si="24"/>
        <v>-73.855600117843025</v>
      </c>
    </row>
    <row r="353" spans="1:8">
      <c r="A353" s="51">
        <f t="shared" si="21"/>
        <v>10</v>
      </c>
      <c r="B353">
        <f t="shared" si="22"/>
        <v>1475579.1648221929</v>
      </c>
      <c r="C353" s="30">
        <f>A353+WACC!$J$53</f>
        <v>96</v>
      </c>
      <c r="D353" s="5">
        <f>(A353+WACC!$J$53)/(A353+WACC!$J$53+WACC!$J$54)</f>
        <v>0.36781609195402298</v>
      </c>
      <c r="F353" s="18">
        <f>WACC!$C$8+SUMIFS(WACC!$F$58:$F$72,WACC!$C$58:$C$72,"&lt;="&amp;D353,WACC!$D$58:$D$72,"&gt;"&amp;D353)</f>
        <v>0.1406</v>
      </c>
      <c r="G353">
        <f t="shared" si="23"/>
        <v>-83.382857142857148</v>
      </c>
      <c r="H353">
        <f t="shared" si="24"/>
        <v>-73.855600117843025</v>
      </c>
    </row>
    <row r="354" spans="1:8">
      <c r="A354" s="51">
        <f t="shared" si="21"/>
        <v>10</v>
      </c>
      <c r="B354">
        <f t="shared" si="22"/>
        <v>1475579.1648221929</v>
      </c>
      <c r="C354" s="30">
        <f>A354+WACC!$J$53</f>
        <v>96</v>
      </c>
      <c r="D354" s="5">
        <f>(A354+WACC!$J$53)/(A354+WACC!$J$53+WACC!$J$54)</f>
        <v>0.36781609195402298</v>
      </c>
      <c r="F354" s="18">
        <f>WACC!$C$8+SUMIFS(WACC!$F$58:$F$72,WACC!$C$58:$C$72,"&lt;="&amp;D354,WACC!$D$58:$D$72,"&gt;"&amp;D354)</f>
        <v>0.1406</v>
      </c>
      <c r="G354">
        <f t="shared" si="23"/>
        <v>-83.382857142857148</v>
      </c>
      <c r="H354">
        <f t="shared" si="24"/>
        <v>-73.855600117843025</v>
      </c>
    </row>
    <row r="355" spans="1:8">
      <c r="A355" s="51">
        <f t="shared" si="21"/>
        <v>10</v>
      </c>
      <c r="B355">
        <f t="shared" si="22"/>
        <v>1475579.1648221929</v>
      </c>
      <c r="C355" s="30">
        <f>A355+WACC!$J$53</f>
        <v>96</v>
      </c>
      <c r="D355" s="5">
        <f>(A355+WACC!$J$53)/(A355+WACC!$J$53+WACC!$J$54)</f>
        <v>0.36781609195402298</v>
      </c>
      <c r="F355" s="18">
        <f>WACC!$C$8+SUMIFS(WACC!$F$58:$F$72,WACC!$C$58:$C$72,"&lt;="&amp;D355,WACC!$D$58:$D$72,"&gt;"&amp;D355)</f>
        <v>0.1406</v>
      </c>
      <c r="G355">
        <f t="shared" si="23"/>
        <v>-83.382857142857148</v>
      </c>
      <c r="H355">
        <f t="shared" si="24"/>
        <v>-73.855600117843025</v>
      </c>
    </row>
    <row r="356" spans="1:8">
      <c r="A356" s="51">
        <f t="shared" si="21"/>
        <v>10</v>
      </c>
      <c r="B356">
        <f t="shared" si="22"/>
        <v>1475579.1648221929</v>
      </c>
      <c r="C356" s="30">
        <f>A356+WACC!$J$53</f>
        <v>96</v>
      </c>
      <c r="D356" s="5">
        <f>(A356+WACC!$J$53)/(A356+WACC!$J$53+WACC!$J$54)</f>
        <v>0.36781609195402298</v>
      </c>
      <c r="F356" s="18">
        <f>WACC!$C$8+SUMIFS(WACC!$F$58:$F$72,WACC!$C$58:$C$72,"&lt;="&amp;D356,WACC!$D$58:$D$72,"&gt;"&amp;D356)</f>
        <v>0.1406</v>
      </c>
      <c r="G356">
        <f t="shared" si="23"/>
        <v>-83.382857142857148</v>
      </c>
      <c r="H356">
        <f t="shared" si="24"/>
        <v>-73.855600117843025</v>
      </c>
    </row>
    <row r="357" spans="1:8">
      <c r="A357" s="51">
        <f t="shared" si="21"/>
        <v>10</v>
      </c>
      <c r="B357">
        <f t="shared" si="22"/>
        <v>1475579.1648221929</v>
      </c>
      <c r="C357" s="30">
        <f>A357+WACC!$J$53</f>
        <v>96</v>
      </c>
      <c r="D357" s="5">
        <f>(A357+WACC!$J$53)/(A357+WACC!$J$53+WACC!$J$54)</f>
        <v>0.36781609195402298</v>
      </c>
      <c r="F357" s="18">
        <f>WACC!$C$8+SUMIFS(WACC!$F$58:$F$72,WACC!$C$58:$C$72,"&lt;="&amp;D357,WACC!$D$58:$D$72,"&gt;"&amp;D357)</f>
        <v>0.1406</v>
      </c>
      <c r="G357">
        <f t="shared" si="23"/>
        <v>-83.382857142857148</v>
      </c>
      <c r="H357">
        <f t="shared" si="24"/>
        <v>-73.855600117843025</v>
      </c>
    </row>
    <row r="358" spans="1:8">
      <c r="A358" s="51">
        <f t="shared" si="21"/>
        <v>10</v>
      </c>
      <c r="B358">
        <f t="shared" si="22"/>
        <v>1475579.1648221929</v>
      </c>
      <c r="C358" s="30">
        <f>A358+WACC!$J$53</f>
        <v>96</v>
      </c>
      <c r="D358" s="5">
        <f>(A358+WACC!$J$53)/(A358+WACC!$J$53+WACC!$J$54)</f>
        <v>0.36781609195402298</v>
      </c>
      <c r="F358" s="18">
        <f>WACC!$C$8+SUMIFS(WACC!$F$58:$F$72,WACC!$C$58:$C$72,"&lt;="&amp;D358,WACC!$D$58:$D$72,"&gt;"&amp;D358)</f>
        <v>0.1406</v>
      </c>
      <c r="G358">
        <f t="shared" si="23"/>
        <v>-83.382857142857148</v>
      </c>
      <c r="H358">
        <f t="shared" si="24"/>
        <v>-73.855600117843025</v>
      </c>
    </row>
    <row r="359" spans="1:8">
      <c r="A359" s="51">
        <f t="shared" si="21"/>
        <v>10</v>
      </c>
      <c r="B359">
        <f t="shared" si="22"/>
        <v>1475579.1648221929</v>
      </c>
      <c r="C359" s="30">
        <f>A359+WACC!$J$53</f>
        <v>96</v>
      </c>
      <c r="D359" s="5">
        <f>(A359+WACC!$J$53)/(A359+WACC!$J$53+WACC!$J$54)</f>
        <v>0.36781609195402298</v>
      </c>
      <c r="F359" s="18">
        <f>WACC!$C$8+SUMIFS(WACC!$F$58:$F$72,WACC!$C$58:$C$72,"&lt;="&amp;D359,WACC!$D$58:$D$72,"&gt;"&amp;D359)</f>
        <v>0.1406</v>
      </c>
      <c r="G359">
        <f t="shared" si="23"/>
        <v>-83.382857142857148</v>
      </c>
      <c r="H359">
        <f t="shared" si="24"/>
        <v>-73.855600117843025</v>
      </c>
    </row>
    <row r="360" spans="1:8">
      <c r="A360" s="51">
        <f t="shared" si="21"/>
        <v>10</v>
      </c>
      <c r="B360">
        <f t="shared" si="22"/>
        <v>1475579.1648221929</v>
      </c>
      <c r="C360" s="30">
        <f>A360+WACC!$J$53</f>
        <v>96</v>
      </c>
      <c r="D360" s="5">
        <f>(A360+WACC!$J$53)/(A360+WACC!$J$53+WACC!$J$54)</f>
        <v>0.36781609195402298</v>
      </c>
      <c r="F360" s="18">
        <f>WACC!$C$8+SUMIFS(WACC!$F$58:$F$72,WACC!$C$58:$C$72,"&lt;="&amp;D360,WACC!$D$58:$D$72,"&gt;"&amp;D360)</f>
        <v>0.1406</v>
      </c>
      <c r="G360">
        <f t="shared" si="23"/>
        <v>-83.382857142857148</v>
      </c>
      <c r="H360">
        <f t="shared" si="24"/>
        <v>-73.855600117843025</v>
      </c>
    </row>
    <row r="361" spans="1:8">
      <c r="A361" s="51">
        <f t="shared" si="21"/>
        <v>10</v>
      </c>
      <c r="B361">
        <f t="shared" si="22"/>
        <v>1475579.1648221929</v>
      </c>
      <c r="C361" s="30">
        <f>A361+WACC!$J$53</f>
        <v>96</v>
      </c>
      <c r="D361" s="5">
        <f>(A361+WACC!$J$53)/(A361+WACC!$J$53+WACC!$J$54)</f>
        <v>0.36781609195402298</v>
      </c>
      <c r="F361" s="18">
        <f>WACC!$C$8+SUMIFS(WACC!$F$58:$F$72,WACC!$C$58:$C$72,"&lt;="&amp;D361,WACC!$D$58:$D$72,"&gt;"&amp;D361)</f>
        <v>0.1406</v>
      </c>
      <c r="G361">
        <f t="shared" si="23"/>
        <v>-83.382857142857148</v>
      </c>
      <c r="H361">
        <f t="shared" si="24"/>
        <v>-73.855600117843025</v>
      </c>
    </row>
    <row r="362" spans="1:8">
      <c r="A362" s="51">
        <f t="shared" si="21"/>
        <v>10</v>
      </c>
      <c r="B362">
        <f t="shared" si="22"/>
        <v>1475579.1648221929</v>
      </c>
      <c r="C362" s="30">
        <f>A362+WACC!$J$53</f>
        <v>96</v>
      </c>
      <c r="D362" s="5">
        <f>(A362+WACC!$J$53)/(A362+WACC!$J$53+WACC!$J$54)</f>
        <v>0.36781609195402298</v>
      </c>
      <c r="F362" s="18">
        <f>WACC!$C$8+SUMIFS(WACC!$F$58:$F$72,WACC!$C$58:$C$72,"&lt;="&amp;D362,WACC!$D$58:$D$72,"&gt;"&amp;D362)</f>
        <v>0.1406</v>
      </c>
      <c r="G362">
        <f t="shared" si="23"/>
        <v>-83.382857142857148</v>
      </c>
      <c r="H362">
        <f t="shared" si="24"/>
        <v>-73.855600117843025</v>
      </c>
    </row>
    <row r="363" spans="1:8">
      <c r="A363" s="51">
        <f t="shared" si="21"/>
        <v>10</v>
      </c>
      <c r="B363">
        <f t="shared" si="22"/>
        <v>1475579.1648221929</v>
      </c>
      <c r="C363" s="30">
        <f>A363+WACC!$J$53</f>
        <v>96</v>
      </c>
      <c r="D363" s="5">
        <f>(A363+WACC!$J$53)/(A363+WACC!$J$53+WACC!$J$54)</f>
        <v>0.36781609195402298</v>
      </c>
      <c r="F363" s="18">
        <f>WACC!$C$8+SUMIFS(WACC!$F$58:$F$72,WACC!$C$58:$C$72,"&lt;="&amp;D363,WACC!$D$58:$D$72,"&gt;"&amp;D363)</f>
        <v>0.1406</v>
      </c>
      <c r="G363">
        <f t="shared" si="23"/>
        <v>-83.382857142857148</v>
      </c>
      <c r="H363">
        <f t="shared" si="24"/>
        <v>-73.855600117843025</v>
      </c>
    </row>
    <row r="364" spans="1:8">
      <c r="A364" s="51">
        <f t="shared" si="21"/>
        <v>10</v>
      </c>
      <c r="B364">
        <f t="shared" si="22"/>
        <v>1475579.1648221929</v>
      </c>
      <c r="C364" s="30">
        <f>A364+WACC!$J$53</f>
        <v>96</v>
      </c>
      <c r="D364" s="5">
        <f>(A364+WACC!$J$53)/(A364+WACC!$J$53+WACC!$J$54)</f>
        <v>0.36781609195402298</v>
      </c>
      <c r="F364" s="18">
        <f>WACC!$C$8+SUMIFS(WACC!$F$58:$F$72,WACC!$C$58:$C$72,"&lt;="&amp;D364,WACC!$D$58:$D$72,"&gt;"&amp;D364)</f>
        <v>0.1406</v>
      </c>
      <c r="G364">
        <f t="shared" si="23"/>
        <v>-83.382857142857148</v>
      </c>
      <c r="H364">
        <f t="shared" si="24"/>
        <v>-73.855600117843025</v>
      </c>
    </row>
    <row r="365" spans="1:8">
      <c r="A365" s="51">
        <f t="shared" si="21"/>
        <v>10</v>
      </c>
      <c r="B365">
        <f t="shared" si="22"/>
        <v>1475579.1648221929</v>
      </c>
      <c r="C365" s="30">
        <f>A365+WACC!$J$53</f>
        <v>96</v>
      </c>
      <c r="D365" s="5">
        <f>(A365+WACC!$J$53)/(A365+WACC!$J$53+WACC!$J$54)</f>
        <v>0.36781609195402298</v>
      </c>
      <c r="F365" s="18">
        <f>WACC!$C$8+SUMIFS(WACC!$F$58:$F$72,WACC!$C$58:$C$72,"&lt;="&amp;D365,WACC!$D$58:$D$72,"&gt;"&amp;D365)</f>
        <v>0.1406</v>
      </c>
      <c r="G365">
        <f t="shared" si="23"/>
        <v>-83.382857142857148</v>
      </c>
      <c r="H365">
        <f t="shared" si="24"/>
        <v>-73.855600117843025</v>
      </c>
    </row>
    <row r="366" spans="1:8">
      <c r="A366" s="51">
        <f t="shared" si="21"/>
        <v>10</v>
      </c>
      <c r="B366">
        <f t="shared" si="22"/>
        <v>1475579.1648221929</v>
      </c>
      <c r="C366" s="30">
        <f>A366+WACC!$J$53</f>
        <v>96</v>
      </c>
      <c r="D366" s="5">
        <f>(A366+WACC!$J$53)/(A366+WACC!$J$53+WACC!$J$54)</f>
        <v>0.36781609195402298</v>
      </c>
      <c r="F366" s="18">
        <f>WACC!$C$8+SUMIFS(WACC!$F$58:$F$72,WACC!$C$58:$C$72,"&lt;="&amp;D366,WACC!$D$58:$D$72,"&gt;"&amp;D366)</f>
        <v>0.1406</v>
      </c>
      <c r="G366">
        <f t="shared" si="23"/>
        <v>-83.382857142857148</v>
      </c>
      <c r="H366">
        <f t="shared" si="24"/>
        <v>-73.855600117843025</v>
      </c>
    </row>
    <row r="367" spans="1:8">
      <c r="A367" s="51">
        <f t="shared" si="21"/>
        <v>10</v>
      </c>
      <c r="B367">
        <f t="shared" si="22"/>
        <v>1475579.1648221929</v>
      </c>
      <c r="C367" s="30">
        <f>A367+WACC!$J$53</f>
        <v>96</v>
      </c>
      <c r="D367" s="5">
        <f>(A367+WACC!$J$53)/(A367+WACC!$J$53+WACC!$J$54)</f>
        <v>0.36781609195402298</v>
      </c>
      <c r="F367" s="18">
        <f>WACC!$C$8+SUMIFS(WACC!$F$58:$F$72,WACC!$C$58:$C$72,"&lt;="&amp;D367,WACC!$D$58:$D$72,"&gt;"&amp;D367)</f>
        <v>0.1406</v>
      </c>
      <c r="G367">
        <f t="shared" si="23"/>
        <v>-83.382857142857148</v>
      </c>
      <c r="H367">
        <f t="shared" si="24"/>
        <v>-73.855600117843025</v>
      </c>
    </row>
    <row r="368" spans="1:8">
      <c r="A368" s="51">
        <f t="shared" si="21"/>
        <v>10</v>
      </c>
      <c r="B368">
        <f t="shared" si="22"/>
        <v>1475579.1648221929</v>
      </c>
      <c r="C368" s="30">
        <f>A368+WACC!$J$53</f>
        <v>96</v>
      </c>
      <c r="D368" s="5">
        <f>(A368+WACC!$J$53)/(A368+WACC!$J$53+WACC!$J$54)</f>
        <v>0.36781609195402298</v>
      </c>
      <c r="F368" s="18">
        <f>WACC!$C$8+SUMIFS(WACC!$F$58:$F$72,WACC!$C$58:$C$72,"&lt;="&amp;D368,WACC!$D$58:$D$72,"&gt;"&amp;D368)</f>
        <v>0.1406</v>
      </c>
      <c r="G368">
        <f t="shared" si="23"/>
        <v>-83.382857142857148</v>
      </c>
      <c r="H368">
        <f t="shared" si="24"/>
        <v>-73.855600117843025</v>
      </c>
    </row>
    <row r="369" spans="1:8">
      <c r="A369" s="51">
        <f t="shared" si="21"/>
        <v>10</v>
      </c>
      <c r="B369">
        <f t="shared" si="22"/>
        <v>1475579.1648221929</v>
      </c>
      <c r="C369" s="30">
        <f>A369+WACC!$J$53</f>
        <v>96</v>
      </c>
      <c r="D369" s="5">
        <f>(A369+WACC!$J$53)/(A369+WACC!$J$53+WACC!$J$54)</f>
        <v>0.36781609195402298</v>
      </c>
      <c r="F369" s="18">
        <f>WACC!$C$8+SUMIFS(WACC!$F$58:$F$72,WACC!$C$58:$C$72,"&lt;="&amp;D369,WACC!$D$58:$D$72,"&gt;"&amp;D369)</f>
        <v>0.1406</v>
      </c>
      <c r="G369">
        <f t="shared" si="23"/>
        <v>-83.382857142857148</v>
      </c>
      <c r="H369">
        <f t="shared" si="24"/>
        <v>-73.855600117843025</v>
      </c>
    </row>
    <row r="370" spans="1:8">
      <c r="A370" s="51">
        <f t="shared" si="21"/>
        <v>10</v>
      </c>
      <c r="B370">
        <f t="shared" si="22"/>
        <v>1475579.1648221929</v>
      </c>
      <c r="C370" s="30">
        <f>A370+WACC!$J$53</f>
        <v>96</v>
      </c>
      <c r="D370" s="5">
        <f>(A370+WACC!$J$53)/(A370+WACC!$J$53+WACC!$J$54)</f>
        <v>0.36781609195402298</v>
      </c>
      <c r="F370" s="18">
        <f>WACC!$C$8+SUMIFS(WACC!$F$58:$F$72,WACC!$C$58:$C$72,"&lt;="&amp;D370,WACC!$D$58:$D$72,"&gt;"&amp;D370)</f>
        <v>0.1406</v>
      </c>
      <c r="G370">
        <f t="shared" si="23"/>
        <v>-83.382857142857148</v>
      </c>
      <c r="H370">
        <f t="shared" si="24"/>
        <v>-73.855600117843025</v>
      </c>
    </row>
    <row r="371" spans="1:8">
      <c r="A371" s="51">
        <f t="shared" si="21"/>
        <v>10</v>
      </c>
      <c r="B371">
        <f t="shared" si="22"/>
        <v>1475579.1648221929</v>
      </c>
      <c r="C371" s="30">
        <f>A371+WACC!$J$53</f>
        <v>96</v>
      </c>
      <c r="D371" s="5">
        <f>(A371+WACC!$J$53)/(A371+WACC!$J$53+WACC!$J$54)</f>
        <v>0.36781609195402298</v>
      </c>
      <c r="F371" s="18">
        <f>WACC!$C$8+SUMIFS(WACC!$F$58:$F$72,WACC!$C$58:$C$72,"&lt;="&amp;D371,WACC!$D$58:$D$72,"&gt;"&amp;D371)</f>
        <v>0.1406</v>
      </c>
      <c r="G371">
        <f t="shared" si="23"/>
        <v>-83.382857142857148</v>
      </c>
      <c r="H371">
        <f t="shared" si="24"/>
        <v>-73.855600117843025</v>
      </c>
    </row>
    <row r="372" spans="1:8">
      <c r="A372" s="51">
        <f t="shared" si="21"/>
        <v>10</v>
      </c>
      <c r="B372">
        <f t="shared" si="22"/>
        <v>1475579.1648221929</v>
      </c>
      <c r="C372" s="30">
        <f>A372+WACC!$J$53</f>
        <v>96</v>
      </c>
      <c r="D372" s="5">
        <f>(A372+WACC!$J$53)/(A372+WACC!$J$53+WACC!$J$54)</f>
        <v>0.36781609195402298</v>
      </c>
      <c r="F372" s="18">
        <f>WACC!$C$8+SUMIFS(WACC!$F$58:$F$72,WACC!$C$58:$C$72,"&lt;="&amp;D372,WACC!$D$58:$D$72,"&gt;"&amp;D372)</f>
        <v>0.1406</v>
      </c>
      <c r="G372">
        <f t="shared" si="23"/>
        <v>-83.382857142857148</v>
      </c>
      <c r="H372">
        <f t="shared" si="24"/>
        <v>-73.855600117843025</v>
      </c>
    </row>
    <row r="373" spans="1:8">
      <c r="A373" s="51">
        <f t="shared" si="21"/>
        <v>10</v>
      </c>
      <c r="B373">
        <f t="shared" si="22"/>
        <v>1475579.1648221929</v>
      </c>
      <c r="C373" s="30">
        <f>A373+WACC!$J$53</f>
        <v>96</v>
      </c>
      <c r="D373" s="5">
        <f>(A373+WACC!$J$53)/(A373+WACC!$J$53+WACC!$J$54)</f>
        <v>0.36781609195402298</v>
      </c>
      <c r="F373" s="18">
        <f>WACC!$C$8+SUMIFS(WACC!$F$58:$F$72,WACC!$C$58:$C$72,"&lt;="&amp;D373,WACC!$D$58:$D$72,"&gt;"&amp;D373)</f>
        <v>0.1406</v>
      </c>
      <c r="G373">
        <f t="shared" si="23"/>
        <v>-83.382857142857148</v>
      </c>
      <c r="H373">
        <f t="shared" si="24"/>
        <v>-73.855600117843025</v>
      </c>
    </row>
    <row r="374" spans="1:8">
      <c r="A374" s="51">
        <f t="shared" si="21"/>
        <v>10</v>
      </c>
      <c r="B374">
        <f t="shared" si="22"/>
        <v>1475579.1648221929</v>
      </c>
      <c r="C374" s="30">
        <f>A374+WACC!$J$53</f>
        <v>96</v>
      </c>
      <c r="D374" s="5">
        <f>(A374+WACC!$J$53)/(A374+WACC!$J$53+WACC!$J$54)</f>
        <v>0.36781609195402298</v>
      </c>
      <c r="F374" s="18">
        <f>WACC!$C$8+SUMIFS(WACC!$F$58:$F$72,WACC!$C$58:$C$72,"&lt;="&amp;D374,WACC!$D$58:$D$72,"&gt;"&amp;D374)</f>
        <v>0.1406</v>
      </c>
      <c r="G374">
        <f t="shared" si="23"/>
        <v>-83.382857142857148</v>
      </c>
      <c r="H374">
        <f t="shared" si="24"/>
        <v>-73.855600117843025</v>
      </c>
    </row>
    <row r="375" spans="1:8">
      <c r="A375" s="51">
        <f t="shared" si="21"/>
        <v>10</v>
      </c>
      <c r="B375">
        <f t="shared" si="22"/>
        <v>1475579.1648221929</v>
      </c>
      <c r="C375" s="30">
        <f>A375+WACC!$J$53</f>
        <v>96</v>
      </c>
      <c r="D375" s="5">
        <f>(A375+WACC!$J$53)/(A375+WACC!$J$53+WACC!$J$54)</f>
        <v>0.36781609195402298</v>
      </c>
      <c r="F375" s="18">
        <f>WACC!$C$8+SUMIFS(WACC!$F$58:$F$72,WACC!$C$58:$C$72,"&lt;="&amp;D375,WACC!$D$58:$D$72,"&gt;"&amp;D375)</f>
        <v>0.1406</v>
      </c>
      <c r="G375">
        <f t="shared" si="23"/>
        <v>-83.382857142857148</v>
      </c>
      <c r="H375">
        <f t="shared" si="24"/>
        <v>-73.855600117843025</v>
      </c>
    </row>
    <row r="376" spans="1:8">
      <c r="A376" s="51">
        <f t="shared" si="21"/>
        <v>10</v>
      </c>
      <c r="B376">
        <f t="shared" si="22"/>
        <v>1475579.1648221929</v>
      </c>
      <c r="C376" s="30">
        <f>A376+WACC!$J$53</f>
        <v>96</v>
      </c>
      <c r="D376" s="5">
        <f>(A376+WACC!$J$53)/(A376+WACC!$J$53+WACC!$J$54)</f>
        <v>0.36781609195402298</v>
      </c>
      <c r="F376" s="18">
        <f>WACC!$C$8+SUMIFS(WACC!$F$58:$F$72,WACC!$C$58:$C$72,"&lt;="&amp;D376,WACC!$D$58:$D$72,"&gt;"&amp;D376)</f>
        <v>0.1406</v>
      </c>
      <c r="G376">
        <f t="shared" si="23"/>
        <v>-83.382857142857148</v>
      </c>
      <c r="H376">
        <f t="shared" si="24"/>
        <v>-73.855600117843025</v>
      </c>
    </row>
    <row r="377" spans="1:8">
      <c r="A377" s="51">
        <f t="shared" si="21"/>
        <v>10</v>
      </c>
      <c r="B377">
        <f t="shared" si="22"/>
        <v>1475579.1648221929</v>
      </c>
      <c r="C377" s="30">
        <f>A377+WACC!$J$53</f>
        <v>96</v>
      </c>
      <c r="D377" s="5">
        <f>(A377+WACC!$J$53)/(A377+WACC!$J$53+WACC!$J$54)</f>
        <v>0.36781609195402298</v>
      </c>
      <c r="F377" s="18">
        <f>WACC!$C$8+SUMIFS(WACC!$F$58:$F$72,WACC!$C$58:$C$72,"&lt;="&amp;D377,WACC!$D$58:$D$72,"&gt;"&amp;D377)</f>
        <v>0.1406</v>
      </c>
      <c r="G377">
        <f t="shared" si="23"/>
        <v>-83.382857142857148</v>
      </c>
      <c r="H377">
        <f t="shared" si="24"/>
        <v>-73.855600117843025</v>
      </c>
    </row>
    <row r="378" spans="1:8">
      <c r="A378" s="51">
        <f t="shared" si="21"/>
        <v>10</v>
      </c>
      <c r="B378">
        <f t="shared" si="22"/>
        <v>1475579.1648221929</v>
      </c>
      <c r="C378" s="30">
        <f>A378+WACC!$J$53</f>
        <v>96</v>
      </c>
      <c r="D378" s="5">
        <f>(A378+WACC!$J$53)/(A378+WACC!$J$53+WACC!$J$54)</f>
        <v>0.36781609195402298</v>
      </c>
      <c r="F378" s="18">
        <f>WACC!$C$8+SUMIFS(WACC!$F$58:$F$72,WACC!$C$58:$C$72,"&lt;="&amp;D378,WACC!$D$58:$D$72,"&gt;"&amp;D378)</f>
        <v>0.1406</v>
      </c>
      <c r="G378">
        <f t="shared" si="23"/>
        <v>-83.382857142857148</v>
      </c>
      <c r="H378">
        <f t="shared" si="24"/>
        <v>-73.855600117843025</v>
      </c>
    </row>
    <row r="379" spans="1:8">
      <c r="A379" s="51">
        <f t="shared" si="21"/>
        <v>10</v>
      </c>
      <c r="B379">
        <f t="shared" si="22"/>
        <v>1475579.1648221929</v>
      </c>
      <c r="C379" s="30">
        <f>A379+WACC!$J$53</f>
        <v>96</v>
      </c>
      <c r="D379" s="5">
        <f>(A379+WACC!$J$53)/(A379+WACC!$J$53+WACC!$J$54)</f>
        <v>0.36781609195402298</v>
      </c>
      <c r="F379" s="18">
        <f>WACC!$C$8+SUMIFS(WACC!$F$58:$F$72,WACC!$C$58:$C$72,"&lt;="&amp;D379,WACC!$D$58:$D$72,"&gt;"&amp;D379)</f>
        <v>0.1406</v>
      </c>
      <c r="G379">
        <f t="shared" si="23"/>
        <v>-83.382857142857148</v>
      </c>
      <c r="H379">
        <f t="shared" si="24"/>
        <v>-73.855600117843025</v>
      </c>
    </row>
    <row r="380" spans="1:8">
      <c r="A380" s="51">
        <f t="shared" si="21"/>
        <v>10</v>
      </c>
      <c r="B380">
        <f t="shared" si="22"/>
        <v>1475579.1648221929</v>
      </c>
      <c r="C380" s="30">
        <f>A380+WACC!$J$53</f>
        <v>96</v>
      </c>
      <c r="D380" s="5">
        <f>(A380+WACC!$J$53)/(A380+WACC!$J$53+WACC!$J$54)</f>
        <v>0.36781609195402298</v>
      </c>
      <c r="F380" s="18">
        <f>WACC!$C$8+SUMIFS(WACC!$F$58:$F$72,WACC!$C$58:$C$72,"&lt;="&amp;D380,WACC!$D$58:$D$72,"&gt;"&amp;D380)</f>
        <v>0.1406</v>
      </c>
      <c r="G380">
        <f t="shared" si="23"/>
        <v>-83.382857142857148</v>
      </c>
      <c r="H380">
        <f t="shared" si="24"/>
        <v>-73.855600117843025</v>
      </c>
    </row>
    <row r="381" spans="1:8">
      <c r="A381" s="51">
        <f t="shared" si="21"/>
        <v>10</v>
      </c>
      <c r="B381">
        <f t="shared" si="22"/>
        <v>1475579.1648221929</v>
      </c>
      <c r="C381" s="30">
        <f>A381+WACC!$J$53</f>
        <v>96</v>
      </c>
      <c r="D381" s="5">
        <f>(A381+WACC!$J$53)/(A381+WACC!$J$53+WACC!$J$54)</f>
        <v>0.36781609195402298</v>
      </c>
      <c r="F381" s="18">
        <f>WACC!$C$8+SUMIFS(WACC!$F$58:$F$72,WACC!$C$58:$C$72,"&lt;="&amp;D381,WACC!$D$58:$D$72,"&gt;"&amp;D381)</f>
        <v>0.1406</v>
      </c>
      <c r="G381">
        <f t="shared" si="23"/>
        <v>-83.382857142857148</v>
      </c>
      <c r="H381">
        <f t="shared" si="24"/>
        <v>-73.855600117843025</v>
      </c>
    </row>
    <row r="382" spans="1:8">
      <c r="A382" s="51">
        <f t="shared" si="21"/>
        <v>10</v>
      </c>
      <c r="B382">
        <f t="shared" si="22"/>
        <v>1475579.1648221929</v>
      </c>
      <c r="C382" s="30">
        <f>A382+WACC!$J$53</f>
        <v>96</v>
      </c>
      <c r="D382" s="5">
        <f>(A382+WACC!$J$53)/(A382+WACC!$J$53+WACC!$J$54)</f>
        <v>0.36781609195402298</v>
      </c>
      <c r="F382" s="18">
        <f>WACC!$C$8+SUMIFS(WACC!$F$58:$F$72,WACC!$C$58:$C$72,"&lt;="&amp;D382,WACC!$D$58:$D$72,"&gt;"&amp;D382)</f>
        <v>0.1406</v>
      </c>
      <c r="G382">
        <f t="shared" si="23"/>
        <v>-83.382857142857148</v>
      </c>
      <c r="H382">
        <f t="shared" si="24"/>
        <v>-73.855600117843025</v>
      </c>
    </row>
    <row r="383" spans="1:8">
      <c r="A383" s="51">
        <f t="shared" si="21"/>
        <v>10</v>
      </c>
      <c r="B383">
        <f t="shared" si="22"/>
        <v>1475579.1648221929</v>
      </c>
      <c r="C383" s="30">
        <f>A383+WACC!$J$53</f>
        <v>96</v>
      </c>
      <c r="D383" s="5">
        <f>(A383+WACC!$J$53)/(A383+WACC!$J$53+WACC!$J$54)</f>
        <v>0.36781609195402298</v>
      </c>
      <c r="F383" s="18">
        <f>WACC!$C$8+SUMIFS(WACC!$F$58:$F$72,WACC!$C$58:$C$72,"&lt;="&amp;D383,WACC!$D$58:$D$72,"&gt;"&amp;D383)</f>
        <v>0.1406</v>
      </c>
      <c r="G383">
        <f t="shared" si="23"/>
        <v>-83.382857142857148</v>
      </c>
      <c r="H383">
        <f t="shared" si="24"/>
        <v>-73.855600117843025</v>
      </c>
    </row>
    <row r="384" spans="1:8">
      <c r="A384" s="51">
        <f t="shared" si="21"/>
        <v>10</v>
      </c>
      <c r="B384">
        <f t="shared" si="22"/>
        <v>1475579.1648221929</v>
      </c>
      <c r="C384" s="30">
        <f>A384+WACC!$J$53</f>
        <v>96</v>
      </c>
      <c r="D384" s="5">
        <f>(A384+WACC!$J$53)/(A384+WACC!$J$53+WACC!$J$54)</f>
        <v>0.36781609195402298</v>
      </c>
      <c r="F384" s="18">
        <f>WACC!$C$8+SUMIFS(WACC!$F$58:$F$72,WACC!$C$58:$C$72,"&lt;="&amp;D384,WACC!$D$58:$D$72,"&gt;"&amp;D384)</f>
        <v>0.1406</v>
      </c>
      <c r="G384">
        <f t="shared" si="23"/>
        <v>-83.382857142857148</v>
      </c>
      <c r="H384">
        <f t="shared" si="24"/>
        <v>-73.855600117843025</v>
      </c>
    </row>
    <row r="385" spans="1:8">
      <c r="A385" s="51">
        <f t="shared" si="21"/>
        <v>10</v>
      </c>
      <c r="B385">
        <f t="shared" si="22"/>
        <v>1475579.1648221929</v>
      </c>
      <c r="C385" s="30">
        <f>A385+WACC!$J$53</f>
        <v>96</v>
      </c>
      <c r="D385" s="5">
        <f>(A385+WACC!$J$53)/(A385+WACC!$J$53+WACC!$J$54)</f>
        <v>0.36781609195402298</v>
      </c>
      <c r="F385" s="18">
        <f>WACC!$C$8+SUMIFS(WACC!$F$58:$F$72,WACC!$C$58:$C$72,"&lt;="&amp;D385,WACC!$D$58:$D$72,"&gt;"&amp;D385)</f>
        <v>0.1406</v>
      </c>
      <c r="G385">
        <f t="shared" si="23"/>
        <v>-83.382857142857148</v>
      </c>
      <c r="H385">
        <f t="shared" si="24"/>
        <v>-73.855600117843025</v>
      </c>
    </row>
    <row r="386" spans="1:8">
      <c r="A386" s="51">
        <f t="shared" si="21"/>
        <v>10</v>
      </c>
      <c r="B386">
        <f t="shared" si="22"/>
        <v>1475579.1648221929</v>
      </c>
      <c r="C386" s="30">
        <f>A386+WACC!$J$53</f>
        <v>96</v>
      </c>
      <c r="D386" s="5">
        <f>(A386+WACC!$J$53)/(A386+WACC!$J$53+WACC!$J$54)</f>
        <v>0.36781609195402298</v>
      </c>
      <c r="F386" s="18">
        <f>WACC!$C$8+SUMIFS(WACC!$F$58:$F$72,WACC!$C$58:$C$72,"&lt;="&amp;D386,WACC!$D$58:$D$72,"&gt;"&amp;D386)</f>
        <v>0.1406</v>
      </c>
      <c r="G386">
        <f t="shared" si="23"/>
        <v>-83.382857142857148</v>
      </c>
      <c r="H386">
        <f t="shared" si="24"/>
        <v>-73.855600117843025</v>
      </c>
    </row>
    <row r="387" spans="1:8">
      <c r="A387" s="51">
        <f t="shared" si="21"/>
        <v>10</v>
      </c>
      <c r="B387">
        <f t="shared" si="22"/>
        <v>1475579.1648221929</v>
      </c>
      <c r="C387" s="30">
        <f>A387+WACC!$J$53</f>
        <v>96</v>
      </c>
      <c r="D387" s="5">
        <f>(A387+WACC!$J$53)/(A387+WACC!$J$53+WACC!$J$54)</f>
        <v>0.36781609195402298</v>
      </c>
      <c r="F387" s="18">
        <f>WACC!$C$8+SUMIFS(WACC!$F$58:$F$72,WACC!$C$58:$C$72,"&lt;="&amp;D387,WACC!$D$58:$D$72,"&gt;"&amp;D387)</f>
        <v>0.1406</v>
      </c>
      <c r="G387">
        <f t="shared" si="23"/>
        <v>-83.382857142857148</v>
      </c>
      <c r="H387">
        <f t="shared" si="24"/>
        <v>-73.855600117843025</v>
      </c>
    </row>
    <row r="388" spans="1:8">
      <c r="A388" s="51">
        <f t="shared" si="21"/>
        <v>10</v>
      </c>
      <c r="B388">
        <f t="shared" si="22"/>
        <v>1475579.1648221929</v>
      </c>
      <c r="C388" s="30">
        <f>A388+WACC!$J$53</f>
        <v>96</v>
      </c>
      <c r="D388" s="5">
        <f>(A388+WACC!$J$53)/(A388+WACC!$J$53+WACC!$J$54)</f>
        <v>0.36781609195402298</v>
      </c>
      <c r="F388" s="18">
        <f>WACC!$C$8+SUMIFS(WACC!$F$58:$F$72,WACC!$C$58:$C$72,"&lt;="&amp;D388,WACC!$D$58:$D$72,"&gt;"&amp;D388)</f>
        <v>0.1406</v>
      </c>
      <c r="G388">
        <f t="shared" si="23"/>
        <v>-83.382857142857148</v>
      </c>
      <c r="H388">
        <f t="shared" si="24"/>
        <v>-73.855600117843025</v>
      </c>
    </row>
    <row r="389" spans="1:8">
      <c r="A389" s="51">
        <f t="shared" si="21"/>
        <v>10</v>
      </c>
      <c r="B389">
        <f t="shared" si="22"/>
        <v>1475579.1648221929</v>
      </c>
      <c r="C389" s="30">
        <f>A389+WACC!$J$53</f>
        <v>96</v>
      </c>
      <c r="D389" s="5">
        <f>(A389+WACC!$J$53)/(A389+WACC!$J$53+WACC!$J$54)</f>
        <v>0.36781609195402298</v>
      </c>
      <c r="F389" s="18">
        <f>WACC!$C$8+SUMIFS(WACC!$F$58:$F$72,WACC!$C$58:$C$72,"&lt;="&amp;D389,WACC!$D$58:$D$72,"&gt;"&amp;D389)</f>
        <v>0.1406</v>
      </c>
      <c r="G389">
        <f t="shared" si="23"/>
        <v>-83.382857142857148</v>
      </c>
      <c r="H389">
        <f t="shared" si="24"/>
        <v>-73.855600117843025</v>
      </c>
    </row>
    <row r="390" spans="1:8">
      <c r="A390" s="51">
        <f t="shared" si="21"/>
        <v>10</v>
      </c>
      <c r="B390">
        <f t="shared" si="22"/>
        <v>1475579.1648221929</v>
      </c>
      <c r="C390" s="30">
        <f>A390+WACC!$J$53</f>
        <v>96</v>
      </c>
      <c r="D390" s="5">
        <f>(A390+WACC!$J$53)/(A390+WACC!$J$53+WACC!$J$54)</f>
        <v>0.36781609195402298</v>
      </c>
      <c r="F390" s="18">
        <f>WACC!$C$8+SUMIFS(WACC!$F$58:$F$72,WACC!$C$58:$C$72,"&lt;="&amp;D390,WACC!$D$58:$D$72,"&gt;"&amp;D390)</f>
        <v>0.1406</v>
      </c>
      <c r="G390">
        <f t="shared" si="23"/>
        <v>-83.382857142857148</v>
      </c>
      <c r="H390">
        <f t="shared" si="24"/>
        <v>-73.855600117843025</v>
      </c>
    </row>
    <row r="391" spans="1:8">
      <c r="A391" s="51">
        <f t="shared" si="21"/>
        <v>10</v>
      </c>
      <c r="B391">
        <f t="shared" si="22"/>
        <v>1475579.1648221929</v>
      </c>
      <c r="C391" s="30">
        <f>A391+WACC!$J$53</f>
        <v>96</v>
      </c>
      <c r="D391" s="5">
        <f>(A391+WACC!$J$53)/(A391+WACC!$J$53+WACC!$J$54)</f>
        <v>0.36781609195402298</v>
      </c>
      <c r="F391" s="18">
        <f>WACC!$C$8+SUMIFS(WACC!$F$58:$F$72,WACC!$C$58:$C$72,"&lt;="&amp;D391,WACC!$D$58:$D$72,"&gt;"&amp;D391)</f>
        <v>0.1406</v>
      </c>
      <c r="G391">
        <f t="shared" si="23"/>
        <v>-83.382857142857148</v>
      </c>
      <c r="H391">
        <f t="shared" si="24"/>
        <v>-73.855600117843025</v>
      </c>
    </row>
    <row r="392" spans="1:8">
      <c r="A392" s="51">
        <f t="shared" si="21"/>
        <v>10</v>
      </c>
      <c r="B392">
        <f t="shared" si="22"/>
        <v>1475579.1648221929</v>
      </c>
      <c r="C392" s="30">
        <f>A392+WACC!$J$53</f>
        <v>96</v>
      </c>
      <c r="D392" s="5">
        <f>(A392+WACC!$J$53)/(A392+WACC!$J$53+WACC!$J$54)</f>
        <v>0.36781609195402298</v>
      </c>
      <c r="F392" s="18">
        <f>WACC!$C$8+SUMIFS(WACC!$F$58:$F$72,WACC!$C$58:$C$72,"&lt;="&amp;D392,WACC!$D$58:$D$72,"&gt;"&amp;D392)</f>
        <v>0.1406</v>
      </c>
      <c r="G392">
        <f t="shared" si="23"/>
        <v>-83.382857142857148</v>
      </c>
      <c r="H392">
        <f t="shared" si="24"/>
        <v>-73.855600117843025</v>
      </c>
    </row>
    <row r="393" spans="1:8">
      <c r="A393" s="51">
        <f t="shared" ref="A393:A456" si="25">$B$5</f>
        <v>10</v>
      </c>
      <c r="B393">
        <f t="shared" ref="B393:B456" si="26">A393/$B$2</f>
        <v>1475579.1648221929</v>
      </c>
      <c r="C393" s="30">
        <f>A393+WACC!$J$53</f>
        <v>96</v>
      </c>
      <c r="D393" s="5">
        <f>(A393+WACC!$J$53)/(A393+WACC!$J$53+WACC!$J$54)</f>
        <v>0.36781609195402298</v>
      </c>
      <c r="F393" s="18">
        <f>WACC!$C$8+SUMIFS(WACC!$F$58:$F$72,WACC!$C$58:$C$72,"&lt;="&amp;D393,WACC!$D$58:$D$72,"&gt;"&amp;D393)</f>
        <v>0.1406</v>
      </c>
      <c r="G393">
        <f t="shared" ref="G393:G456" si="27">((1-0.2)*(E393-C393*F393))/($B$3)*10^9</f>
        <v>-83.382857142857148</v>
      </c>
      <c r="H393">
        <f t="shared" ref="H393:H456" si="28">((1-0.2)*(E393-(C393-A393)*F393))/($B$3+B393)*10^9</f>
        <v>-73.855600117843025</v>
      </c>
    </row>
    <row r="394" spans="1:8">
      <c r="A394" s="51">
        <f t="shared" si="25"/>
        <v>10</v>
      </c>
      <c r="B394">
        <f t="shared" si="26"/>
        <v>1475579.1648221929</v>
      </c>
      <c r="C394" s="30">
        <f>A394+WACC!$J$53</f>
        <v>96</v>
      </c>
      <c r="D394" s="5">
        <f>(A394+WACC!$J$53)/(A394+WACC!$J$53+WACC!$J$54)</f>
        <v>0.36781609195402298</v>
      </c>
      <c r="F394" s="18">
        <f>WACC!$C$8+SUMIFS(WACC!$F$58:$F$72,WACC!$C$58:$C$72,"&lt;="&amp;D394,WACC!$D$58:$D$72,"&gt;"&amp;D394)</f>
        <v>0.1406</v>
      </c>
      <c r="G394">
        <f t="shared" si="27"/>
        <v>-83.382857142857148</v>
      </c>
      <c r="H394">
        <f t="shared" si="28"/>
        <v>-73.855600117843025</v>
      </c>
    </row>
    <row r="395" spans="1:8">
      <c r="A395" s="51">
        <f t="shared" si="25"/>
        <v>10</v>
      </c>
      <c r="B395">
        <f t="shared" si="26"/>
        <v>1475579.1648221929</v>
      </c>
      <c r="C395" s="30">
        <f>A395+WACC!$J$53</f>
        <v>96</v>
      </c>
      <c r="D395" s="5">
        <f>(A395+WACC!$J$53)/(A395+WACC!$J$53+WACC!$J$54)</f>
        <v>0.36781609195402298</v>
      </c>
      <c r="F395" s="18">
        <f>WACC!$C$8+SUMIFS(WACC!$F$58:$F$72,WACC!$C$58:$C$72,"&lt;="&amp;D395,WACC!$D$58:$D$72,"&gt;"&amp;D395)</f>
        <v>0.1406</v>
      </c>
      <c r="G395">
        <f t="shared" si="27"/>
        <v>-83.382857142857148</v>
      </c>
      <c r="H395">
        <f t="shared" si="28"/>
        <v>-73.855600117843025</v>
      </c>
    </row>
    <row r="396" spans="1:8">
      <c r="A396" s="51">
        <f t="shared" si="25"/>
        <v>10</v>
      </c>
      <c r="B396">
        <f t="shared" si="26"/>
        <v>1475579.1648221929</v>
      </c>
      <c r="C396" s="30">
        <f>A396+WACC!$J$53</f>
        <v>96</v>
      </c>
      <c r="D396" s="5">
        <f>(A396+WACC!$J$53)/(A396+WACC!$J$53+WACC!$J$54)</f>
        <v>0.36781609195402298</v>
      </c>
      <c r="F396" s="18">
        <f>WACC!$C$8+SUMIFS(WACC!$F$58:$F$72,WACC!$C$58:$C$72,"&lt;="&amp;D396,WACC!$D$58:$D$72,"&gt;"&amp;D396)</f>
        <v>0.1406</v>
      </c>
      <c r="G396">
        <f t="shared" si="27"/>
        <v>-83.382857142857148</v>
      </c>
      <c r="H396">
        <f t="shared" si="28"/>
        <v>-73.855600117843025</v>
      </c>
    </row>
    <row r="397" spans="1:8">
      <c r="A397" s="51">
        <f t="shared" si="25"/>
        <v>10</v>
      </c>
      <c r="B397">
        <f t="shared" si="26"/>
        <v>1475579.1648221929</v>
      </c>
      <c r="C397" s="30">
        <f>A397+WACC!$J$53</f>
        <v>96</v>
      </c>
      <c r="D397" s="5">
        <f>(A397+WACC!$J$53)/(A397+WACC!$J$53+WACC!$J$54)</f>
        <v>0.36781609195402298</v>
      </c>
      <c r="F397" s="18">
        <f>WACC!$C$8+SUMIFS(WACC!$F$58:$F$72,WACC!$C$58:$C$72,"&lt;="&amp;D397,WACC!$D$58:$D$72,"&gt;"&amp;D397)</f>
        <v>0.1406</v>
      </c>
      <c r="G397">
        <f t="shared" si="27"/>
        <v>-83.382857142857148</v>
      </c>
      <c r="H397">
        <f t="shared" si="28"/>
        <v>-73.855600117843025</v>
      </c>
    </row>
    <row r="398" spans="1:8">
      <c r="A398" s="51">
        <f t="shared" si="25"/>
        <v>10</v>
      </c>
      <c r="B398">
        <f t="shared" si="26"/>
        <v>1475579.1648221929</v>
      </c>
      <c r="C398" s="30">
        <f>A398+WACC!$J$53</f>
        <v>96</v>
      </c>
      <c r="D398" s="5">
        <f>(A398+WACC!$J$53)/(A398+WACC!$J$53+WACC!$J$54)</f>
        <v>0.36781609195402298</v>
      </c>
      <c r="F398" s="18">
        <f>WACC!$C$8+SUMIFS(WACC!$F$58:$F$72,WACC!$C$58:$C$72,"&lt;="&amp;D398,WACC!$D$58:$D$72,"&gt;"&amp;D398)</f>
        <v>0.1406</v>
      </c>
      <c r="G398">
        <f t="shared" si="27"/>
        <v>-83.382857142857148</v>
      </c>
      <c r="H398">
        <f t="shared" si="28"/>
        <v>-73.855600117843025</v>
      </c>
    </row>
    <row r="399" spans="1:8">
      <c r="A399" s="51">
        <f t="shared" si="25"/>
        <v>10</v>
      </c>
      <c r="B399">
        <f t="shared" si="26"/>
        <v>1475579.1648221929</v>
      </c>
      <c r="C399" s="30">
        <f>A399+WACC!$J$53</f>
        <v>96</v>
      </c>
      <c r="D399" s="5">
        <f>(A399+WACC!$J$53)/(A399+WACC!$J$53+WACC!$J$54)</f>
        <v>0.36781609195402298</v>
      </c>
      <c r="F399" s="18">
        <f>WACC!$C$8+SUMIFS(WACC!$F$58:$F$72,WACC!$C$58:$C$72,"&lt;="&amp;D399,WACC!$D$58:$D$72,"&gt;"&amp;D399)</f>
        <v>0.1406</v>
      </c>
      <c r="G399">
        <f t="shared" si="27"/>
        <v>-83.382857142857148</v>
      </c>
      <c r="H399">
        <f t="shared" si="28"/>
        <v>-73.855600117843025</v>
      </c>
    </row>
    <row r="400" spans="1:8">
      <c r="A400" s="51">
        <f t="shared" si="25"/>
        <v>10</v>
      </c>
      <c r="B400">
        <f t="shared" si="26"/>
        <v>1475579.1648221929</v>
      </c>
      <c r="C400" s="30">
        <f>A400+WACC!$J$53</f>
        <v>96</v>
      </c>
      <c r="D400" s="5">
        <f>(A400+WACC!$J$53)/(A400+WACC!$J$53+WACC!$J$54)</f>
        <v>0.36781609195402298</v>
      </c>
      <c r="F400" s="18">
        <f>WACC!$C$8+SUMIFS(WACC!$F$58:$F$72,WACC!$C$58:$C$72,"&lt;="&amp;D400,WACC!$D$58:$D$72,"&gt;"&amp;D400)</f>
        <v>0.1406</v>
      </c>
      <c r="G400">
        <f t="shared" si="27"/>
        <v>-83.382857142857148</v>
      </c>
      <c r="H400">
        <f t="shared" si="28"/>
        <v>-73.855600117843025</v>
      </c>
    </row>
    <row r="401" spans="1:8">
      <c r="A401" s="51">
        <f t="shared" si="25"/>
        <v>10</v>
      </c>
      <c r="B401">
        <f t="shared" si="26"/>
        <v>1475579.1648221929</v>
      </c>
      <c r="C401" s="30">
        <f>A401+WACC!$J$53</f>
        <v>96</v>
      </c>
      <c r="D401" s="5">
        <f>(A401+WACC!$J$53)/(A401+WACC!$J$53+WACC!$J$54)</f>
        <v>0.36781609195402298</v>
      </c>
      <c r="F401" s="18">
        <f>WACC!$C$8+SUMIFS(WACC!$F$58:$F$72,WACC!$C$58:$C$72,"&lt;="&amp;D401,WACC!$D$58:$D$72,"&gt;"&amp;D401)</f>
        <v>0.1406</v>
      </c>
      <c r="G401">
        <f t="shared" si="27"/>
        <v>-83.382857142857148</v>
      </c>
      <c r="H401">
        <f t="shared" si="28"/>
        <v>-73.855600117843025</v>
      </c>
    </row>
    <row r="402" spans="1:8">
      <c r="A402" s="51">
        <f t="shared" si="25"/>
        <v>10</v>
      </c>
      <c r="B402">
        <f t="shared" si="26"/>
        <v>1475579.1648221929</v>
      </c>
      <c r="C402" s="30">
        <f>A402+WACC!$J$53</f>
        <v>96</v>
      </c>
      <c r="D402" s="5">
        <f>(A402+WACC!$J$53)/(A402+WACC!$J$53+WACC!$J$54)</f>
        <v>0.36781609195402298</v>
      </c>
      <c r="F402" s="18">
        <f>WACC!$C$8+SUMIFS(WACC!$F$58:$F$72,WACC!$C$58:$C$72,"&lt;="&amp;D402,WACC!$D$58:$D$72,"&gt;"&amp;D402)</f>
        <v>0.1406</v>
      </c>
      <c r="G402">
        <f t="shared" si="27"/>
        <v>-83.382857142857148</v>
      </c>
      <c r="H402">
        <f t="shared" si="28"/>
        <v>-73.855600117843025</v>
      </c>
    </row>
    <row r="403" spans="1:8">
      <c r="A403" s="51">
        <f t="shared" si="25"/>
        <v>10</v>
      </c>
      <c r="B403">
        <f t="shared" si="26"/>
        <v>1475579.1648221929</v>
      </c>
      <c r="C403" s="30">
        <f>A403+WACC!$J$53</f>
        <v>96</v>
      </c>
      <c r="D403" s="5">
        <f>(A403+WACC!$J$53)/(A403+WACC!$J$53+WACC!$J$54)</f>
        <v>0.36781609195402298</v>
      </c>
      <c r="F403" s="18">
        <f>WACC!$C$8+SUMIFS(WACC!$F$58:$F$72,WACC!$C$58:$C$72,"&lt;="&amp;D403,WACC!$D$58:$D$72,"&gt;"&amp;D403)</f>
        <v>0.1406</v>
      </c>
      <c r="G403">
        <f t="shared" si="27"/>
        <v>-83.382857142857148</v>
      </c>
      <c r="H403">
        <f t="shared" si="28"/>
        <v>-73.855600117843025</v>
      </c>
    </row>
    <row r="404" spans="1:8">
      <c r="A404" s="51">
        <f t="shared" si="25"/>
        <v>10</v>
      </c>
      <c r="B404">
        <f t="shared" si="26"/>
        <v>1475579.1648221929</v>
      </c>
      <c r="C404" s="30">
        <f>A404+WACC!$J$53</f>
        <v>96</v>
      </c>
      <c r="D404" s="5">
        <f>(A404+WACC!$J$53)/(A404+WACC!$J$53+WACC!$J$54)</f>
        <v>0.36781609195402298</v>
      </c>
      <c r="F404" s="18">
        <f>WACC!$C$8+SUMIFS(WACC!$F$58:$F$72,WACC!$C$58:$C$72,"&lt;="&amp;D404,WACC!$D$58:$D$72,"&gt;"&amp;D404)</f>
        <v>0.1406</v>
      </c>
      <c r="G404">
        <f t="shared" si="27"/>
        <v>-83.382857142857148</v>
      </c>
      <c r="H404">
        <f t="shared" si="28"/>
        <v>-73.855600117843025</v>
      </c>
    </row>
    <row r="405" spans="1:8">
      <c r="A405" s="51">
        <f t="shared" si="25"/>
        <v>10</v>
      </c>
      <c r="B405">
        <f t="shared" si="26"/>
        <v>1475579.1648221929</v>
      </c>
      <c r="C405" s="30">
        <f>A405+WACC!$J$53</f>
        <v>96</v>
      </c>
      <c r="D405" s="5">
        <f>(A405+WACC!$J$53)/(A405+WACC!$J$53+WACC!$J$54)</f>
        <v>0.36781609195402298</v>
      </c>
      <c r="F405" s="18">
        <f>WACC!$C$8+SUMIFS(WACC!$F$58:$F$72,WACC!$C$58:$C$72,"&lt;="&amp;D405,WACC!$D$58:$D$72,"&gt;"&amp;D405)</f>
        <v>0.1406</v>
      </c>
      <c r="G405">
        <f t="shared" si="27"/>
        <v>-83.382857142857148</v>
      </c>
      <c r="H405">
        <f t="shared" si="28"/>
        <v>-73.855600117843025</v>
      </c>
    </row>
    <row r="406" spans="1:8">
      <c r="A406" s="51">
        <f t="shared" si="25"/>
        <v>10</v>
      </c>
      <c r="B406">
        <f t="shared" si="26"/>
        <v>1475579.1648221929</v>
      </c>
      <c r="C406" s="30">
        <f>A406+WACC!$J$53</f>
        <v>96</v>
      </c>
      <c r="D406" s="5">
        <f>(A406+WACC!$J$53)/(A406+WACC!$J$53+WACC!$J$54)</f>
        <v>0.36781609195402298</v>
      </c>
      <c r="F406" s="18">
        <f>WACC!$C$8+SUMIFS(WACC!$F$58:$F$72,WACC!$C$58:$C$72,"&lt;="&amp;D406,WACC!$D$58:$D$72,"&gt;"&amp;D406)</f>
        <v>0.1406</v>
      </c>
      <c r="G406">
        <f t="shared" si="27"/>
        <v>-83.382857142857148</v>
      </c>
      <c r="H406">
        <f t="shared" si="28"/>
        <v>-73.855600117843025</v>
      </c>
    </row>
    <row r="407" spans="1:8">
      <c r="A407" s="51">
        <f t="shared" si="25"/>
        <v>10</v>
      </c>
      <c r="B407">
        <f t="shared" si="26"/>
        <v>1475579.1648221929</v>
      </c>
      <c r="C407" s="30">
        <f>A407+WACC!$J$53</f>
        <v>96</v>
      </c>
      <c r="D407" s="5">
        <f>(A407+WACC!$J$53)/(A407+WACC!$J$53+WACC!$J$54)</f>
        <v>0.36781609195402298</v>
      </c>
      <c r="F407" s="18">
        <f>WACC!$C$8+SUMIFS(WACC!$F$58:$F$72,WACC!$C$58:$C$72,"&lt;="&amp;D407,WACC!$D$58:$D$72,"&gt;"&amp;D407)</f>
        <v>0.1406</v>
      </c>
      <c r="G407">
        <f t="shared" si="27"/>
        <v>-83.382857142857148</v>
      </c>
      <c r="H407">
        <f t="shared" si="28"/>
        <v>-73.855600117843025</v>
      </c>
    </row>
    <row r="408" spans="1:8">
      <c r="A408" s="51">
        <f t="shared" si="25"/>
        <v>10</v>
      </c>
      <c r="B408">
        <f t="shared" si="26"/>
        <v>1475579.1648221929</v>
      </c>
      <c r="C408" s="30">
        <f>A408+WACC!$J$53</f>
        <v>96</v>
      </c>
      <c r="D408" s="5">
        <f>(A408+WACC!$J$53)/(A408+WACC!$J$53+WACC!$J$54)</f>
        <v>0.36781609195402298</v>
      </c>
      <c r="F408" s="18">
        <f>WACC!$C$8+SUMIFS(WACC!$F$58:$F$72,WACC!$C$58:$C$72,"&lt;="&amp;D408,WACC!$D$58:$D$72,"&gt;"&amp;D408)</f>
        <v>0.1406</v>
      </c>
      <c r="G408">
        <f t="shared" si="27"/>
        <v>-83.382857142857148</v>
      </c>
      <c r="H408">
        <f t="shared" si="28"/>
        <v>-73.855600117843025</v>
      </c>
    </row>
    <row r="409" spans="1:8">
      <c r="A409" s="51">
        <f t="shared" si="25"/>
        <v>10</v>
      </c>
      <c r="B409">
        <f t="shared" si="26"/>
        <v>1475579.1648221929</v>
      </c>
      <c r="C409" s="30">
        <f>A409+WACC!$J$53</f>
        <v>96</v>
      </c>
      <c r="D409" s="5">
        <f>(A409+WACC!$J$53)/(A409+WACC!$J$53+WACC!$J$54)</f>
        <v>0.36781609195402298</v>
      </c>
      <c r="F409" s="18">
        <f>WACC!$C$8+SUMIFS(WACC!$F$58:$F$72,WACC!$C$58:$C$72,"&lt;="&amp;D409,WACC!$D$58:$D$72,"&gt;"&amp;D409)</f>
        <v>0.1406</v>
      </c>
      <c r="G409">
        <f t="shared" si="27"/>
        <v>-83.382857142857148</v>
      </c>
      <c r="H409">
        <f t="shared" si="28"/>
        <v>-73.855600117843025</v>
      </c>
    </row>
    <row r="410" spans="1:8">
      <c r="A410" s="51">
        <f t="shared" si="25"/>
        <v>10</v>
      </c>
      <c r="B410">
        <f t="shared" si="26"/>
        <v>1475579.1648221929</v>
      </c>
      <c r="C410" s="30">
        <f>A410+WACC!$J$53</f>
        <v>96</v>
      </c>
      <c r="D410" s="5">
        <f>(A410+WACC!$J$53)/(A410+WACC!$J$53+WACC!$J$54)</f>
        <v>0.36781609195402298</v>
      </c>
      <c r="F410" s="18">
        <f>WACC!$C$8+SUMIFS(WACC!$F$58:$F$72,WACC!$C$58:$C$72,"&lt;="&amp;D410,WACC!$D$58:$D$72,"&gt;"&amp;D410)</f>
        <v>0.1406</v>
      </c>
      <c r="G410">
        <f t="shared" si="27"/>
        <v>-83.382857142857148</v>
      </c>
      <c r="H410">
        <f t="shared" si="28"/>
        <v>-73.855600117843025</v>
      </c>
    </row>
    <row r="411" spans="1:8">
      <c r="A411" s="51">
        <f t="shared" si="25"/>
        <v>10</v>
      </c>
      <c r="B411">
        <f t="shared" si="26"/>
        <v>1475579.1648221929</v>
      </c>
      <c r="C411" s="30">
        <f>A411+WACC!$J$53</f>
        <v>96</v>
      </c>
      <c r="D411" s="5">
        <f>(A411+WACC!$J$53)/(A411+WACC!$J$53+WACC!$J$54)</f>
        <v>0.36781609195402298</v>
      </c>
      <c r="F411" s="18">
        <f>WACC!$C$8+SUMIFS(WACC!$F$58:$F$72,WACC!$C$58:$C$72,"&lt;="&amp;D411,WACC!$D$58:$D$72,"&gt;"&amp;D411)</f>
        <v>0.1406</v>
      </c>
      <c r="G411">
        <f t="shared" si="27"/>
        <v>-83.382857142857148</v>
      </c>
      <c r="H411">
        <f t="shared" si="28"/>
        <v>-73.855600117843025</v>
      </c>
    </row>
    <row r="412" spans="1:8">
      <c r="A412" s="51">
        <f t="shared" si="25"/>
        <v>10</v>
      </c>
      <c r="B412">
        <f t="shared" si="26"/>
        <v>1475579.1648221929</v>
      </c>
      <c r="C412" s="30">
        <f>A412+WACC!$J$53</f>
        <v>96</v>
      </c>
      <c r="D412" s="5">
        <f>(A412+WACC!$J$53)/(A412+WACC!$J$53+WACC!$J$54)</f>
        <v>0.36781609195402298</v>
      </c>
      <c r="F412" s="18">
        <f>WACC!$C$8+SUMIFS(WACC!$F$58:$F$72,WACC!$C$58:$C$72,"&lt;="&amp;D412,WACC!$D$58:$D$72,"&gt;"&amp;D412)</f>
        <v>0.1406</v>
      </c>
      <c r="G412">
        <f t="shared" si="27"/>
        <v>-83.382857142857148</v>
      </c>
      <c r="H412">
        <f t="shared" si="28"/>
        <v>-73.855600117843025</v>
      </c>
    </row>
    <row r="413" spans="1:8">
      <c r="A413" s="51">
        <f t="shared" si="25"/>
        <v>10</v>
      </c>
      <c r="B413">
        <f t="shared" si="26"/>
        <v>1475579.1648221929</v>
      </c>
      <c r="C413" s="30">
        <f>A413+WACC!$J$53</f>
        <v>96</v>
      </c>
      <c r="D413" s="5">
        <f>(A413+WACC!$J$53)/(A413+WACC!$J$53+WACC!$J$54)</f>
        <v>0.36781609195402298</v>
      </c>
      <c r="F413" s="18">
        <f>WACC!$C$8+SUMIFS(WACC!$F$58:$F$72,WACC!$C$58:$C$72,"&lt;="&amp;D413,WACC!$D$58:$D$72,"&gt;"&amp;D413)</f>
        <v>0.1406</v>
      </c>
      <c r="G413">
        <f t="shared" si="27"/>
        <v>-83.382857142857148</v>
      </c>
      <c r="H413">
        <f t="shared" si="28"/>
        <v>-73.855600117843025</v>
      </c>
    </row>
    <row r="414" spans="1:8">
      <c r="A414" s="51">
        <f t="shared" si="25"/>
        <v>10</v>
      </c>
      <c r="B414">
        <f t="shared" si="26"/>
        <v>1475579.1648221929</v>
      </c>
      <c r="C414" s="30">
        <f>A414+WACC!$J$53</f>
        <v>96</v>
      </c>
      <c r="D414" s="5">
        <f>(A414+WACC!$J$53)/(A414+WACC!$J$53+WACC!$J$54)</f>
        <v>0.36781609195402298</v>
      </c>
      <c r="F414" s="18">
        <f>WACC!$C$8+SUMIFS(WACC!$F$58:$F$72,WACC!$C$58:$C$72,"&lt;="&amp;D414,WACC!$D$58:$D$72,"&gt;"&amp;D414)</f>
        <v>0.1406</v>
      </c>
      <c r="G414">
        <f t="shared" si="27"/>
        <v>-83.382857142857148</v>
      </c>
      <c r="H414">
        <f t="shared" si="28"/>
        <v>-73.855600117843025</v>
      </c>
    </row>
    <row r="415" spans="1:8">
      <c r="A415" s="51">
        <f t="shared" si="25"/>
        <v>10</v>
      </c>
      <c r="B415">
        <f t="shared" si="26"/>
        <v>1475579.1648221929</v>
      </c>
      <c r="C415" s="30">
        <f>A415+WACC!$J$53</f>
        <v>96</v>
      </c>
      <c r="D415" s="5">
        <f>(A415+WACC!$J$53)/(A415+WACC!$J$53+WACC!$J$54)</f>
        <v>0.36781609195402298</v>
      </c>
      <c r="F415" s="18">
        <f>WACC!$C$8+SUMIFS(WACC!$F$58:$F$72,WACC!$C$58:$C$72,"&lt;="&amp;D415,WACC!$D$58:$D$72,"&gt;"&amp;D415)</f>
        <v>0.1406</v>
      </c>
      <c r="G415">
        <f t="shared" si="27"/>
        <v>-83.382857142857148</v>
      </c>
      <c r="H415">
        <f t="shared" si="28"/>
        <v>-73.855600117843025</v>
      </c>
    </row>
    <row r="416" spans="1:8">
      <c r="A416" s="51">
        <f t="shared" si="25"/>
        <v>10</v>
      </c>
      <c r="B416">
        <f t="shared" si="26"/>
        <v>1475579.1648221929</v>
      </c>
      <c r="C416" s="30">
        <f>A416+WACC!$J$53</f>
        <v>96</v>
      </c>
      <c r="D416" s="5">
        <f>(A416+WACC!$J$53)/(A416+WACC!$J$53+WACC!$J$54)</f>
        <v>0.36781609195402298</v>
      </c>
      <c r="F416" s="18">
        <f>WACC!$C$8+SUMIFS(WACC!$F$58:$F$72,WACC!$C$58:$C$72,"&lt;="&amp;D416,WACC!$D$58:$D$72,"&gt;"&amp;D416)</f>
        <v>0.1406</v>
      </c>
      <c r="G416">
        <f t="shared" si="27"/>
        <v>-83.382857142857148</v>
      </c>
      <c r="H416">
        <f t="shared" si="28"/>
        <v>-73.855600117843025</v>
      </c>
    </row>
    <row r="417" spans="1:8">
      <c r="A417" s="51">
        <f t="shared" si="25"/>
        <v>10</v>
      </c>
      <c r="B417">
        <f t="shared" si="26"/>
        <v>1475579.1648221929</v>
      </c>
      <c r="C417" s="30">
        <f>A417+WACC!$J$53</f>
        <v>96</v>
      </c>
      <c r="D417" s="5">
        <f>(A417+WACC!$J$53)/(A417+WACC!$J$53+WACC!$J$54)</f>
        <v>0.36781609195402298</v>
      </c>
      <c r="F417" s="18">
        <f>WACC!$C$8+SUMIFS(WACC!$F$58:$F$72,WACC!$C$58:$C$72,"&lt;="&amp;D417,WACC!$D$58:$D$72,"&gt;"&amp;D417)</f>
        <v>0.1406</v>
      </c>
      <c r="G417">
        <f t="shared" si="27"/>
        <v>-83.382857142857148</v>
      </c>
      <c r="H417">
        <f t="shared" si="28"/>
        <v>-73.855600117843025</v>
      </c>
    </row>
    <row r="418" spans="1:8">
      <c r="A418" s="51">
        <f t="shared" si="25"/>
        <v>10</v>
      </c>
      <c r="B418">
        <f t="shared" si="26"/>
        <v>1475579.1648221929</v>
      </c>
      <c r="C418" s="30">
        <f>A418+WACC!$J$53</f>
        <v>96</v>
      </c>
      <c r="D418" s="5">
        <f>(A418+WACC!$J$53)/(A418+WACC!$J$53+WACC!$J$54)</f>
        <v>0.36781609195402298</v>
      </c>
      <c r="F418" s="18">
        <f>WACC!$C$8+SUMIFS(WACC!$F$58:$F$72,WACC!$C$58:$C$72,"&lt;="&amp;D418,WACC!$D$58:$D$72,"&gt;"&amp;D418)</f>
        <v>0.1406</v>
      </c>
      <c r="G418">
        <f t="shared" si="27"/>
        <v>-83.382857142857148</v>
      </c>
      <c r="H418">
        <f t="shared" si="28"/>
        <v>-73.855600117843025</v>
      </c>
    </row>
    <row r="419" spans="1:8">
      <c r="A419" s="51">
        <f t="shared" si="25"/>
        <v>10</v>
      </c>
      <c r="B419">
        <f t="shared" si="26"/>
        <v>1475579.1648221929</v>
      </c>
      <c r="C419" s="30">
        <f>A419+WACC!$J$53</f>
        <v>96</v>
      </c>
      <c r="D419" s="5">
        <f>(A419+WACC!$J$53)/(A419+WACC!$J$53+WACC!$J$54)</f>
        <v>0.36781609195402298</v>
      </c>
      <c r="F419" s="18">
        <f>WACC!$C$8+SUMIFS(WACC!$F$58:$F$72,WACC!$C$58:$C$72,"&lt;="&amp;D419,WACC!$D$58:$D$72,"&gt;"&amp;D419)</f>
        <v>0.1406</v>
      </c>
      <c r="G419">
        <f t="shared" si="27"/>
        <v>-83.382857142857148</v>
      </c>
      <c r="H419">
        <f t="shared" si="28"/>
        <v>-73.855600117843025</v>
      </c>
    </row>
    <row r="420" spans="1:8">
      <c r="A420" s="51">
        <f t="shared" si="25"/>
        <v>10</v>
      </c>
      <c r="B420">
        <f t="shared" si="26"/>
        <v>1475579.1648221929</v>
      </c>
      <c r="C420" s="30">
        <f>A420+WACC!$J$53</f>
        <v>96</v>
      </c>
      <c r="D420" s="5">
        <f>(A420+WACC!$J$53)/(A420+WACC!$J$53+WACC!$J$54)</f>
        <v>0.36781609195402298</v>
      </c>
      <c r="F420" s="18">
        <f>WACC!$C$8+SUMIFS(WACC!$F$58:$F$72,WACC!$C$58:$C$72,"&lt;="&amp;D420,WACC!$D$58:$D$72,"&gt;"&amp;D420)</f>
        <v>0.1406</v>
      </c>
      <c r="G420">
        <f t="shared" si="27"/>
        <v>-83.382857142857148</v>
      </c>
      <c r="H420">
        <f t="shared" si="28"/>
        <v>-73.855600117843025</v>
      </c>
    </row>
    <row r="421" spans="1:8">
      <c r="A421" s="51">
        <f t="shared" si="25"/>
        <v>10</v>
      </c>
      <c r="B421">
        <f t="shared" si="26"/>
        <v>1475579.1648221929</v>
      </c>
      <c r="C421" s="30">
        <f>A421+WACC!$J$53</f>
        <v>96</v>
      </c>
      <c r="D421" s="5">
        <f>(A421+WACC!$J$53)/(A421+WACC!$J$53+WACC!$J$54)</f>
        <v>0.36781609195402298</v>
      </c>
      <c r="F421" s="18">
        <f>WACC!$C$8+SUMIFS(WACC!$F$58:$F$72,WACC!$C$58:$C$72,"&lt;="&amp;D421,WACC!$D$58:$D$72,"&gt;"&amp;D421)</f>
        <v>0.1406</v>
      </c>
      <c r="G421">
        <f t="shared" si="27"/>
        <v>-83.382857142857148</v>
      </c>
      <c r="H421">
        <f t="shared" si="28"/>
        <v>-73.855600117843025</v>
      </c>
    </row>
    <row r="422" spans="1:8">
      <c r="A422" s="51">
        <f t="shared" si="25"/>
        <v>10</v>
      </c>
      <c r="B422">
        <f t="shared" si="26"/>
        <v>1475579.1648221929</v>
      </c>
      <c r="C422" s="30">
        <f>A422+WACC!$J$53</f>
        <v>96</v>
      </c>
      <c r="D422" s="5">
        <f>(A422+WACC!$J$53)/(A422+WACC!$J$53+WACC!$J$54)</f>
        <v>0.36781609195402298</v>
      </c>
      <c r="F422" s="18">
        <f>WACC!$C$8+SUMIFS(WACC!$F$58:$F$72,WACC!$C$58:$C$72,"&lt;="&amp;D422,WACC!$D$58:$D$72,"&gt;"&amp;D422)</f>
        <v>0.1406</v>
      </c>
      <c r="G422">
        <f t="shared" si="27"/>
        <v>-83.382857142857148</v>
      </c>
      <c r="H422">
        <f t="shared" si="28"/>
        <v>-73.855600117843025</v>
      </c>
    </row>
    <row r="423" spans="1:8">
      <c r="A423" s="51">
        <f t="shared" si="25"/>
        <v>10</v>
      </c>
      <c r="B423">
        <f t="shared" si="26"/>
        <v>1475579.1648221929</v>
      </c>
      <c r="C423" s="30">
        <f>A423+WACC!$J$53</f>
        <v>96</v>
      </c>
      <c r="D423" s="5">
        <f>(A423+WACC!$J$53)/(A423+WACC!$J$53+WACC!$J$54)</f>
        <v>0.36781609195402298</v>
      </c>
      <c r="F423" s="18">
        <f>WACC!$C$8+SUMIFS(WACC!$F$58:$F$72,WACC!$C$58:$C$72,"&lt;="&amp;D423,WACC!$D$58:$D$72,"&gt;"&amp;D423)</f>
        <v>0.1406</v>
      </c>
      <c r="G423">
        <f t="shared" si="27"/>
        <v>-83.382857142857148</v>
      </c>
      <c r="H423">
        <f t="shared" si="28"/>
        <v>-73.855600117843025</v>
      </c>
    </row>
    <row r="424" spans="1:8">
      <c r="A424" s="51">
        <f t="shared" si="25"/>
        <v>10</v>
      </c>
      <c r="B424">
        <f t="shared" si="26"/>
        <v>1475579.1648221929</v>
      </c>
      <c r="C424" s="30">
        <f>A424+WACC!$J$53</f>
        <v>96</v>
      </c>
      <c r="D424" s="5">
        <f>(A424+WACC!$J$53)/(A424+WACC!$J$53+WACC!$J$54)</f>
        <v>0.36781609195402298</v>
      </c>
      <c r="F424" s="18">
        <f>WACC!$C$8+SUMIFS(WACC!$F$58:$F$72,WACC!$C$58:$C$72,"&lt;="&amp;D424,WACC!$D$58:$D$72,"&gt;"&amp;D424)</f>
        <v>0.1406</v>
      </c>
      <c r="G424">
        <f t="shared" si="27"/>
        <v>-83.382857142857148</v>
      </c>
      <c r="H424">
        <f t="shared" si="28"/>
        <v>-73.855600117843025</v>
      </c>
    </row>
    <row r="425" spans="1:8">
      <c r="A425" s="51">
        <f t="shared" si="25"/>
        <v>10</v>
      </c>
      <c r="B425">
        <f t="shared" si="26"/>
        <v>1475579.1648221929</v>
      </c>
      <c r="C425" s="30">
        <f>A425+WACC!$J$53</f>
        <v>96</v>
      </c>
      <c r="D425" s="5">
        <f>(A425+WACC!$J$53)/(A425+WACC!$J$53+WACC!$J$54)</f>
        <v>0.36781609195402298</v>
      </c>
      <c r="F425" s="18">
        <f>WACC!$C$8+SUMIFS(WACC!$F$58:$F$72,WACC!$C$58:$C$72,"&lt;="&amp;D425,WACC!$D$58:$D$72,"&gt;"&amp;D425)</f>
        <v>0.1406</v>
      </c>
      <c r="G425">
        <f t="shared" si="27"/>
        <v>-83.382857142857148</v>
      </c>
      <c r="H425">
        <f t="shared" si="28"/>
        <v>-73.855600117843025</v>
      </c>
    </row>
    <row r="426" spans="1:8">
      <c r="A426" s="51">
        <f t="shared" si="25"/>
        <v>10</v>
      </c>
      <c r="B426">
        <f t="shared" si="26"/>
        <v>1475579.1648221929</v>
      </c>
      <c r="C426" s="30">
        <f>A426+WACC!$J$53</f>
        <v>96</v>
      </c>
      <c r="D426" s="5">
        <f>(A426+WACC!$J$53)/(A426+WACC!$J$53+WACC!$J$54)</f>
        <v>0.36781609195402298</v>
      </c>
      <c r="F426" s="18">
        <f>WACC!$C$8+SUMIFS(WACC!$F$58:$F$72,WACC!$C$58:$C$72,"&lt;="&amp;D426,WACC!$D$58:$D$72,"&gt;"&amp;D426)</f>
        <v>0.1406</v>
      </c>
      <c r="G426">
        <f t="shared" si="27"/>
        <v>-83.382857142857148</v>
      </c>
      <c r="H426">
        <f t="shared" si="28"/>
        <v>-73.855600117843025</v>
      </c>
    </row>
    <row r="427" spans="1:8">
      <c r="A427" s="51">
        <f t="shared" si="25"/>
        <v>10</v>
      </c>
      <c r="B427">
        <f t="shared" si="26"/>
        <v>1475579.1648221929</v>
      </c>
      <c r="C427" s="30">
        <f>A427+WACC!$J$53</f>
        <v>96</v>
      </c>
      <c r="D427" s="5">
        <f>(A427+WACC!$J$53)/(A427+WACC!$J$53+WACC!$J$54)</f>
        <v>0.36781609195402298</v>
      </c>
      <c r="F427" s="18">
        <f>WACC!$C$8+SUMIFS(WACC!$F$58:$F$72,WACC!$C$58:$C$72,"&lt;="&amp;D427,WACC!$D$58:$D$72,"&gt;"&amp;D427)</f>
        <v>0.1406</v>
      </c>
      <c r="G427">
        <f t="shared" si="27"/>
        <v>-83.382857142857148</v>
      </c>
      <c r="H427">
        <f t="shared" si="28"/>
        <v>-73.855600117843025</v>
      </c>
    </row>
    <row r="428" spans="1:8">
      <c r="A428" s="51">
        <f t="shared" si="25"/>
        <v>10</v>
      </c>
      <c r="B428">
        <f t="shared" si="26"/>
        <v>1475579.1648221929</v>
      </c>
      <c r="C428" s="30">
        <f>A428+WACC!$J$53</f>
        <v>96</v>
      </c>
      <c r="D428" s="5">
        <f>(A428+WACC!$J$53)/(A428+WACC!$J$53+WACC!$J$54)</f>
        <v>0.36781609195402298</v>
      </c>
      <c r="F428" s="18">
        <f>WACC!$C$8+SUMIFS(WACC!$F$58:$F$72,WACC!$C$58:$C$72,"&lt;="&amp;D428,WACC!$D$58:$D$72,"&gt;"&amp;D428)</f>
        <v>0.1406</v>
      </c>
      <c r="G428">
        <f t="shared" si="27"/>
        <v>-83.382857142857148</v>
      </c>
      <c r="H428">
        <f t="shared" si="28"/>
        <v>-73.855600117843025</v>
      </c>
    </row>
    <row r="429" spans="1:8">
      <c r="A429" s="51">
        <f t="shared" si="25"/>
        <v>10</v>
      </c>
      <c r="B429">
        <f t="shared" si="26"/>
        <v>1475579.1648221929</v>
      </c>
      <c r="C429" s="30">
        <f>A429+WACC!$J$53</f>
        <v>96</v>
      </c>
      <c r="D429" s="5">
        <f>(A429+WACC!$J$53)/(A429+WACC!$J$53+WACC!$J$54)</f>
        <v>0.36781609195402298</v>
      </c>
      <c r="F429" s="18">
        <f>WACC!$C$8+SUMIFS(WACC!$F$58:$F$72,WACC!$C$58:$C$72,"&lt;="&amp;D429,WACC!$D$58:$D$72,"&gt;"&amp;D429)</f>
        <v>0.1406</v>
      </c>
      <c r="G429">
        <f t="shared" si="27"/>
        <v>-83.382857142857148</v>
      </c>
      <c r="H429">
        <f t="shared" si="28"/>
        <v>-73.855600117843025</v>
      </c>
    </row>
    <row r="430" spans="1:8">
      <c r="A430" s="51">
        <f t="shared" si="25"/>
        <v>10</v>
      </c>
      <c r="B430">
        <f t="shared" si="26"/>
        <v>1475579.1648221929</v>
      </c>
      <c r="C430" s="30">
        <f>A430+WACC!$J$53</f>
        <v>96</v>
      </c>
      <c r="D430" s="5">
        <f>(A430+WACC!$J$53)/(A430+WACC!$J$53+WACC!$J$54)</f>
        <v>0.36781609195402298</v>
      </c>
      <c r="F430" s="18">
        <f>WACC!$C$8+SUMIFS(WACC!$F$58:$F$72,WACC!$C$58:$C$72,"&lt;="&amp;D430,WACC!$D$58:$D$72,"&gt;"&amp;D430)</f>
        <v>0.1406</v>
      </c>
      <c r="G430">
        <f t="shared" si="27"/>
        <v>-83.382857142857148</v>
      </c>
      <c r="H430">
        <f t="shared" si="28"/>
        <v>-73.855600117843025</v>
      </c>
    </row>
    <row r="431" spans="1:8">
      <c r="A431" s="51">
        <f t="shared" si="25"/>
        <v>10</v>
      </c>
      <c r="B431">
        <f t="shared" si="26"/>
        <v>1475579.1648221929</v>
      </c>
      <c r="C431" s="30">
        <f>A431+WACC!$J$53</f>
        <v>96</v>
      </c>
      <c r="D431" s="5">
        <f>(A431+WACC!$J$53)/(A431+WACC!$J$53+WACC!$J$54)</f>
        <v>0.36781609195402298</v>
      </c>
      <c r="F431" s="18">
        <f>WACC!$C$8+SUMIFS(WACC!$F$58:$F$72,WACC!$C$58:$C$72,"&lt;="&amp;D431,WACC!$D$58:$D$72,"&gt;"&amp;D431)</f>
        <v>0.1406</v>
      </c>
      <c r="G431">
        <f t="shared" si="27"/>
        <v>-83.382857142857148</v>
      </c>
      <c r="H431">
        <f t="shared" si="28"/>
        <v>-73.855600117843025</v>
      </c>
    </row>
    <row r="432" spans="1:8">
      <c r="A432" s="51">
        <f t="shared" si="25"/>
        <v>10</v>
      </c>
      <c r="B432">
        <f t="shared" si="26"/>
        <v>1475579.1648221929</v>
      </c>
      <c r="C432" s="30">
        <f>A432+WACC!$J$53</f>
        <v>96</v>
      </c>
      <c r="D432" s="5">
        <f>(A432+WACC!$J$53)/(A432+WACC!$J$53+WACC!$J$54)</f>
        <v>0.36781609195402298</v>
      </c>
      <c r="F432" s="18">
        <f>WACC!$C$8+SUMIFS(WACC!$F$58:$F$72,WACC!$C$58:$C$72,"&lt;="&amp;D432,WACC!$D$58:$D$72,"&gt;"&amp;D432)</f>
        <v>0.1406</v>
      </c>
      <c r="G432">
        <f t="shared" si="27"/>
        <v>-83.382857142857148</v>
      </c>
      <c r="H432">
        <f t="shared" si="28"/>
        <v>-73.855600117843025</v>
      </c>
    </row>
    <row r="433" spans="1:8">
      <c r="A433" s="51">
        <f t="shared" si="25"/>
        <v>10</v>
      </c>
      <c r="B433">
        <f t="shared" si="26"/>
        <v>1475579.1648221929</v>
      </c>
      <c r="C433" s="30">
        <f>A433+WACC!$J$53</f>
        <v>96</v>
      </c>
      <c r="D433" s="5">
        <f>(A433+WACC!$J$53)/(A433+WACC!$J$53+WACC!$J$54)</f>
        <v>0.36781609195402298</v>
      </c>
      <c r="F433" s="18">
        <f>WACC!$C$8+SUMIFS(WACC!$F$58:$F$72,WACC!$C$58:$C$72,"&lt;="&amp;D433,WACC!$D$58:$D$72,"&gt;"&amp;D433)</f>
        <v>0.1406</v>
      </c>
      <c r="G433">
        <f t="shared" si="27"/>
        <v>-83.382857142857148</v>
      </c>
      <c r="H433">
        <f t="shared" si="28"/>
        <v>-73.855600117843025</v>
      </c>
    </row>
    <row r="434" spans="1:8">
      <c r="A434" s="51">
        <f t="shared" si="25"/>
        <v>10</v>
      </c>
      <c r="B434">
        <f t="shared" si="26"/>
        <v>1475579.1648221929</v>
      </c>
      <c r="C434" s="30">
        <f>A434+WACC!$J$53</f>
        <v>96</v>
      </c>
      <c r="D434" s="5">
        <f>(A434+WACC!$J$53)/(A434+WACC!$J$53+WACC!$J$54)</f>
        <v>0.36781609195402298</v>
      </c>
      <c r="F434" s="18">
        <f>WACC!$C$8+SUMIFS(WACC!$F$58:$F$72,WACC!$C$58:$C$72,"&lt;="&amp;D434,WACC!$D$58:$D$72,"&gt;"&amp;D434)</f>
        <v>0.1406</v>
      </c>
      <c r="G434">
        <f t="shared" si="27"/>
        <v>-83.382857142857148</v>
      </c>
      <c r="H434">
        <f t="shared" si="28"/>
        <v>-73.855600117843025</v>
      </c>
    </row>
    <row r="435" spans="1:8">
      <c r="A435" s="51">
        <f t="shared" si="25"/>
        <v>10</v>
      </c>
      <c r="B435">
        <f t="shared" si="26"/>
        <v>1475579.1648221929</v>
      </c>
      <c r="C435" s="30">
        <f>A435+WACC!$J$53</f>
        <v>96</v>
      </c>
      <c r="D435" s="5">
        <f>(A435+WACC!$J$53)/(A435+WACC!$J$53+WACC!$J$54)</f>
        <v>0.36781609195402298</v>
      </c>
      <c r="F435" s="18">
        <f>WACC!$C$8+SUMIFS(WACC!$F$58:$F$72,WACC!$C$58:$C$72,"&lt;="&amp;D435,WACC!$D$58:$D$72,"&gt;"&amp;D435)</f>
        <v>0.1406</v>
      </c>
      <c r="G435">
        <f t="shared" si="27"/>
        <v>-83.382857142857148</v>
      </c>
      <c r="H435">
        <f t="shared" si="28"/>
        <v>-73.855600117843025</v>
      </c>
    </row>
    <row r="436" spans="1:8">
      <c r="A436" s="51">
        <f t="shared" si="25"/>
        <v>10</v>
      </c>
      <c r="B436">
        <f t="shared" si="26"/>
        <v>1475579.1648221929</v>
      </c>
      <c r="C436" s="30">
        <f>A436+WACC!$J$53</f>
        <v>96</v>
      </c>
      <c r="D436" s="5">
        <f>(A436+WACC!$J$53)/(A436+WACC!$J$53+WACC!$J$54)</f>
        <v>0.36781609195402298</v>
      </c>
      <c r="F436" s="18">
        <f>WACC!$C$8+SUMIFS(WACC!$F$58:$F$72,WACC!$C$58:$C$72,"&lt;="&amp;D436,WACC!$D$58:$D$72,"&gt;"&amp;D436)</f>
        <v>0.1406</v>
      </c>
      <c r="G436">
        <f t="shared" si="27"/>
        <v>-83.382857142857148</v>
      </c>
      <c r="H436">
        <f t="shared" si="28"/>
        <v>-73.855600117843025</v>
      </c>
    </row>
    <row r="437" spans="1:8">
      <c r="A437" s="51">
        <f t="shared" si="25"/>
        <v>10</v>
      </c>
      <c r="B437">
        <f t="shared" si="26"/>
        <v>1475579.1648221929</v>
      </c>
      <c r="C437" s="30">
        <f>A437+WACC!$J$53</f>
        <v>96</v>
      </c>
      <c r="D437" s="5">
        <f>(A437+WACC!$J$53)/(A437+WACC!$J$53+WACC!$J$54)</f>
        <v>0.36781609195402298</v>
      </c>
      <c r="F437" s="18">
        <f>WACC!$C$8+SUMIFS(WACC!$F$58:$F$72,WACC!$C$58:$C$72,"&lt;="&amp;D437,WACC!$D$58:$D$72,"&gt;"&amp;D437)</f>
        <v>0.1406</v>
      </c>
      <c r="G437">
        <f t="shared" si="27"/>
        <v>-83.382857142857148</v>
      </c>
      <c r="H437">
        <f t="shared" si="28"/>
        <v>-73.855600117843025</v>
      </c>
    </row>
    <row r="438" spans="1:8">
      <c r="A438" s="51">
        <f t="shared" si="25"/>
        <v>10</v>
      </c>
      <c r="B438">
        <f t="shared" si="26"/>
        <v>1475579.1648221929</v>
      </c>
      <c r="C438" s="30">
        <f>A438+WACC!$J$53</f>
        <v>96</v>
      </c>
      <c r="D438" s="5">
        <f>(A438+WACC!$J$53)/(A438+WACC!$J$53+WACC!$J$54)</f>
        <v>0.36781609195402298</v>
      </c>
      <c r="F438" s="18">
        <f>WACC!$C$8+SUMIFS(WACC!$F$58:$F$72,WACC!$C$58:$C$72,"&lt;="&amp;D438,WACC!$D$58:$D$72,"&gt;"&amp;D438)</f>
        <v>0.1406</v>
      </c>
      <c r="G438">
        <f t="shared" si="27"/>
        <v>-83.382857142857148</v>
      </c>
      <c r="H438">
        <f t="shared" si="28"/>
        <v>-73.855600117843025</v>
      </c>
    </row>
    <row r="439" spans="1:8">
      <c r="A439" s="51">
        <f t="shared" si="25"/>
        <v>10</v>
      </c>
      <c r="B439">
        <f t="shared" si="26"/>
        <v>1475579.1648221929</v>
      </c>
      <c r="C439" s="30">
        <f>A439+WACC!$J$53</f>
        <v>96</v>
      </c>
      <c r="D439" s="5">
        <f>(A439+WACC!$J$53)/(A439+WACC!$J$53+WACC!$J$54)</f>
        <v>0.36781609195402298</v>
      </c>
      <c r="F439" s="18">
        <f>WACC!$C$8+SUMIFS(WACC!$F$58:$F$72,WACC!$C$58:$C$72,"&lt;="&amp;D439,WACC!$D$58:$D$72,"&gt;"&amp;D439)</f>
        <v>0.1406</v>
      </c>
      <c r="G439">
        <f t="shared" si="27"/>
        <v>-83.382857142857148</v>
      </c>
      <c r="H439">
        <f t="shared" si="28"/>
        <v>-73.855600117843025</v>
      </c>
    </row>
    <row r="440" spans="1:8">
      <c r="A440" s="51">
        <f t="shared" si="25"/>
        <v>10</v>
      </c>
      <c r="B440">
        <f t="shared" si="26"/>
        <v>1475579.1648221929</v>
      </c>
      <c r="C440" s="30">
        <f>A440+WACC!$J$53</f>
        <v>96</v>
      </c>
      <c r="D440" s="5">
        <f>(A440+WACC!$J$53)/(A440+WACC!$J$53+WACC!$J$54)</f>
        <v>0.36781609195402298</v>
      </c>
      <c r="F440" s="18">
        <f>WACC!$C$8+SUMIFS(WACC!$F$58:$F$72,WACC!$C$58:$C$72,"&lt;="&amp;D440,WACC!$D$58:$D$72,"&gt;"&amp;D440)</f>
        <v>0.1406</v>
      </c>
      <c r="G440">
        <f t="shared" si="27"/>
        <v>-83.382857142857148</v>
      </c>
      <c r="H440">
        <f t="shared" si="28"/>
        <v>-73.855600117843025</v>
      </c>
    </row>
    <row r="441" spans="1:8">
      <c r="A441" s="51">
        <f t="shared" si="25"/>
        <v>10</v>
      </c>
      <c r="B441">
        <f t="shared" si="26"/>
        <v>1475579.1648221929</v>
      </c>
      <c r="C441" s="30">
        <f>A441+WACC!$J$53</f>
        <v>96</v>
      </c>
      <c r="D441" s="5">
        <f>(A441+WACC!$J$53)/(A441+WACC!$J$53+WACC!$J$54)</f>
        <v>0.36781609195402298</v>
      </c>
      <c r="F441" s="18">
        <f>WACC!$C$8+SUMIFS(WACC!$F$58:$F$72,WACC!$C$58:$C$72,"&lt;="&amp;D441,WACC!$D$58:$D$72,"&gt;"&amp;D441)</f>
        <v>0.1406</v>
      </c>
      <c r="G441">
        <f t="shared" si="27"/>
        <v>-83.382857142857148</v>
      </c>
      <c r="H441">
        <f t="shared" si="28"/>
        <v>-73.855600117843025</v>
      </c>
    </row>
    <row r="442" spans="1:8">
      <c r="A442" s="51">
        <f t="shared" si="25"/>
        <v>10</v>
      </c>
      <c r="B442">
        <f t="shared" si="26"/>
        <v>1475579.1648221929</v>
      </c>
      <c r="C442" s="30">
        <f>A442+WACC!$J$53</f>
        <v>96</v>
      </c>
      <c r="D442" s="5">
        <f>(A442+WACC!$J$53)/(A442+WACC!$J$53+WACC!$J$54)</f>
        <v>0.36781609195402298</v>
      </c>
      <c r="F442" s="18">
        <f>WACC!$C$8+SUMIFS(WACC!$F$58:$F$72,WACC!$C$58:$C$72,"&lt;="&amp;D442,WACC!$D$58:$D$72,"&gt;"&amp;D442)</f>
        <v>0.1406</v>
      </c>
      <c r="G442">
        <f t="shared" si="27"/>
        <v>-83.382857142857148</v>
      </c>
      <c r="H442">
        <f t="shared" si="28"/>
        <v>-73.855600117843025</v>
      </c>
    </row>
    <row r="443" spans="1:8">
      <c r="A443" s="51">
        <f t="shared" si="25"/>
        <v>10</v>
      </c>
      <c r="B443">
        <f t="shared" si="26"/>
        <v>1475579.1648221929</v>
      </c>
      <c r="C443" s="30">
        <f>A443+WACC!$J$53</f>
        <v>96</v>
      </c>
      <c r="D443" s="5">
        <f>(A443+WACC!$J$53)/(A443+WACC!$J$53+WACC!$J$54)</f>
        <v>0.36781609195402298</v>
      </c>
      <c r="F443" s="18">
        <f>WACC!$C$8+SUMIFS(WACC!$F$58:$F$72,WACC!$C$58:$C$72,"&lt;="&amp;D443,WACC!$D$58:$D$72,"&gt;"&amp;D443)</f>
        <v>0.1406</v>
      </c>
      <c r="G443">
        <f t="shared" si="27"/>
        <v>-83.382857142857148</v>
      </c>
      <c r="H443">
        <f t="shared" si="28"/>
        <v>-73.855600117843025</v>
      </c>
    </row>
    <row r="444" spans="1:8">
      <c r="A444" s="51">
        <f t="shared" si="25"/>
        <v>10</v>
      </c>
      <c r="B444">
        <f t="shared" si="26"/>
        <v>1475579.1648221929</v>
      </c>
      <c r="C444" s="30">
        <f>A444+WACC!$J$53</f>
        <v>96</v>
      </c>
      <c r="D444" s="5">
        <f>(A444+WACC!$J$53)/(A444+WACC!$J$53+WACC!$J$54)</f>
        <v>0.36781609195402298</v>
      </c>
      <c r="F444" s="18">
        <f>WACC!$C$8+SUMIFS(WACC!$F$58:$F$72,WACC!$C$58:$C$72,"&lt;="&amp;D444,WACC!$D$58:$D$72,"&gt;"&amp;D444)</f>
        <v>0.1406</v>
      </c>
      <c r="G444">
        <f t="shared" si="27"/>
        <v>-83.382857142857148</v>
      </c>
      <c r="H444">
        <f t="shared" si="28"/>
        <v>-73.855600117843025</v>
      </c>
    </row>
    <row r="445" spans="1:8">
      <c r="A445" s="51">
        <f t="shared" si="25"/>
        <v>10</v>
      </c>
      <c r="B445">
        <f t="shared" si="26"/>
        <v>1475579.1648221929</v>
      </c>
      <c r="C445" s="30">
        <f>A445+WACC!$J$53</f>
        <v>96</v>
      </c>
      <c r="D445" s="5">
        <f>(A445+WACC!$J$53)/(A445+WACC!$J$53+WACC!$J$54)</f>
        <v>0.36781609195402298</v>
      </c>
      <c r="F445" s="18">
        <f>WACC!$C$8+SUMIFS(WACC!$F$58:$F$72,WACC!$C$58:$C$72,"&lt;="&amp;D445,WACC!$D$58:$D$72,"&gt;"&amp;D445)</f>
        <v>0.1406</v>
      </c>
      <c r="G445">
        <f t="shared" si="27"/>
        <v>-83.382857142857148</v>
      </c>
      <c r="H445">
        <f t="shared" si="28"/>
        <v>-73.855600117843025</v>
      </c>
    </row>
    <row r="446" spans="1:8">
      <c r="A446" s="51">
        <f t="shared" si="25"/>
        <v>10</v>
      </c>
      <c r="B446">
        <f t="shared" si="26"/>
        <v>1475579.1648221929</v>
      </c>
      <c r="C446" s="30">
        <f>A446+WACC!$J$53</f>
        <v>96</v>
      </c>
      <c r="D446" s="5">
        <f>(A446+WACC!$J$53)/(A446+WACC!$J$53+WACC!$J$54)</f>
        <v>0.36781609195402298</v>
      </c>
      <c r="F446" s="18">
        <f>WACC!$C$8+SUMIFS(WACC!$F$58:$F$72,WACC!$C$58:$C$72,"&lt;="&amp;D446,WACC!$D$58:$D$72,"&gt;"&amp;D446)</f>
        <v>0.1406</v>
      </c>
      <c r="G446">
        <f t="shared" si="27"/>
        <v>-83.382857142857148</v>
      </c>
      <c r="H446">
        <f t="shared" si="28"/>
        <v>-73.855600117843025</v>
      </c>
    </row>
    <row r="447" spans="1:8">
      <c r="A447" s="51">
        <f t="shared" si="25"/>
        <v>10</v>
      </c>
      <c r="B447">
        <f t="shared" si="26"/>
        <v>1475579.1648221929</v>
      </c>
      <c r="C447" s="30">
        <f>A447+WACC!$J$53</f>
        <v>96</v>
      </c>
      <c r="D447" s="5">
        <f>(A447+WACC!$J$53)/(A447+WACC!$J$53+WACC!$J$54)</f>
        <v>0.36781609195402298</v>
      </c>
      <c r="F447" s="18">
        <f>WACC!$C$8+SUMIFS(WACC!$F$58:$F$72,WACC!$C$58:$C$72,"&lt;="&amp;D447,WACC!$D$58:$D$72,"&gt;"&amp;D447)</f>
        <v>0.1406</v>
      </c>
      <c r="G447">
        <f t="shared" si="27"/>
        <v>-83.382857142857148</v>
      </c>
      <c r="H447">
        <f t="shared" si="28"/>
        <v>-73.855600117843025</v>
      </c>
    </row>
    <row r="448" spans="1:8">
      <c r="A448" s="51">
        <f t="shared" si="25"/>
        <v>10</v>
      </c>
      <c r="B448">
        <f t="shared" si="26"/>
        <v>1475579.1648221929</v>
      </c>
      <c r="C448" s="30">
        <f>A448+WACC!$J$53</f>
        <v>96</v>
      </c>
      <c r="D448" s="5">
        <f>(A448+WACC!$J$53)/(A448+WACC!$J$53+WACC!$J$54)</f>
        <v>0.36781609195402298</v>
      </c>
      <c r="F448" s="18">
        <f>WACC!$C$8+SUMIFS(WACC!$F$58:$F$72,WACC!$C$58:$C$72,"&lt;="&amp;D448,WACC!$D$58:$D$72,"&gt;"&amp;D448)</f>
        <v>0.1406</v>
      </c>
      <c r="G448">
        <f t="shared" si="27"/>
        <v>-83.382857142857148</v>
      </c>
      <c r="H448">
        <f t="shared" si="28"/>
        <v>-73.855600117843025</v>
      </c>
    </row>
    <row r="449" spans="1:8">
      <c r="A449" s="51">
        <f t="shared" si="25"/>
        <v>10</v>
      </c>
      <c r="B449">
        <f t="shared" si="26"/>
        <v>1475579.1648221929</v>
      </c>
      <c r="C449" s="30">
        <f>A449+WACC!$J$53</f>
        <v>96</v>
      </c>
      <c r="D449" s="5">
        <f>(A449+WACC!$J$53)/(A449+WACC!$J$53+WACC!$J$54)</f>
        <v>0.36781609195402298</v>
      </c>
      <c r="F449" s="18">
        <f>WACC!$C$8+SUMIFS(WACC!$F$58:$F$72,WACC!$C$58:$C$72,"&lt;="&amp;D449,WACC!$D$58:$D$72,"&gt;"&amp;D449)</f>
        <v>0.1406</v>
      </c>
      <c r="G449">
        <f t="shared" si="27"/>
        <v>-83.382857142857148</v>
      </c>
      <c r="H449">
        <f t="shared" si="28"/>
        <v>-73.855600117843025</v>
      </c>
    </row>
    <row r="450" spans="1:8">
      <c r="A450" s="51">
        <f t="shared" si="25"/>
        <v>10</v>
      </c>
      <c r="B450">
        <f t="shared" si="26"/>
        <v>1475579.1648221929</v>
      </c>
      <c r="C450" s="30">
        <f>A450+WACC!$J$53</f>
        <v>96</v>
      </c>
      <c r="D450" s="5">
        <f>(A450+WACC!$J$53)/(A450+WACC!$J$53+WACC!$J$54)</f>
        <v>0.36781609195402298</v>
      </c>
      <c r="F450" s="18">
        <f>WACC!$C$8+SUMIFS(WACC!$F$58:$F$72,WACC!$C$58:$C$72,"&lt;="&amp;D450,WACC!$D$58:$D$72,"&gt;"&amp;D450)</f>
        <v>0.1406</v>
      </c>
      <c r="G450">
        <f t="shared" si="27"/>
        <v>-83.382857142857148</v>
      </c>
      <c r="H450">
        <f t="shared" si="28"/>
        <v>-73.855600117843025</v>
      </c>
    </row>
    <row r="451" spans="1:8">
      <c r="A451" s="51">
        <f t="shared" si="25"/>
        <v>10</v>
      </c>
      <c r="B451">
        <f t="shared" si="26"/>
        <v>1475579.1648221929</v>
      </c>
      <c r="C451" s="30">
        <f>A451+WACC!$J$53</f>
        <v>96</v>
      </c>
      <c r="D451" s="5">
        <f>(A451+WACC!$J$53)/(A451+WACC!$J$53+WACC!$J$54)</f>
        <v>0.36781609195402298</v>
      </c>
      <c r="F451" s="18">
        <f>WACC!$C$8+SUMIFS(WACC!$F$58:$F$72,WACC!$C$58:$C$72,"&lt;="&amp;D451,WACC!$D$58:$D$72,"&gt;"&amp;D451)</f>
        <v>0.1406</v>
      </c>
      <c r="G451">
        <f t="shared" si="27"/>
        <v>-83.382857142857148</v>
      </c>
      <c r="H451">
        <f t="shared" si="28"/>
        <v>-73.855600117843025</v>
      </c>
    </row>
    <row r="452" spans="1:8">
      <c r="A452" s="51">
        <f t="shared" si="25"/>
        <v>10</v>
      </c>
      <c r="B452">
        <f t="shared" si="26"/>
        <v>1475579.1648221929</v>
      </c>
      <c r="C452" s="30">
        <f>A452+WACC!$J$53</f>
        <v>96</v>
      </c>
      <c r="D452" s="5">
        <f>(A452+WACC!$J$53)/(A452+WACC!$J$53+WACC!$J$54)</f>
        <v>0.36781609195402298</v>
      </c>
      <c r="F452" s="18">
        <f>WACC!$C$8+SUMIFS(WACC!$F$58:$F$72,WACC!$C$58:$C$72,"&lt;="&amp;D452,WACC!$D$58:$D$72,"&gt;"&amp;D452)</f>
        <v>0.1406</v>
      </c>
      <c r="G452">
        <f t="shared" si="27"/>
        <v>-83.382857142857148</v>
      </c>
      <c r="H452">
        <f t="shared" si="28"/>
        <v>-73.855600117843025</v>
      </c>
    </row>
    <row r="453" spans="1:8">
      <c r="A453" s="51">
        <f t="shared" si="25"/>
        <v>10</v>
      </c>
      <c r="B453">
        <f t="shared" si="26"/>
        <v>1475579.1648221929</v>
      </c>
      <c r="C453" s="30">
        <f>A453+WACC!$J$53</f>
        <v>96</v>
      </c>
      <c r="D453" s="5">
        <f>(A453+WACC!$J$53)/(A453+WACC!$J$53+WACC!$J$54)</f>
        <v>0.36781609195402298</v>
      </c>
      <c r="F453" s="18">
        <f>WACC!$C$8+SUMIFS(WACC!$F$58:$F$72,WACC!$C$58:$C$72,"&lt;="&amp;D453,WACC!$D$58:$D$72,"&gt;"&amp;D453)</f>
        <v>0.1406</v>
      </c>
      <c r="G453">
        <f t="shared" si="27"/>
        <v>-83.382857142857148</v>
      </c>
      <c r="H453">
        <f t="shared" si="28"/>
        <v>-73.855600117843025</v>
      </c>
    </row>
    <row r="454" spans="1:8">
      <c r="A454" s="51">
        <f t="shared" si="25"/>
        <v>10</v>
      </c>
      <c r="B454">
        <f t="shared" si="26"/>
        <v>1475579.1648221929</v>
      </c>
      <c r="C454" s="30">
        <f>A454+WACC!$J$53</f>
        <v>96</v>
      </c>
      <c r="D454" s="5">
        <f>(A454+WACC!$J$53)/(A454+WACC!$J$53+WACC!$J$54)</f>
        <v>0.36781609195402298</v>
      </c>
      <c r="F454" s="18">
        <f>WACC!$C$8+SUMIFS(WACC!$F$58:$F$72,WACC!$C$58:$C$72,"&lt;="&amp;D454,WACC!$D$58:$D$72,"&gt;"&amp;D454)</f>
        <v>0.1406</v>
      </c>
      <c r="G454">
        <f t="shared" si="27"/>
        <v>-83.382857142857148</v>
      </c>
      <c r="H454">
        <f t="shared" si="28"/>
        <v>-73.855600117843025</v>
      </c>
    </row>
    <row r="455" spans="1:8">
      <c r="A455" s="51">
        <f t="shared" si="25"/>
        <v>10</v>
      </c>
      <c r="B455">
        <f t="shared" si="26"/>
        <v>1475579.1648221929</v>
      </c>
      <c r="C455" s="30">
        <f>A455+WACC!$J$53</f>
        <v>96</v>
      </c>
      <c r="D455" s="5">
        <f>(A455+WACC!$J$53)/(A455+WACC!$J$53+WACC!$J$54)</f>
        <v>0.36781609195402298</v>
      </c>
      <c r="F455" s="18">
        <f>WACC!$C$8+SUMIFS(WACC!$F$58:$F$72,WACC!$C$58:$C$72,"&lt;="&amp;D455,WACC!$D$58:$D$72,"&gt;"&amp;D455)</f>
        <v>0.1406</v>
      </c>
      <c r="G455">
        <f t="shared" si="27"/>
        <v>-83.382857142857148</v>
      </c>
      <c r="H455">
        <f t="shared" si="28"/>
        <v>-73.855600117843025</v>
      </c>
    </row>
    <row r="456" spans="1:8">
      <c r="A456" s="51">
        <f t="shared" si="25"/>
        <v>10</v>
      </c>
      <c r="B456">
        <f t="shared" si="26"/>
        <v>1475579.1648221929</v>
      </c>
      <c r="C456" s="30">
        <f>A456+WACC!$J$53</f>
        <v>96</v>
      </c>
      <c r="D456" s="5">
        <f>(A456+WACC!$J$53)/(A456+WACC!$J$53+WACC!$J$54)</f>
        <v>0.36781609195402298</v>
      </c>
      <c r="F456" s="18">
        <f>WACC!$C$8+SUMIFS(WACC!$F$58:$F$72,WACC!$C$58:$C$72,"&lt;="&amp;D456,WACC!$D$58:$D$72,"&gt;"&amp;D456)</f>
        <v>0.1406</v>
      </c>
      <c r="G456">
        <f t="shared" si="27"/>
        <v>-83.382857142857148</v>
      </c>
      <c r="H456">
        <f t="shared" si="28"/>
        <v>-73.855600117843025</v>
      </c>
    </row>
    <row r="457" spans="1:8">
      <c r="A457" s="51">
        <f t="shared" ref="A457:A520" si="29">$B$5</f>
        <v>10</v>
      </c>
      <c r="B457">
        <f t="shared" ref="B457:B520" si="30">A457/$B$2</f>
        <v>1475579.1648221929</v>
      </c>
      <c r="C457" s="30">
        <f>A457+WACC!$J$53</f>
        <v>96</v>
      </c>
      <c r="D457" s="5">
        <f>(A457+WACC!$J$53)/(A457+WACC!$J$53+WACC!$J$54)</f>
        <v>0.36781609195402298</v>
      </c>
      <c r="F457" s="18">
        <f>WACC!$C$8+SUMIFS(WACC!$F$58:$F$72,WACC!$C$58:$C$72,"&lt;="&amp;D457,WACC!$D$58:$D$72,"&gt;"&amp;D457)</f>
        <v>0.1406</v>
      </c>
      <c r="G457">
        <f t="shared" ref="G457:G520" si="31">((1-0.2)*(E457-C457*F457))/($B$3)*10^9</f>
        <v>-83.382857142857148</v>
      </c>
      <c r="H457">
        <f t="shared" ref="H457:H520" si="32">((1-0.2)*(E457-(C457-A457)*F457))/($B$3+B457)*10^9</f>
        <v>-73.855600117843025</v>
      </c>
    </row>
    <row r="458" spans="1:8">
      <c r="A458" s="51">
        <f t="shared" si="29"/>
        <v>10</v>
      </c>
      <c r="B458">
        <f t="shared" si="30"/>
        <v>1475579.1648221929</v>
      </c>
      <c r="C458" s="30">
        <f>A458+WACC!$J$53</f>
        <v>96</v>
      </c>
      <c r="D458" s="5">
        <f>(A458+WACC!$J$53)/(A458+WACC!$J$53+WACC!$J$54)</f>
        <v>0.36781609195402298</v>
      </c>
      <c r="F458" s="18">
        <f>WACC!$C$8+SUMIFS(WACC!$F$58:$F$72,WACC!$C$58:$C$72,"&lt;="&amp;D458,WACC!$D$58:$D$72,"&gt;"&amp;D458)</f>
        <v>0.1406</v>
      </c>
      <c r="G458">
        <f t="shared" si="31"/>
        <v>-83.382857142857148</v>
      </c>
      <c r="H458">
        <f t="shared" si="32"/>
        <v>-73.855600117843025</v>
      </c>
    </row>
    <row r="459" spans="1:8">
      <c r="A459" s="51">
        <f t="shared" si="29"/>
        <v>10</v>
      </c>
      <c r="B459">
        <f t="shared" si="30"/>
        <v>1475579.1648221929</v>
      </c>
      <c r="C459" s="30">
        <f>A459+WACC!$J$53</f>
        <v>96</v>
      </c>
      <c r="D459" s="5">
        <f>(A459+WACC!$J$53)/(A459+WACC!$J$53+WACC!$J$54)</f>
        <v>0.36781609195402298</v>
      </c>
      <c r="F459" s="18">
        <f>WACC!$C$8+SUMIFS(WACC!$F$58:$F$72,WACC!$C$58:$C$72,"&lt;="&amp;D459,WACC!$D$58:$D$72,"&gt;"&amp;D459)</f>
        <v>0.1406</v>
      </c>
      <c r="G459">
        <f t="shared" si="31"/>
        <v>-83.382857142857148</v>
      </c>
      <c r="H459">
        <f t="shared" si="32"/>
        <v>-73.855600117843025</v>
      </c>
    </row>
    <row r="460" spans="1:8">
      <c r="A460" s="51">
        <f t="shared" si="29"/>
        <v>10</v>
      </c>
      <c r="B460">
        <f t="shared" si="30"/>
        <v>1475579.1648221929</v>
      </c>
      <c r="C460" s="30">
        <f>A460+WACC!$J$53</f>
        <v>96</v>
      </c>
      <c r="D460" s="5">
        <f>(A460+WACC!$J$53)/(A460+WACC!$J$53+WACC!$J$54)</f>
        <v>0.36781609195402298</v>
      </c>
      <c r="F460" s="18">
        <f>WACC!$C$8+SUMIFS(WACC!$F$58:$F$72,WACC!$C$58:$C$72,"&lt;="&amp;D460,WACC!$D$58:$D$72,"&gt;"&amp;D460)</f>
        <v>0.1406</v>
      </c>
      <c r="G460">
        <f t="shared" si="31"/>
        <v>-83.382857142857148</v>
      </c>
      <c r="H460">
        <f t="shared" si="32"/>
        <v>-73.855600117843025</v>
      </c>
    </row>
    <row r="461" spans="1:8">
      <c r="A461" s="51">
        <f t="shared" si="29"/>
        <v>10</v>
      </c>
      <c r="B461">
        <f t="shared" si="30"/>
        <v>1475579.1648221929</v>
      </c>
      <c r="C461" s="30">
        <f>A461+WACC!$J$53</f>
        <v>96</v>
      </c>
      <c r="D461" s="5">
        <f>(A461+WACC!$J$53)/(A461+WACC!$J$53+WACC!$J$54)</f>
        <v>0.36781609195402298</v>
      </c>
      <c r="F461" s="18">
        <f>WACC!$C$8+SUMIFS(WACC!$F$58:$F$72,WACC!$C$58:$C$72,"&lt;="&amp;D461,WACC!$D$58:$D$72,"&gt;"&amp;D461)</f>
        <v>0.1406</v>
      </c>
      <c r="G461">
        <f t="shared" si="31"/>
        <v>-83.382857142857148</v>
      </c>
      <c r="H461">
        <f t="shared" si="32"/>
        <v>-73.855600117843025</v>
      </c>
    </row>
    <row r="462" spans="1:8">
      <c r="A462" s="51">
        <f t="shared" si="29"/>
        <v>10</v>
      </c>
      <c r="B462">
        <f t="shared" si="30"/>
        <v>1475579.1648221929</v>
      </c>
      <c r="C462" s="30">
        <f>A462+WACC!$J$53</f>
        <v>96</v>
      </c>
      <c r="D462" s="5">
        <f>(A462+WACC!$J$53)/(A462+WACC!$J$53+WACC!$J$54)</f>
        <v>0.36781609195402298</v>
      </c>
      <c r="F462" s="18">
        <f>WACC!$C$8+SUMIFS(WACC!$F$58:$F$72,WACC!$C$58:$C$72,"&lt;="&amp;D462,WACC!$D$58:$D$72,"&gt;"&amp;D462)</f>
        <v>0.1406</v>
      </c>
      <c r="G462">
        <f t="shared" si="31"/>
        <v>-83.382857142857148</v>
      </c>
      <c r="H462">
        <f t="shared" si="32"/>
        <v>-73.855600117843025</v>
      </c>
    </row>
    <row r="463" spans="1:8">
      <c r="A463" s="51">
        <f t="shared" si="29"/>
        <v>10</v>
      </c>
      <c r="B463">
        <f t="shared" si="30"/>
        <v>1475579.1648221929</v>
      </c>
      <c r="C463" s="30">
        <f>A463+WACC!$J$53</f>
        <v>96</v>
      </c>
      <c r="D463" s="5">
        <f>(A463+WACC!$J$53)/(A463+WACC!$J$53+WACC!$J$54)</f>
        <v>0.36781609195402298</v>
      </c>
      <c r="F463" s="18">
        <f>WACC!$C$8+SUMIFS(WACC!$F$58:$F$72,WACC!$C$58:$C$72,"&lt;="&amp;D463,WACC!$D$58:$D$72,"&gt;"&amp;D463)</f>
        <v>0.1406</v>
      </c>
      <c r="G463">
        <f t="shared" si="31"/>
        <v>-83.382857142857148</v>
      </c>
      <c r="H463">
        <f t="shared" si="32"/>
        <v>-73.855600117843025</v>
      </c>
    </row>
    <row r="464" spans="1:8">
      <c r="A464" s="51">
        <f t="shared" si="29"/>
        <v>10</v>
      </c>
      <c r="B464">
        <f t="shared" si="30"/>
        <v>1475579.1648221929</v>
      </c>
      <c r="C464" s="30">
        <f>A464+WACC!$J$53</f>
        <v>96</v>
      </c>
      <c r="D464" s="5">
        <f>(A464+WACC!$J$53)/(A464+WACC!$J$53+WACC!$J$54)</f>
        <v>0.36781609195402298</v>
      </c>
      <c r="F464" s="18">
        <f>WACC!$C$8+SUMIFS(WACC!$F$58:$F$72,WACC!$C$58:$C$72,"&lt;="&amp;D464,WACC!$D$58:$D$72,"&gt;"&amp;D464)</f>
        <v>0.1406</v>
      </c>
      <c r="G464">
        <f t="shared" si="31"/>
        <v>-83.382857142857148</v>
      </c>
      <c r="H464">
        <f t="shared" si="32"/>
        <v>-73.855600117843025</v>
      </c>
    </row>
    <row r="465" spans="1:8">
      <c r="A465" s="51">
        <f t="shared" si="29"/>
        <v>10</v>
      </c>
      <c r="B465">
        <f t="shared" si="30"/>
        <v>1475579.1648221929</v>
      </c>
      <c r="C465" s="30">
        <f>A465+WACC!$J$53</f>
        <v>96</v>
      </c>
      <c r="D465" s="5">
        <f>(A465+WACC!$J$53)/(A465+WACC!$J$53+WACC!$J$54)</f>
        <v>0.36781609195402298</v>
      </c>
      <c r="F465" s="18">
        <f>WACC!$C$8+SUMIFS(WACC!$F$58:$F$72,WACC!$C$58:$C$72,"&lt;="&amp;D465,WACC!$D$58:$D$72,"&gt;"&amp;D465)</f>
        <v>0.1406</v>
      </c>
      <c r="G465">
        <f t="shared" si="31"/>
        <v>-83.382857142857148</v>
      </c>
      <c r="H465">
        <f t="shared" si="32"/>
        <v>-73.855600117843025</v>
      </c>
    </row>
    <row r="466" spans="1:8">
      <c r="A466" s="51">
        <f t="shared" si="29"/>
        <v>10</v>
      </c>
      <c r="B466">
        <f t="shared" si="30"/>
        <v>1475579.1648221929</v>
      </c>
      <c r="C466" s="30">
        <f>A466+WACC!$J$53</f>
        <v>96</v>
      </c>
      <c r="D466" s="5">
        <f>(A466+WACC!$J$53)/(A466+WACC!$J$53+WACC!$J$54)</f>
        <v>0.36781609195402298</v>
      </c>
      <c r="F466" s="18">
        <f>WACC!$C$8+SUMIFS(WACC!$F$58:$F$72,WACC!$C$58:$C$72,"&lt;="&amp;D466,WACC!$D$58:$D$72,"&gt;"&amp;D466)</f>
        <v>0.1406</v>
      </c>
      <c r="G466">
        <f t="shared" si="31"/>
        <v>-83.382857142857148</v>
      </c>
      <c r="H466">
        <f t="shared" si="32"/>
        <v>-73.855600117843025</v>
      </c>
    </row>
    <row r="467" spans="1:8">
      <c r="A467" s="51">
        <f t="shared" si="29"/>
        <v>10</v>
      </c>
      <c r="B467">
        <f t="shared" si="30"/>
        <v>1475579.1648221929</v>
      </c>
      <c r="C467" s="30">
        <f>A467+WACC!$J$53</f>
        <v>96</v>
      </c>
      <c r="D467" s="5">
        <f>(A467+WACC!$J$53)/(A467+WACC!$J$53+WACC!$J$54)</f>
        <v>0.36781609195402298</v>
      </c>
      <c r="F467" s="18">
        <f>WACC!$C$8+SUMIFS(WACC!$F$58:$F$72,WACC!$C$58:$C$72,"&lt;="&amp;D467,WACC!$D$58:$D$72,"&gt;"&amp;D467)</f>
        <v>0.1406</v>
      </c>
      <c r="G467">
        <f t="shared" si="31"/>
        <v>-83.382857142857148</v>
      </c>
      <c r="H467">
        <f t="shared" si="32"/>
        <v>-73.855600117843025</v>
      </c>
    </row>
    <row r="468" spans="1:8">
      <c r="A468" s="51">
        <f t="shared" si="29"/>
        <v>10</v>
      </c>
      <c r="B468">
        <f t="shared" si="30"/>
        <v>1475579.1648221929</v>
      </c>
      <c r="C468" s="30">
        <f>A468+WACC!$J$53</f>
        <v>96</v>
      </c>
      <c r="D468" s="5">
        <f>(A468+WACC!$J$53)/(A468+WACC!$J$53+WACC!$J$54)</f>
        <v>0.36781609195402298</v>
      </c>
      <c r="F468" s="18">
        <f>WACC!$C$8+SUMIFS(WACC!$F$58:$F$72,WACC!$C$58:$C$72,"&lt;="&amp;D468,WACC!$D$58:$D$72,"&gt;"&amp;D468)</f>
        <v>0.1406</v>
      </c>
      <c r="G468">
        <f t="shared" si="31"/>
        <v>-83.382857142857148</v>
      </c>
      <c r="H468">
        <f t="shared" si="32"/>
        <v>-73.855600117843025</v>
      </c>
    </row>
    <row r="469" spans="1:8">
      <c r="A469" s="51">
        <f t="shared" si="29"/>
        <v>10</v>
      </c>
      <c r="B469">
        <f t="shared" si="30"/>
        <v>1475579.1648221929</v>
      </c>
      <c r="C469" s="30">
        <f>A469+WACC!$J$53</f>
        <v>96</v>
      </c>
      <c r="D469" s="5">
        <f>(A469+WACC!$J$53)/(A469+WACC!$J$53+WACC!$J$54)</f>
        <v>0.36781609195402298</v>
      </c>
      <c r="F469" s="18">
        <f>WACC!$C$8+SUMIFS(WACC!$F$58:$F$72,WACC!$C$58:$C$72,"&lt;="&amp;D469,WACC!$D$58:$D$72,"&gt;"&amp;D469)</f>
        <v>0.1406</v>
      </c>
      <c r="G469">
        <f t="shared" si="31"/>
        <v>-83.382857142857148</v>
      </c>
      <c r="H469">
        <f t="shared" si="32"/>
        <v>-73.855600117843025</v>
      </c>
    </row>
    <row r="470" spans="1:8">
      <c r="A470" s="51">
        <f t="shared" si="29"/>
        <v>10</v>
      </c>
      <c r="B470">
        <f t="shared" si="30"/>
        <v>1475579.1648221929</v>
      </c>
      <c r="C470" s="30">
        <f>A470+WACC!$J$53</f>
        <v>96</v>
      </c>
      <c r="D470" s="5">
        <f>(A470+WACC!$J$53)/(A470+WACC!$J$53+WACC!$J$54)</f>
        <v>0.36781609195402298</v>
      </c>
      <c r="F470" s="18">
        <f>WACC!$C$8+SUMIFS(WACC!$F$58:$F$72,WACC!$C$58:$C$72,"&lt;="&amp;D470,WACC!$D$58:$D$72,"&gt;"&amp;D470)</f>
        <v>0.1406</v>
      </c>
      <c r="G470">
        <f t="shared" si="31"/>
        <v>-83.382857142857148</v>
      </c>
      <c r="H470">
        <f t="shared" si="32"/>
        <v>-73.855600117843025</v>
      </c>
    </row>
    <row r="471" spans="1:8">
      <c r="A471" s="51">
        <f t="shared" si="29"/>
        <v>10</v>
      </c>
      <c r="B471">
        <f t="shared" si="30"/>
        <v>1475579.1648221929</v>
      </c>
      <c r="C471" s="30">
        <f>A471+WACC!$J$53</f>
        <v>96</v>
      </c>
      <c r="D471" s="5">
        <f>(A471+WACC!$J$53)/(A471+WACC!$J$53+WACC!$J$54)</f>
        <v>0.36781609195402298</v>
      </c>
      <c r="F471" s="18">
        <f>WACC!$C$8+SUMIFS(WACC!$F$58:$F$72,WACC!$C$58:$C$72,"&lt;="&amp;D471,WACC!$D$58:$D$72,"&gt;"&amp;D471)</f>
        <v>0.1406</v>
      </c>
      <c r="G471">
        <f t="shared" si="31"/>
        <v>-83.382857142857148</v>
      </c>
      <c r="H471">
        <f t="shared" si="32"/>
        <v>-73.855600117843025</v>
      </c>
    </row>
    <row r="472" spans="1:8">
      <c r="A472" s="51">
        <f t="shared" si="29"/>
        <v>10</v>
      </c>
      <c r="B472">
        <f t="shared" si="30"/>
        <v>1475579.1648221929</v>
      </c>
      <c r="C472" s="30">
        <f>A472+WACC!$J$53</f>
        <v>96</v>
      </c>
      <c r="D472" s="5">
        <f>(A472+WACC!$J$53)/(A472+WACC!$J$53+WACC!$J$54)</f>
        <v>0.36781609195402298</v>
      </c>
      <c r="F472" s="18">
        <f>WACC!$C$8+SUMIFS(WACC!$F$58:$F$72,WACC!$C$58:$C$72,"&lt;="&amp;D472,WACC!$D$58:$D$72,"&gt;"&amp;D472)</f>
        <v>0.1406</v>
      </c>
      <c r="G472">
        <f t="shared" si="31"/>
        <v>-83.382857142857148</v>
      </c>
      <c r="H472">
        <f t="shared" si="32"/>
        <v>-73.855600117843025</v>
      </c>
    </row>
    <row r="473" spans="1:8">
      <c r="A473" s="51">
        <f t="shared" si="29"/>
        <v>10</v>
      </c>
      <c r="B473">
        <f t="shared" si="30"/>
        <v>1475579.1648221929</v>
      </c>
      <c r="C473" s="30">
        <f>A473+WACC!$J$53</f>
        <v>96</v>
      </c>
      <c r="D473" s="5">
        <f>(A473+WACC!$J$53)/(A473+WACC!$J$53+WACC!$J$54)</f>
        <v>0.36781609195402298</v>
      </c>
      <c r="F473" s="18">
        <f>WACC!$C$8+SUMIFS(WACC!$F$58:$F$72,WACC!$C$58:$C$72,"&lt;="&amp;D473,WACC!$D$58:$D$72,"&gt;"&amp;D473)</f>
        <v>0.1406</v>
      </c>
      <c r="G473">
        <f t="shared" si="31"/>
        <v>-83.382857142857148</v>
      </c>
      <c r="H473">
        <f t="shared" si="32"/>
        <v>-73.855600117843025</v>
      </c>
    </row>
    <row r="474" spans="1:8">
      <c r="A474" s="51">
        <f t="shared" si="29"/>
        <v>10</v>
      </c>
      <c r="B474">
        <f t="shared" si="30"/>
        <v>1475579.1648221929</v>
      </c>
      <c r="C474" s="30">
        <f>A474+WACC!$J$53</f>
        <v>96</v>
      </c>
      <c r="D474" s="5">
        <f>(A474+WACC!$J$53)/(A474+WACC!$J$53+WACC!$J$54)</f>
        <v>0.36781609195402298</v>
      </c>
      <c r="F474" s="18">
        <f>WACC!$C$8+SUMIFS(WACC!$F$58:$F$72,WACC!$C$58:$C$72,"&lt;="&amp;D474,WACC!$D$58:$D$72,"&gt;"&amp;D474)</f>
        <v>0.1406</v>
      </c>
      <c r="G474">
        <f t="shared" si="31"/>
        <v>-83.382857142857148</v>
      </c>
      <c r="H474">
        <f t="shared" si="32"/>
        <v>-73.855600117843025</v>
      </c>
    </row>
    <row r="475" spans="1:8">
      <c r="A475" s="51">
        <f t="shared" si="29"/>
        <v>10</v>
      </c>
      <c r="B475">
        <f t="shared" si="30"/>
        <v>1475579.1648221929</v>
      </c>
      <c r="C475" s="30">
        <f>A475+WACC!$J$53</f>
        <v>96</v>
      </c>
      <c r="D475" s="5">
        <f>(A475+WACC!$J$53)/(A475+WACC!$J$53+WACC!$J$54)</f>
        <v>0.36781609195402298</v>
      </c>
      <c r="F475" s="18">
        <f>WACC!$C$8+SUMIFS(WACC!$F$58:$F$72,WACC!$C$58:$C$72,"&lt;="&amp;D475,WACC!$D$58:$D$72,"&gt;"&amp;D475)</f>
        <v>0.1406</v>
      </c>
      <c r="G475">
        <f t="shared" si="31"/>
        <v>-83.382857142857148</v>
      </c>
      <c r="H475">
        <f t="shared" si="32"/>
        <v>-73.855600117843025</v>
      </c>
    </row>
    <row r="476" spans="1:8">
      <c r="A476" s="51">
        <f t="shared" si="29"/>
        <v>10</v>
      </c>
      <c r="B476">
        <f t="shared" si="30"/>
        <v>1475579.1648221929</v>
      </c>
      <c r="C476" s="30">
        <f>A476+WACC!$J$53</f>
        <v>96</v>
      </c>
      <c r="D476" s="5">
        <f>(A476+WACC!$J$53)/(A476+WACC!$J$53+WACC!$J$54)</f>
        <v>0.36781609195402298</v>
      </c>
      <c r="F476" s="18">
        <f>WACC!$C$8+SUMIFS(WACC!$F$58:$F$72,WACC!$C$58:$C$72,"&lt;="&amp;D476,WACC!$D$58:$D$72,"&gt;"&amp;D476)</f>
        <v>0.1406</v>
      </c>
      <c r="G476">
        <f t="shared" si="31"/>
        <v>-83.382857142857148</v>
      </c>
      <c r="H476">
        <f t="shared" si="32"/>
        <v>-73.855600117843025</v>
      </c>
    </row>
    <row r="477" spans="1:8">
      <c r="A477" s="51">
        <f t="shared" si="29"/>
        <v>10</v>
      </c>
      <c r="B477">
        <f t="shared" si="30"/>
        <v>1475579.1648221929</v>
      </c>
      <c r="C477" s="30">
        <f>A477+WACC!$J$53</f>
        <v>96</v>
      </c>
      <c r="D477" s="5">
        <f>(A477+WACC!$J$53)/(A477+WACC!$J$53+WACC!$J$54)</f>
        <v>0.36781609195402298</v>
      </c>
      <c r="F477" s="18">
        <f>WACC!$C$8+SUMIFS(WACC!$F$58:$F$72,WACC!$C$58:$C$72,"&lt;="&amp;D477,WACC!$D$58:$D$72,"&gt;"&amp;D477)</f>
        <v>0.1406</v>
      </c>
      <c r="G477">
        <f t="shared" si="31"/>
        <v>-83.382857142857148</v>
      </c>
      <c r="H477">
        <f t="shared" si="32"/>
        <v>-73.855600117843025</v>
      </c>
    </row>
    <row r="478" spans="1:8">
      <c r="A478" s="51">
        <f t="shared" si="29"/>
        <v>10</v>
      </c>
      <c r="B478">
        <f t="shared" si="30"/>
        <v>1475579.1648221929</v>
      </c>
      <c r="C478" s="30">
        <f>A478+WACC!$J$53</f>
        <v>96</v>
      </c>
      <c r="D478" s="5">
        <f>(A478+WACC!$J$53)/(A478+WACC!$J$53+WACC!$J$54)</f>
        <v>0.36781609195402298</v>
      </c>
      <c r="F478" s="18">
        <f>WACC!$C$8+SUMIFS(WACC!$F$58:$F$72,WACC!$C$58:$C$72,"&lt;="&amp;D478,WACC!$D$58:$D$72,"&gt;"&amp;D478)</f>
        <v>0.1406</v>
      </c>
      <c r="G478">
        <f t="shared" si="31"/>
        <v>-83.382857142857148</v>
      </c>
      <c r="H478">
        <f t="shared" si="32"/>
        <v>-73.855600117843025</v>
      </c>
    </row>
    <row r="479" spans="1:8">
      <c r="A479" s="51">
        <f t="shared" si="29"/>
        <v>10</v>
      </c>
      <c r="B479">
        <f t="shared" si="30"/>
        <v>1475579.1648221929</v>
      </c>
      <c r="C479" s="30">
        <f>A479+WACC!$J$53</f>
        <v>96</v>
      </c>
      <c r="D479" s="5">
        <f>(A479+WACC!$J$53)/(A479+WACC!$J$53+WACC!$J$54)</f>
        <v>0.36781609195402298</v>
      </c>
      <c r="F479" s="18">
        <f>WACC!$C$8+SUMIFS(WACC!$F$58:$F$72,WACC!$C$58:$C$72,"&lt;="&amp;D479,WACC!$D$58:$D$72,"&gt;"&amp;D479)</f>
        <v>0.1406</v>
      </c>
      <c r="G479">
        <f t="shared" si="31"/>
        <v>-83.382857142857148</v>
      </c>
      <c r="H479">
        <f t="shared" si="32"/>
        <v>-73.855600117843025</v>
      </c>
    </row>
    <row r="480" spans="1:8">
      <c r="A480" s="51">
        <f t="shared" si="29"/>
        <v>10</v>
      </c>
      <c r="B480">
        <f t="shared" si="30"/>
        <v>1475579.1648221929</v>
      </c>
      <c r="C480" s="30">
        <f>A480+WACC!$J$53</f>
        <v>96</v>
      </c>
      <c r="D480" s="5">
        <f>(A480+WACC!$J$53)/(A480+WACC!$J$53+WACC!$J$54)</f>
        <v>0.36781609195402298</v>
      </c>
      <c r="F480" s="18">
        <f>WACC!$C$8+SUMIFS(WACC!$F$58:$F$72,WACC!$C$58:$C$72,"&lt;="&amp;D480,WACC!$D$58:$D$72,"&gt;"&amp;D480)</f>
        <v>0.1406</v>
      </c>
      <c r="G480">
        <f t="shared" si="31"/>
        <v>-83.382857142857148</v>
      </c>
      <c r="H480">
        <f t="shared" si="32"/>
        <v>-73.855600117843025</v>
      </c>
    </row>
    <row r="481" spans="1:8">
      <c r="A481" s="51">
        <f t="shared" si="29"/>
        <v>10</v>
      </c>
      <c r="B481">
        <f t="shared" si="30"/>
        <v>1475579.1648221929</v>
      </c>
      <c r="C481" s="30">
        <f>A481+WACC!$J$53</f>
        <v>96</v>
      </c>
      <c r="D481" s="5">
        <f>(A481+WACC!$J$53)/(A481+WACC!$J$53+WACC!$J$54)</f>
        <v>0.36781609195402298</v>
      </c>
      <c r="F481" s="18">
        <f>WACC!$C$8+SUMIFS(WACC!$F$58:$F$72,WACC!$C$58:$C$72,"&lt;="&amp;D481,WACC!$D$58:$D$72,"&gt;"&amp;D481)</f>
        <v>0.1406</v>
      </c>
      <c r="G481">
        <f t="shared" si="31"/>
        <v>-83.382857142857148</v>
      </c>
      <c r="H481">
        <f t="shared" si="32"/>
        <v>-73.855600117843025</v>
      </c>
    </row>
    <row r="482" spans="1:8">
      <c r="A482" s="51">
        <f t="shared" si="29"/>
        <v>10</v>
      </c>
      <c r="B482">
        <f t="shared" si="30"/>
        <v>1475579.1648221929</v>
      </c>
      <c r="C482" s="30">
        <f>A482+WACC!$J$53</f>
        <v>96</v>
      </c>
      <c r="D482" s="5">
        <f>(A482+WACC!$J$53)/(A482+WACC!$J$53+WACC!$J$54)</f>
        <v>0.36781609195402298</v>
      </c>
      <c r="F482" s="18">
        <f>WACC!$C$8+SUMIFS(WACC!$F$58:$F$72,WACC!$C$58:$C$72,"&lt;="&amp;D482,WACC!$D$58:$D$72,"&gt;"&amp;D482)</f>
        <v>0.1406</v>
      </c>
      <c r="G482">
        <f t="shared" si="31"/>
        <v>-83.382857142857148</v>
      </c>
      <c r="H482">
        <f t="shared" si="32"/>
        <v>-73.855600117843025</v>
      </c>
    </row>
    <row r="483" spans="1:8">
      <c r="A483" s="51">
        <f t="shared" si="29"/>
        <v>10</v>
      </c>
      <c r="B483">
        <f t="shared" si="30"/>
        <v>1475579.1648221929</v>
      </c>
      <c r="C483" s="30">
        <f>A483+WACC!$J$53</f>
        <v>96</v>
      </c>
      <c r="D483" s="5">
        <f>(A483+WACC!$J$53)/(A483+WACC!$J$53+WACC!$J$54)</f>
        <v>0.36781609195402298</v>
      </c>
      <c r="F483" s="18">
        <f>WACC!$C$8+SUMIFS(WACC!$F$58:$F$72,WACC!$C$58:$C$72,"&lt;="&amp;D483,WACC!$D$58:$D$72,"&gt;"&amp;D483)</f>
        <v>0.1406</v>
      </c>
      <c r="G483">
        <f t="shared" si="31"/>
        <v>-83.382857142857148</v>
      </c>
      <c r="H483">
        <f t="shared" si="32"/>
        <v>-73.855600117843025</v>
      </c>
    </row>
    <row r="484" spans="1:8">
      <c r="A484" s="51">
        <f t="shared" si="29"/>
        <v>10</v>
      </c>
      <c r="B484">
        <f t="shared" si="30"/>
        <v>1475579.1648221929</v>
      </c>
      <c r="C484" s="30">
        <f>A484+WACC!$J$53</f>
        <v>96</v>
      </c>
      <c r="D484" s="5">
        <f>(A484+WACC!$J$53)/(A484+WACC!$J$53+WACC!$J$54)</f>
        <v>0.36781609195402298</v>
      </c>
      <c r="F484" s="18">
        <f>WACC!$C$8+SUMIFS(WACC!$F$58:$F$72,WACC!$C$58:$C$72,"&lt;="&amp;D484,WACC!$D$58:$D$72,"&gt;"&amp;D484)</f>
        <v>0.1406</v>
      </c>
      <c r="G484">
        <f t="shared" si="31"/>
        <v>-83.382857142857148</v>
      </c>
      <c r="H484">
        <f t="shared" si="32"/>
        <v>-73.855600117843025</v>
      </c>
    </row>
    <row r="485" spans="1:8">
      <c r="A485" s="51">
        <f t="shared" si="29"/>
        <v>10</v>
      </c>
      <c r="B485">
        <f t="shared" si="30"/>
        <v>1475579.1648221929</v>
      </c>
      <c r="C485" s="30">
        <f>A485+WACC!$J$53</f>
        <v>96</v>
      </c>
      <c r="D485" s="5">
        <f>(A485+WACC!$J$53)/(A485+WACC!$J$53+WACC!$J$54)</f>
        <v>0.36781609195402298</v>
      </c>
      <c r="F485" s="18">
        <f>WACC!$C$8+SUMIFS(WACC!$F$58:$F$72,WACC!$C$58:$C$72,"&lt;="&amp;D485,WACC!$D$58:$D$72,"&gt;"&amp;D485)</f>
        <v>0.1406</v>
      </c>
      <c r="G485">
        <f t="shared" si="31"/>
        <v>-83.382857142857148</v>
      </c>
      <c r="H485">
        <f t="shared" si="32"/>
        <v>-73.855600117843025</v>
      </c>
    </row>
    <row r="486" spans="1:8">
      <c r="A486" s="51">
        <f t="shared" si="29"/>
        <v>10</v>
      </c>
      <c r="B486">
        <f t="shared" si="30"/>
        <v>1475579.1648221929</v>
      </c>
      <c r="C486" s="30">
        <f>A486+WACC!$J$53</f>
        <v>96</v>
      </c>
      <c r="D486" s="5">
        <f>(A486+WACC!$J$53)/(A486+WACC!$J$53+WACC!$J$54)</f>
        <v>0.36781609195402298</v>
      </c>
      <c r="F486" s="18">
        <f>WACC!$C$8+SUMIFS(WACC!$F$58:$F$72,WACC!$C$58:$C$72,"&lt;="&amp;D486,WACC!$D$58:$D$72,"&gt;"&amp;D486)</f>
        <v>0.1406</v>
      </c>
      <c r="G486">
        <f t="shared" si="31"/>
        <v>-83.382857142857148</v>
      </c>
      <c r="H486">
        <f t="shared" si="32"/>
        <v>-73.855600117843025</v>
      </c>
    </row>
    <row r="487" spans="1:8">
      <c r="A487" s="51">
        <f t="shared" si="29"/>
        <v>10</v>
      </c>
      <c r="B487">
        <f t="shared" si="30"/>
        <v>1475579.1648221929</v>
      </c>
      <c r="C487" s="30">
        <f>A487+WACC!$J$53</f>
        <v>96</v>
      </c>
      <c r="D487" s="5">
        <f>(A487+WACC!$J$53)/(A487+WACC!$J$53+WACC!$J$54)</f>
        <v>0.36781609195402298</v>
      </c>
      <c r="F487" s="18">
        <f>WACC!$C$8+SUMIFS(WACC!$F$58:$F$72,WACC!$C$58:$C$72,"&lt;="&amp;D487,WACC!$D$58:$D$72,"&gt;"&amp;D487)</f>
        <v>0.1406</v>
      </c>
      <c r="G487">
        <f t="shared" si="31"/>
        <v>-83.382857142857148</v>
      </c>
      <c r="H487">
        <f t="shared" si="32"/>
        <v>-73.855600117843025</v>
      </c>
    </row>
    <row r="488" spans="1:8">
      <c r="A488" s="51">
        <f t="shared" si="29"/>
        <v>10</v>
      </c>
      <c r="B488">
        <f t="shared" si="30"/>
        <v>1475579.1648221929</v>
      </c>
      <c r="C488" s="30">
        <f>A488+WACC!$J$53</f>
        <v>96</v>
      </c>
      <c r="D488" s="5">
        <f>(A488+WACC!$J$53)/(A488+WACC!$J$53+WACC!$J$54)</f>
        <v>0.36781609195402298</v>
      </c>
      <c r="F488" s="18">
        <f>WACC!$C$8+SUMIFS(WACC!$F$58:$F$72,WACC!$C$58:$C$72,"&lt;="&amp;D488,WACC!$D$58:$D$72,"&gt;"&amp;D488)</f>
        <v>0.1406</v>
      </c>
      <c r="G488">
        <f t="shared" si="31"/>
        <v>-83.382857142857148</v>
      </c>
      <c r="H488">
        <f t="shared" si="32"/>
        <v>-73.855600117843025</v>
      </c>
    </row>
    <row r="489" spans="1:8">
      <c r="A489" s="51">
        <f t="shared" si="29"/>
        <v>10</v>
      </c>
      <c r="B489">
        <f t="shared" si="30"/>
        <v>1475579.1648221929</v>
      </c>
      <c r="C489" s="30">
        <f>A489+WACC!$J$53</f>
        <v>96</v>
      </c>
      <c r="D489" s="5">
        <f>(A489+WACC!$J$53)/(A489+WACC!$J$53+WACC!$J$54)</f>
        <v>0.36781609195402298</v>
      </c>
      <c r="F489" s="18">
        <f>WACC!$C$8+SUMIFS(WACC!$F$58:$F$72,WACC!$C$58:$C$72,"&lt;="&amp;D489,WACC!$D$58:$D$72,"&gt;"&amp;D489)</f>
        <v>0.1406</v>
      </c>
      <c r="G489">
        <f t="shared" si="31"/>
        <v>-83.382857142857148</v>
      </c>
      <c r="H489">
        <f t="shared" si="32"/>
        <v>-73.855600117843025</v>
      </c>
    </row>
    <row r="490" spans="1:8">
      <c r="A490" s="51">
        <f t="shared" si="29"/>
        <v>10</v>
      </c>
      <c r="B490">
        <f t="shared" si="30"/>
        <v>1475579.1648221929</v>
      </c>
      <c r="C490" s="30">
        <f>A490+WACC!$J$53</f>
        <v>96</v>
      </c>
      <c r="D490" s="5">
        <f>(A490+WACC!$J$53)/(A490+WACC!$J$53+WACC!$J$54)</f>
        <v>0.36781609195402298</v>
      </c>
      <c r="F490" s="18">
        <f>WACC!$C$8+SUMIFS(WACC!$F$58:$F$72,WACC!$C$58:$C$72,"&lt;="&amp;D490,WACC!$D$58:$D$72,"&gt;"&amp;D490)</f>
        <v>0.1406</v>
      </c>
      <c r="G490">
        <f t="shared" si="31"/>
        <v>-83.382857142857148</v>
      </c>
      <c r="H490">
        <f t="shared" si="32"/>
        <v>-73.855600117843025</v>
      </c>
    </row>
    <row r="491" spans="1:8">
      <c r="A491" s="51">
        <f t="shared" si="29"/>
        <v>10</v>
      </c>
      <c r="B491">
        <f t="shared" si="30"/>
        <v>1475579.1648221929</v>
      </c>
      <c r="C491" s="30">
        <f>A491+WACC!$J$53</f>
        <v>96</v>
      </c>
      <c r="D491" s="5">
        <f>(A491+WACC!$J$53)/(A491+WACC!$J$53+WACC!$J$54)</f>
        <v>0.36781609195402298</v>
      </c>
      <c r="F491" s="18">
        <f>WACC!$C$8+SUMIFS(WACC!$F$58:$F$72,WACC!$C$58:$C$72,"&lt;="&amp;D491,WACC!$D$58:$D$72,"&gt;"&amp;D491)</f>
        <v>0.1406</v>
      </c>
      <c r="G491">
        <f t="shared" si="31"/>
        <v>-83.382857142857148</v>
      </c>
      <c r="H491">
        <f t="shared" si="32"/>
        <v>-73.855600117843025</v>
      </c>
    </row>
    <row r="492" spans="1:8">
      <c r="A492" s="51">
        <f t="shared" si="29"/>
        <v>10</v>
      </c>
      <c r="B492">
        <f t="shared" si="30"/>
        <v>1475579.1648221929</v>
      </c>
      <c r="C492" s="30">
        <f>A492+WACC!$J$53</f>
        <v>96</v>
      </c>
      <c r="D492" s="5">
        <f>(A492+WACC!$J$53)/(A492+WACC!$J$53+WACC!$J$54)</f>
        <v>0.36781609195402298</v>
      </c>
      <c r="F492" s="18">
        <f>WACC!$C$8+SUMIFS(WACC!$F$58:$F$72,WACC!$C$58:$C$72,"&lt;="&amp;D492,WACC!$D$58:$D$72,"&gt;"&amp;D492)</f>
        <v>0.1406</v>
      </c>
      <c r="G492">
        <f t="shared" si="31"/>
        <v>-83.382857142857148</v>
      </c>
      <c r="H492">
        <f t="shared" si="32"/>
        <v>-73.855600117843025</v>
      </c>
    </row>
    <row r="493" spans="1:8">
      <c r="A493" s="51">
        <f t="shared" si="29"/>
        <v>10</v>
      </c>
      <c r="B493">
        <f t="shared" si="30"/>
        <v>1475579.1648221929</v>
      </c>
      <c r="C493" s="30">
        <f>A493+WACC!$J$53</f>
        <v>96</v>
      </c>
      <c r="D493" s="5">
        <f>(A493+WACC!$J$53)/(A493+WACC!$J$53+WACC!$J$54)</f>
        <v>0.36781609195402298</v>
      </c>
      <c r="F493" s="18">
        <f>WACC!$C$8+SUMIFS(WACC!$F$58:$F$72,WACC!$C$58:$C$72,"&lt;="&amp;D493,WACC!$D$58:$D$72,"&gt;"&amp;D493)</f>
        <v>0.1406</v>
      </c>
      <c r="G493">
        <f t="shared" si="31"/>
        <v>-83.382857142857148</v>
      </c>
      <c r="H493">
        <f t="shared" si="32"/>
        <v>-73.855600117843025</v>
      </c>
    </row>
    <row r="494" spans="1:8">
      <c r="A494" s="51">
        <f t="shared" si="29"/>
        <v>10</v>
      </c>
      <c r="B494">
        <f t="shared" si="30"/>
        <v>1475579.1648221929</v>
      </c>
      <c r="C494" s="30">
        <f>A494+WACC!$J$53</f>
        <v>96</v>
      </c>
      <c r="D494" s="5">
        <f>(A494+WACC!$J$53)/(A494+WACC!$J$53+WACC!$J$54)</f>
        <v>0.36781609195402298</v>
      </c>
      <c r="F494" s="18">
        <f>WACC!$C$8+SUMIFS(WACC!$F$58:$F$72,WACC!$C$58:$C$72,"&lt;="&amp;D494,WACC!$D$58:$D$72,"&gt;"&amp;D494)</f>
        <v>0.1406</v>
      </c>
      <c r="G494">
        <f t="shared" si="31"/>
        <v>-83.382857142857148</v>
      </c>
      <c r="H494">
        <f t="shared" si="32"/>
        <v>-73.855600117843025</v>
      </c>
    </row>
    <row r="495" spans="1:8">
      <c r="A495" s="51">
        <f t="shared" si="29"/>
        <v>10</v>
      </c>
      <c r="B495">
        <f t="shared" si="30"/>
        <v>1475579.1648221929</v>
      </c>
      <c r="C495" s="30">
        <f>A495+WACC!$J$53</f>
        <v>96</v>
      </c>
      <c r="D495" s="5">
        <f>(A495+WACC!$J$53)/(A495+WACC!$J$53+WACC!$J$54)</f>
        <v>0.36781609195402298</v>
      </c>
      <c r="F495" s="18">
        <f>WACC!$C$8+SUMIFS(WACC!$F$58:$F$72,WACC!$C$58:$C$72,"&lt;="&amp;D495,WACC!$D$58:$D$72,"&gt;"&amp;D495)</f>
        <v>0.1406</v>
      </c>
      <c r="G495">
        <f t="shared" si="31"/>
        <v>-83.382857142857148</v>
      </c>
      <c r="H495">
        <f t="shared" si="32"/>
        <v>-73.855600117843025</v>
      </c>
    </row>
    <row r="496" spans="1:8">
      <c r="A496" s="51">
        <f t="shared" si="29"/>
        <v>10</v>
      </c>
      <c r="B496">
        <f t="shared" si="30"/>
        <v>1475579.1648221929</v>
      </c>
      <c r="C496" s="30">
        <f>A496+WACC!$J$53</f>
        <v>96</v>
      </c>
      <c r="D496" s="5">
        <f>(A496+WACC!$J$53)/(A496+WACC!$J$53+WACC!$J$54)</f>
        <v>0.36781609195402298</v>
      </c>
      <c r="F496" s="18">
        <f>WACC!$C$8+SUMIFS(WACC!$F$58:$F$72,WACC!$C$58:$C$72,"&lt;="&amp;D496,WACC!$D$58:$D$72,"&gt;"&amp;D496)</f>
        <v>0.1406</v>
      </c>
      <c r="G496">
        <f t="shared" si="31"/>
        <v>-83.382857142857148</v>
      </c>
      <c r="H496">
        <f t="shared" si="32"/>
        <v>-73.855600117843025</v>
      </c>
    </row>
    <row r="497" spans="1:8">
      <c r="A497" s="51">
        <f t="shared" si="29"/>
        <v>10</v>
      </c>
      <c r="B497">
        <f t="shared" si="30"/>
        <v>1475579.1648221929</v>
      </c>
      <c r="C497" s="30">
        <f>A497+WACC!$J$53</f>
        <v>96</v>
      </c>
      <c r="D497" s="5">
        <f>(A497+WACC!$J$53)/(A497+WACC!$J$53+WACC!$J$54)</f>
        <v>0.36781609195402298</v>
      </c>
      <c r="F497" s="18">
        <f>WACC!$C$8+SUMIFS(WACC!$F$58:$F$72,WACC!$C$58:$C$72,"&lt;="&amp;D497,WACC!$D$58:$D$72,"&gt;"&amp;D497)</f>
        <v>0.1406</v>
      </c>
      <c r="G497">
        <f t="shared" si="31"/>
        <v>-83.382857142857148</v>
      </c>
      <c r="H497">
        <f t="shared" si="32"/>
        <v>-73.855600117843025</v>
      </c>
    </row>
    <row r="498" spans="1:8">
      <c r="A498" s="51">
        <f t="shared" si="29"/>
        <v>10</v>
      </c>
      <c r="B498">
        <f t="shared" si="30"/>
        <v>1475579.1648221929</v>
      </c>
      <c r="C498" s="30">
        <f>A498+WACC!$J$53</f>
        <v>96</v>
      </c>
      <c r="D498" s="5">
        <f>(A498+WACC!$J$53)/(A498+WACC!$J$53+WACC!$J$54)</f>
        <v>0.36781609195402298</v>
      </c>
      <c r="F498" s="18">
        <f>WACC!$C$8+SUMIFS(WACC!$F$58:$F$72,WACC!$C$58:$C$72,"&lt;="&amp;D498,WACC!$D$58:$D$72,"&gt;"&amp;D498)</f>
        <v>0.1406</v>
      </c>
      <c r="G498">
        <f t="shared" si="31"/>
        <v>-83.382857142857148</v>
      </c>
      <c r="H498">
        <f t="shared" si="32"/>
        <v>-73.855600117843025</v>
      </c>
    </row>
    <row r="499" spans="1:8">
      <c r="A499" s="51">
        <f t="shared" si="29"/>
        <v>10</v>
      </c>
      <c r="B499">
        <f t="shared" si="30"/>
        <v>1475579.1648221929</v>
      </c>
      <c r="C499" s="30">
        <f>A499+WACC!$J$53</f>
        <v>96</v>
      </c>
      <c r="D499" s="5">
        <f>(A499+WACC!$J$53)/(A499+WACC!$J$53+WACC!$J$54)</f>
        <v>0.36781609195402298</v>
      </c>
      <c r="F499" s="18">
        <f>WACC!$C$8+SUMIFS(WACC!$F$58:$F$72,WACC!$C$58:$C$72,"&lt;="&amp;D499,WACC!$D$58:$D$72,"&gt;"&amp;D499)</f>
        <v>0.1406</v>
      </c>
      <c r="G499">
        <f t="shared" si="31"/>
        <v>-83.382857142857148</v>
      </c>
      <c r="H499">
        <f t="shared" si="32"/>
        <v>-73.855600117843025</v>
      </c>
    </row>
    <row r="500" spans="1:8">
      <c r="A500" s="51">
        <f t="shared" si="29"/>
        <v>10</v>
      </c>
      <c r="B500">
        <f t="shared" si="30"/>
        <v>1475579.1648221929</v>
      </c>
      <c r="C500" s="30">
        <f>A500+WACC!$J$53</f>
        <v>96</v>
      </c>
      <c r="D500" s="5">
        <f>(A500+WACC!$J$53)/(A500+WACC!$J$53+WACC!$J$54)</f>
        <v>0.36781609195402298</v>
      </c>
      <c r="F500" s="18">
        <f>WACC!$C$8+SUMIFS(WACC!$F$58:$F$72,WACC!$C$58:$C$72,"&lt;="&amp;D500,WACC!$D$58:$D$72,"&gt;"&amp;D500)</f>
        <v>0.1406</v>
      </c>
      <c r="G500">
        <f t="shared" si="31"/>
        <v>-83.382857142857148</v>
      </c>
      <c r="H500">
        <f t="shared" si="32"/>
        <v>-73.855600117843025</v>
      </c>
    </row>
    <row r="501" spans="1:8">
      <c r="A501" s="51">
        <f t="shared" si="29"/>
        <v>10</v>
      </c>
      <c r="B501">
        <f t="shared" si="30"/>
        <v>1475579.1648221929</v>
      </c>
      <c r="C501" s="30">
        <f>A501+WACC!$J$53</f>
        <v>96</v>
      </c>
      <c r="D501" s="5">
        <f>(A501+WACC!$J$53)/(A501+WACC!$J$53+WACC!$J$54)</f>
        <v>0.36781609195402298</v>
      </c>
      <c r="F501" s="18">
        <f>WACC!$C$8+SUMIFS(WACC!$F$58:$F$72,WACC!$C$58:$C$72,"&lt;="&amp;D501,WACC!$D$58:$D$72,"&gt;"&amp;D501)</f>
        <v>0.1406</v>
      </c>
      <c r="G501">
        <f t="shared" si="31"/>
        <v>-83.382857142857148</v>
      </c>
      <c r="H501">
        <f t="shared" si="32"/>
        <v>-73.855600117843025</v>
      </c>
    </row>
    <row r="502" spans="1:8">
      <c r="A502" s="51">
        <f t="shared" si="29"/>
        <v>10</v>
      </c>
      <c r="B502">
        <f t="shared" si="30"/>
        <v>1475579.1648221929</v>
      </c>
      <c r="C502" s="30">
        <f>A502+WACC!$J$53</f>
        <v>96</v>
      </c>
      <c r="D502" s="5">
        <f>(A502+WACC!$J$53)/(A502+WACC!$J$53+WACC!$J$54)</f>
        <v>0.36781609195402298</v>
      </c>
      <c r="F502" s="18">
        <f>WACC!$C$8+SUMIFS(WACC!$F$58:$F$72,WACC!$C$58:$C$72,"&lt;="&amp;D502,WACC!$D$58:$D$72,"&gt;"&amp;D502)</f>
        <v>0.1406</v>
      </c>
      <c r="G502">
        <f t="shared" si="31"/>
        <v>-83.382857142857148</v>
      </c>
      <c r="H502">
        <f t="shared" si="32"/>
        <v>-73.855600117843025</v>
      </c>
    </row>
    <row r="503" spans="1:8">
      <c r="A503" s="51">
        <f t="shared" si="29"/>
        <v>10</v>
      </c>
      <c r="B503">
        <f t="shared" si="30"/>
        <v>1475579.1648221929</v>
      </c>
      <c r="C503" s="30">
        <f>A503+WACC!$J$53</f>
        <v>96</v>
      </c>
      <c r="D503" s="5">
        <f>(A503+WACC!$J$53)/(A503+WACC!$J$53+WACC!$J$54)</f>
        <v>0.36781609195402298</v>
      </c>
      <c r="F503" s="18">
        <f>WACC!$C$8+SUMIFS(WACC!$F$58:$F$72,WACC!$C$58:$C$72,"&lt;="&amp;D503,WACC!$D$58:$D$72,"&gt;"&amp;D503)</f>
        <v>0.1406</v>
      </c>
      <c r="G503">
        <f t="shared" si="31"/>
        <v>-83.382857142857148</v>
      </c>
      <c r="H503">
        <f t="shared" si="32"/>
        <v>-73.855600117843025</v>
      </c>
    </row>
    <row r="504" spans="1:8">
      <c r="A504" s="51">
        <f t="shared" si="29"/>
        <v>10</v>
      </c>
      <c r="B504">
        <f t="shared" si="30"/>
        <v>1475579.1648221929</v>
      </c>
      <c r="C504" s="30">
        <f>A504+WACC!$J$53</f>
        <v>96</v>
      </c>
      <c r="D504" s="5">
        <f>(A504+WACC!$J$53)/(A504+WACC!$J$53+WACC!$J$54)</f>
        <v>0.36781609195402298</v>
      </c>
      <c r="F504" s="18">
        <f>WACC!$C$8+SUMIFS(WACC!$F$58:$F$72,WACC!$C$58:$C$72,"&lt;="&amp;D504,WACC!$D$58:$D$72,"&gt;"&amp;D504)</f>
        <v>0.1406</v>
      </c>
      <c r="G504">
        <f t="shared" si="31"/>
        <v>-83.382857142857148</v>
      </c>
      <c r="H504">
        <f t="shared" si="32"/>
        <v>-73.855600117843025</v>
      </c>
    </row>
    <row r="505" spans="1:8">
      <c r="A505" s="51">
        <f t="shared" si="29"/>
        <v>10</v>
      </c>
      <c r="B505">
        <f t="shared" si="30"/>
        <v>1475579.1648221929</v>
      </c>
      <c r="C505" s="30">
        <f>A505+WACC!$J$53</f>
        <v>96</v>
      </c>
      <c r="D505" s="5">
        <f>(A505+WACC!$J$53)/(A505+WACC!$J$53+WACC!$J$54)</f>
        <v>0.36781609195402298</v>
      </c>
      <c r="F505" s="18">
        <f>WACC!$C$8+SUMIFS(WACC!$F$58:$F$72,WACC!$C$58:$C$72,"&lt;="&amp;D505,WACC!$D$58:$D$72,"&gt;"&amp;D505)</f>
        <v>0.1406</v>
      </c>
      <c r="G505">
        <f t="shared" si="31"/>
        <v>-83.382857142857148</v>
      </c>
      <c r="H505">
        <f t="shared" si="32"/>
        <v>-73.855600117843025</v>
      </c>
    </row>
    <row r="506" spans="1:8">
      <c r="A506" s="51">
        <f t="shared" si="29"/>
        <v>10</v>
      </c>
      <c r="B506">
        <f t="shared" si="30"/>
        <v>1475579.1648221929</v>
      </c>
      <c r="C506" s="30">
        <f>A506+WACC!$J$53</f>
        <v>96</v>
      </c>
      <c r="D506" s="5">
        <f>(A506+WACC!$J$53)/(A506+WACC!$J$53+WACC!$J$54)</f>
        <v>0.36781609195402298</v>
      </c>
      <c r="F506" s="18">
        <f>WACC!$C$8+SUMIFS(WACC!$F$58:$F$72,WACC!$C$58:$C$72,"&lt;="&amp;D506,WACC!$D$58:$D$72,"&gt;"&amp;D506)</f>
        <v>0.1406</v>
      </c>
      <c r="G506">
        <f t="shared" si="31"/>
        <v>-83.382857142857148</v>
      </c>
      <c r="H506">
        <f t="shared" si="32"/>
        <v>-73.855600117843025</v>
      </c>
    </row>
    <row r="507" spans="1:8">
      <c r="A507" s="51">
        <f t="shared" si="29"/>
        <v>10</v>
      </c>
      <c r="B507">
        <f t="shared" si="30"/>
        <v>1475579.1648221929</v>
      </c>
      <c r="C507" s="30">
        <f>A507+WACC!$J$53</f>
        <v>96</v>
      </c>
      <c r="D507" s="5">
        <f>(A507+WACC!$J$53)/(A507+WACC!$J$53+WACC!$J$54)</f>
        <v>0.36781609195402298</v>
      </c>
      <c r="F507" s="18">
        <f>WACC!$C$8+SUMIFS(WACC!$F$58:$F$72,WACC!$C$58:$C$72,"&lt;="&amp;D507,WACC!$D$58:$D$72,"&gt;"&amp;D507)</f>
        <v>0.1406</v>
      </c>
      <c r="G507">
        <f t="shared" si="31"/>
        <v>-83.382857142857148</v>
      </c>
      <c r="H507">
        <f t="shared" si="32"/>
        <v>-73.855600117843025</v>
      </c>
    </row>
    <row r="508" spans="1:8">
      <c r="A508" s="51">
        <f t="shared" si="29"/>
        <v>10</v>
      </c>
      <c r="B508">
        <f t="shared" si="30"/>
        <v>1475579.1648221929</v>
      </c>
      <c r="C508" s="30">
        <f>A508+WACC!$J$53</f>
        <v>96</v>
      </c>
      <c r="D508" s="5">
        <f>(A508+WACC!$J$53)/(A508+WACC!$J$53+WACC!$J$54)</f>
        <v>0.36781609195402298</v>
      </c>
      <c r="F508" s="18">
        <f>WACC!$C$8+SUMIFS(WACC!$F$58:$F$72,WACC!$C$58:$C$72,"&lt;="&amp;D508,WACC!$D$58:$D$72,"&gt;"&amp;D508)</f>
        <v>0.1406</v>
      </c>
      <c r="G508">
        <f t="shared" si="31"/>
        <v>-83.382857142857148</v>
      </c>
      <c r="H508">
        <f t="shared" si="32"/>
        <v>-73.855600117843025</v>
      </c>
    </row>
    <row r="509" spans="1:8">
      <c r="A509" s="51">
        <f t="shared" si="29"/>
        <v>10</v>
      </c>
      <c r="B509">
        <f t="shared" si="30"/>
        <v>1475579.1648221929</v>
      </c>
      <c r="C509" s="30">
        <f>A509+WACC!$J$53</f>
        <v>96</v>
      </c>
      <c r="D509" s="5">
        <f>(A509+WACC!$J$53)/(A509+WACC!$J$53+WACC!$J$54)</f>
        <v>0.36781609195402298</v>
      </c>
      <c r="F509" s="18">
        <f>WACC!$C$8+SUMIFS(WACC!$F$58:$F$72,WACC!$C$58:$C$72,"&lt;="&amp;D509,WACC!$D$58:$D$72,"&gt;"&amp;D509)</f>
        <v>0.1406</v>
      </c>
      <c r="G509">
        <f t="shared" si="31"/>
        <v>-83.382857142857148</v>
      </c>
      <c r="H509">
        <f t="shared" si="32"/>
        <v>-73.855600117843025</v>
      </c>
    </row>
    <row r="510" spans="1:8">
      <c r="A510" s="51">
        <f t="shared" si="29"/>
        <v>10</v>
      </c>
      <c r="B510">
        <f t="shared" si="30"/>
        <v>1475579.1648221929</v>
      </c>
      <c r="C510" s="30">
        <f>A510+WACC!$J$53</f>
        <v>96</v>
      </c>
      <c r="D510" s="5">
        <f>(A510+WACC!$J$53)/(A510+WACC!$J$53+WACC!$J$54)</f>
        <v>0.36781609195402298</v>
      </c>
      <c r="F510" s="18">
        <f>WACC!$C$8+SUMIFS(WACC!$F$58:$F$72,WACC!$C$58:$C$72,"&lt;="&amp;D510,WACC!$D$58:$D$72,"&gt;"&amp;D510)</f>
        <v>0.1406</v>
      </c>
      <c r="G510">
        <f t="shared" si="31"/>
        <v>-83.382857142857148</v>
      </c>
      <c r="H510">
        <f t="shared" si="32"/>
        <v>-73.855600117843025</v>
      </c>
    </row>
    <row r="511" spans="1:8">
      <c r="A511" s="51">
        <f t="shared" si="29"/>
        <v>10</v>
      </c>
      <c r="B511">
        <f t="shared" si="30"/>
        <v>1475579.1648221929</v>
      </c>
      <c r="C511" s="30">
        <f>A511+WACC!$J$53</f>
        <v>96</v>
      </c>
      <c r="D511" s="5">
        <f>(A511+WACC!$J$53)/(A511+WACC!$J$53+WACC!$J$54)</f>
        <v>0.36781609195402298</v>
      </c>
      <c r="F511" s="18">
        <f>WACC!$C$8+SUMIFS(WACC!$F$58:$F$72,WACC!$C$58:$C$72,"&lt;="&amp;D511,WACC!$D$58:$D$72,"&gt;"&amp;D511)</f>
        <v>0.1406</v>
      </c>
      <c r="G511">
        <f t="shared" si="31"/>
        <v>-83.382857142857148</v>
      </c>
      <c r="H511">
        <f t="shared" si="32"/>
        <v>-73.855600117843025</v>
      </c>
    </row>
    <row r="512" spans="1:8">
      <c r="A512" s="51">
        <f t="shared" si="29"/>
        <v>10</v>
      </c>
      <c r="B512">
        <f t="shared" si="30"/>
        <v>1475579.1648221929</v>
      </c>
      <c r="C512" s="30">
        <f>A512+WACC!$J$53</f>
        <v>96</v>
      </c>
      <c r="D512" s="5">
        <f>(A512+WACC!$J$53)/(A512+WACC!$J$53+WACC!$J$54)</f>
        <v>0.36781609195402298</v>
      </c>
      <c r="F512" s="18">
        <f>WACC!$C$8+SUMIFS(WACC!$F$58:$F$72,WACC!$C$58:$C$72,"&lt;="&amp;D512,WACC!$D$58:$D$72,"&gt;"&amp;D512)</f>
        <v>0.1406</v>
      </c>
      <c r="G512">
        <f t="shared" si="31"/>
        <v>-83.382857142857148</v>
      </c>
      <c r="H512">
        <f t="shared" si="32"/>
        <v>-73.855600117843025</v>
      </c>
    </row>
    <row r="513" spans="1:8">
      <c r="A513" s="51">
        <f t="shared" si="29"/>
        <v>10</v>
      </c>
      <c r="B513">
        <f t="shared" si="30"/>
        <v>1475579.1648221929</v>
      </c>
      <c r="C513" s="30">
        <f>A513+WACC!$J$53</f>
        <v>96</v>
      </c>
      <c r="D513" s="5">
        <f>(A513+WACC!$J$53)/(A513+WACC!$J$53+WACC!$J$54)</f>
        <v>0.36781609195402298</v>
      </c>
      <c r="F513" s="18">
        <f>WACC!$C$8+SUMIFS(WACC!$F$58:$F$72,WACC!$C$58:$C$72,"&lt;="&amp;D513,WACC!$D$58:$D$72,"&gt;"&amp;D513)</f>
        <v>0.1406</v>
      </c>
      <c r="G513">
        <f t="shared" si="31"/>
        <v>-83.382857142857148</v>
      </c>
      <c r="H513">
        <f t="shared" si="32"/>
        <v>-73.855600117843025</v>
      </c>
    </row>
    <row r="514" spans="1:8">
      <c r="A514" s="51">
        <f t="shared" si="29"/>
        <v>10</v>
      </c>
      <c r="B514">
        <f t="shared" si="30"/>
        <v>1475579.1648221929</v>
      </c>
      <c r="C514" s="30">
        <f>A514+WACC!$J$53</f>
        <v>96</v>
      </c>
      <c r="D514" s="5">
        <f>(A514+WACC!$J$53)/(A514+WACC!$J$53+WACC!$J$54)</f>
        <v>0.36781609195402298</v>
      </c>
      <c r="F514" s="18">
        <f>WACC!$C$8+SUMIFS(WACC!$F$58:$F$72,WACC!$C$58:$C$72,"&lt;="&amp;D514,WACC!$D$58:$D$72,"&gt;"&amp;D514)</f>
        <v>0.1406</v>
      </c>
      <c r="G514">
        <f t="shared" si="31"/>
        <v>-83.382857142857148</v>
      </c>
      <c r="H514">
        <f t="shared" si="32"/>
        <v>-73.855600117843025</v>
      </c>
    </row>
    <row r="515" spans="1:8">
      <c r="A515" s="51">
        <f t="shared" si="29"/>
        <v>10</v>
      </c>
      <c r="B515">
        <f t="shared" si="30"/>
        <v>1475579.1648221929</v>
      </c>
      <c r="C515" s="30">
        <f>A515+WACC!$J$53</f>
        <v>96</v>
      </c>
      <c r="D515" s="5">
        <f>(A515+WACC!$J$53)/(A515+WACC!$J$53+WACC!$J$54)</f>
        <v>0.36781609195402298</v>
      </c>
      <c r="F515" s="18">
        <f>WACC!$C$8+SUMIFS(WACC!$F$58:$F$72,WACC!$C$58:$C$72,"&lt;="&amp;D515,WACC!$D$58:$D$72,"&gt;"&amp;D515)</f>
        <v>0.1406</v>
      </c>
      <c r="G515">
        <f t="shared" si="31"/>
        <v>-83.382857142857148</v>
      </c>
      <c r="H515">
        <f t="shared" si="32"/>
        <v>-73.855600117843025</v>
      </c>
    </row>
    <row r="516" spans="1:8">
      <c r="A516" s="51">
        <f t="shared" si="29"/>
        <v>10</v>
      </c>
      <c r="B516">
        <f t="shared" si="30"/>
        <v>1475579.1648221929</v>
      </c>
      <c r="C516" s="30">
        <f>A516+WACC!$J$53</f>
        <v>96</v>
      </c>
      <c r="D516" s="5">
        <f>(A516+WACC!$J$53)/(A516+WACC!$J$53+WACC!$J$54)</f>
        <v>0.36781609195402298</v>
      </c>
      <c r="F516" s="18">
        <f>WACC!$C$8+SUMIFS(WACC!$F$58:$F$72,WACC!$C$58:$C$72,"&lt;="&amp;D516,WACC!$D$58:$D$72,"&gt;"&amp;D516)</f>
        <v>0.1406</v>
      </c>
      <c r="G516">
        <f t="shared" si="31"/>
        <v>-83.382857142857148</v>
      </c>
      <c r="H516">
        <f t="shared" si="32"/>
        <v>-73.855600117843025</v>
      </c>
    </row>
    <row r="517" spans="1:8">
      <c r="A517" s="51">
        <f t="shared" si="29"/>
        <v>10</v>
      </c>
      <c r="B517">
        <f t="shared" si="30"/>
        <v>1475579.1648221929</v>
      </c>
      <c r="C517" s="30">
        <f>A517+WACC!$J$53</f>
        <v>96</v>
      </c>
      <c r="D517" s="5">
        <f>(A517+WACC!$J$53)/(A517+WACC!$J$53+WACC!$J$54)</f>
        <v>0.36781609195402298</v>
      </c>
      <c r="F517" s="18">
        <f>WACC!$C$8+SUMIFS(WACC!$F$58:$F$72,WACC!$C$58:$C$72,"&lt;="&amp;D517,WACC!$D$58:$D$72,"&gt;"&amp;D517)</f>
        <v>0.1406</v>
      </c>
      <c r="G517">
        <f t="shared" si="31"/>
        <v>-83.382857142857148</v>
      </c>
      <c r="H517">
        <f t="shared" si="32"/>
        <v>-73.855600117843025</v>
      </c>
    </row>
    <row r="518" spans="1:8">
      <c r="A518" s="51">
        <f t="shared" si="29"/>
        <v>10</v>
      </c>
      <c r="B518">
        <f t="shared" si="30"/>
        <v>1475579.1648221929</v>
      </c>
      <c r="C518" s="30">
        <f>A518+WACC!$J$53</f>
        <v>96</v>
      </c>
      <c r="D518" s="5">
        <f>(A518+WACC!$J$53)/(A518+WACC!$J$53+WACC!$J$54)</f>
        <v>0.36781609195402298</v>
      </c>
      <c r="F518" s="18">
        <f>WACC!$C$8+SUMIFS(WACC!$F$58:$F$72,WACC!$C$58:$C$72,"&lt;="&amp;D518,WACC!$D$58:$D$72,"&gt;"&amp;D518)</f>
        <v>0.1406</v>
      </c>
      <c r="G518">
        <f t="shared" si="31"/>
        <v>-83.382857142857148</v>
      </c>
      <c r="H518">
        <f t="shared" si="32"/>
        <v>-73.855600117843025</v>
      </c>
    </row>
    <row r="519" spans="1:8">
      <c r="A519" s="51">
        <f t="shared" si="29"/>
        <v>10</v>
      </c>
      <c r="B519">
        <f t="shared" si="30"/>
        <v>1475579.1648221929</v>
      </c>
      <c r="C519" s="30">
        <f>A519+WACC!$J$53</f>
        <v>96</v>
      </c>
      <c r="D519" s="5">
        <f>(A519+WACC!$J$53)/(A519+WACC!$J$53+WACC!$J$54)</f>
        <v>0.36781609195402298</v>
      </c>
      <c r="F519" s="18">
        <f>WACC!$C$8+SUMIFS(WACC!$F$58:$F$72,WACC!$C$58:$C$72,"&lt;="&amp;D519,WACC!$D$58:$D$72,"&gt;"&amp;D519)</f>
        <v>0.1406</v>
      </c>
      <c r="G519">
        <f t="shared" si="31"/>
        <v>-83.382857142857148</v>
      </c>
      <c r="H519">
        <f t="shared" si="32"/>
        <v>-73.855600117843025</v>
      </c>
    </row>
    <row r="520" spans="1:8">
      <c r="A520" s="51">
        <f t="shared" si="29"/>
        <v>10</v>
      </c>
      <c r="B520">
        <f t="shared" si="30"/>
        <v>1475579.1648221929</v>
      </c>
      <c r="C520" s="30">
        <f>A520+WACC!$J$53</f>
        <v>96</v>
      </c>
      <c r="D520" s="5">
        <f>(A520+WACC!$J$53)/(A520+WACC!$J$53+WACC!$J$54)</f>
        <v>0.36781609195402298</v>
      </c>
      <c r="F520" s="18">
        <f>WACC!$C$8+SUMIFS(WACC!$F$58:$F$72,WACC!$C$58:$C$72,"&lt;="&amp;D520,WACC!$D$58:$D$72,"&gt;"&amp;D520)</f>
        <v>0.1406</v>
      </c>
      <c r="G520">
        <f t="shared" si="31"/>
        <v>-83.382857142857148</v>
      </c>
      <c r="H520">
        <f t="shared" si="32"/>
        <v>-73.855600117843025</v>
      </c>
    </row>
    <row r="521" spans="1:8">
      <c r="A521" s="51">
        <f t="shared" ref="A521:A522" si="33">$B$5</f>
        <v>10</v>
      </c>
      <c r="G521">
        <f t="shared" ref="G521" si="34">((1-0.2)*(E521-C521*F521))/($B$3)*10^9</f>
        <v>0</v>
      </c>
      <c r="H521">
        <f t="shared" ref="H521" si="35">((1-0.2)*(E521-(C521-A521)*F521))/($B$3+B521)*10^9</f>
        <v>0</v>
      </c>
    </row>
    <row r="522" spans="1:8">
      <c r="A522" s="51">
        <f t="shared" si="33"/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0F7D-BDA4-9D4D-8915-1033AB6DCBE2}">
  <dimension ref="A2:AG84"/>
  <sheetViews>
    <sheetView zoomScaleNormal="100" workbookViewId="0">
      <selection activeCell="C3" sqref="C3"/>
    </sheetView>
  </sheetViews>
  <sheetFormatPr baseColWidth="10" defaultRowHeight="16"/>
  <cols>
    <col min="3" max="3" width="12.1640625" bestFit="1" customWidth="1"/>
  </cols>
  <sheetData>
    <row r="2" spans="1:19">
      <c r="J2" s="23"/>
      <c r="K2" s="23"/>
      <c r="L2" s="23"/>
      <c r="M2" s="23"/>
      <c r="N2" s="23"/>
    </row>
    <row r="3" spans="1:19">
      <c r="B3" t="s">
        <v>11</v>
      </c>
      <c r="C3" s="5">
        <v>9.9999999999999995E-7</v>
      </c>
      <c r="D3" s="5">
        <v>0.1</v>
      </c>
      <c r="E3" s="5">
        <v>0.2</v>
      </c>
      <c r="F3" s="10">
        <v>0.22</v>
      </c>
      <c r="G3" s="10">
        <v>0.24</v>
      </c>
      <c r="H3" s="10">
        <v>0.26</v>
      </c>
      <c r="I3" s="10">
        <v>0.28000000000000003</v>
      </c>
      <c r="J3" s="24">
        <v>0.28999999999999998</v>
      </c>
      <c r="K3" s="5">
        <v>0.3</v>
      </c>
      <c r="L3" s="19">
        <v>0.34</v>
      </c>
      <c r="M3" s="5">
        <v>0.4</v>
      </c>
      <c r="N3" s="5">
        <v>0.5</v>
      </c>
      <c r="O3" s="5">
        <v>0.6</v>
      </c>
      <c r="P3" s="5">
        <v>0.7</v>
      </c>
      <c r="Q3" s="5">
        <v>0.8</v>
      </c>
      <c r="R3" s="5">
        <v>0.9</v>
      </c>
      <c r="S3" s="5">
        <v>0.99</v>
      </c>
    </row>
    <row r="4" spans="1:19">
      <c r="B4" t="s">
        <v>0</v>
      </c>
      <c r="C4" s="31">
        <f>C5/(1/C3-1)</f>
        <v>1.6500016500016501E-4</v>
      </c>
      <c r="D4" s="31">
        <f t="shared" ref="D4:N4" si="0">D5/(1/D3-1)</f>
        <v>18.333333333333332</v>
      </c>
      <c r="E4" s="31">
        <f t="shared" si="0"/>
        <v>41.25</v>
      </c>
      <c r="F4" s="31">
        <f t="shared" si="0"/>
        <v>46.538461538461533</v>
      </c>
      <c r="G4" s="31">
        <f t="shared" ref="G4" si="1">G5/(1/G3-1)</f>
        <v>52.105263157894733</v>
      </c>
      <c r="H4" s="31">
        <f t="shared" ref="H4:J4" si="2">H5/(1/H3-1)</f>
        <v>57.972972972972983</v>
      </c>
      <c r="I4" s="31">
        <f t="shared" si="2"/>
        <v>64.166666666666671</v>
      </c>
      <c r="J4" s="31">
        <f t="shared" si="2"/>
        <v>67.394366197183089</v>
      </c>
      <c r="K4" s="31">
        <f>K5/(1/K3-1)</f>
        <v>70.714285714285708</v>
      </c>
      <c r="L4" s="31">
        <f>L5/(1/L3-1)</f>
        <v>85.000000000000014</v>
      </c>
      <c r="M4" s="31">
        <f>M5/(1/M3-1)</f>
        <v>110</v>
      </c>
      <c r="N4" s="31">
        <f>N5/(1/N3-1)</f>
        <v>165</v>
      </c>
      <c r="O4" s="31">
        <f t="shared" ref="O4:S4" si="3">O5/(1/O3-1)</f>
        <v>247.49999999999997</v>
      </c>
      <c r="P4" s="31">
        <f t="shared" si="3"/>
        <v>384.99999999999994</v>
      </c>
      <c r="Q4" s="31">
        <f t="shared" si="3"/>
        <v>660</v>
      </c>
      <c r="R4" s="31">
        <f t="shared" si="3"/>
        <v>1484.9999999999993</v>
      </c>
      <c r="S4" s="31">
        <f t="shared" si="3"/>
        <v>16334.999999999894</v>
      </c>
    </row>
    <row r="5" spans="1:19">
      <c r="B5" t="s">
        <v>1</v>
      </c>
      <c r="C5">
        <f>$J$54</f>
        <v>165</v>
      </c>
      <c r="D5">
        <f>$J$54</f>
        <v>165</v>
      </c>
      <c r="E5">
        <f>$J$54</f>
        <v>165</v>
      </c>
      <c r="F5">
        <f>$J$54</f>
        <v>165</v>
      </c>
      <c r="G5">
        <f>$J$54</f>
        <v>165</v>
      </c>
      <c r="H5">
        <f>$J$54</f>
        <v>165</v>
      </c>
      <c r="I5">
        <f>$J$54</f>
        <v>165</v>
      </c>
      <c r="J5">
        <f>$J$54</f>
        <v>165</v>
      </c>
      <c r="K5">
        <f>$J$54</f>
        <v>165</v>
      </c>
      <c r="L5">
        <f>$J$54</f>
        <v>165</v>
      </c>
      <c r="M5">
        <f>$J$54</f>
        <v>165</v>
      </c>
      <c r="N5">
        <f>$J$54</f>
        <v>165</v>
      </c>
      <c r="O5">
        <f t="shared" ref="O5:S5" si="4">$J$54</f>
        <v>165</v>
      </c>
      <c r="P5">
        <f t="shared" si="4"/>
        <v>165</v>
      </c>
      <c r="Q5">
        <f t="shared" si="4"/>
        <v>165</v>
      </c>
      <c r="R5">
        <f t="shared" si="4"/>
        <v>165</v>
      </c>
      <c r="S5">
        <f t="shared" si="4"/>
        <v>165</v>
      </c>
    </row>
    <row r="6" spans="1:19">
      <c r="B6" t="s">
        <v>62</v>
      </c>
    </row>
    <row r="7" spans="1:19">
      <c r="A7" t="s">
        <v>14</v>
      </c>
      <c r="B7" t="s">
        <v>13</v>
      </c>
      <c r="C7" s="26">
        <v>0.184</v>
      </c>
      <c r="D7" s="26">
        <v>0.184</v>
      </c>
      <c r="E7" s="26">
        <v>0.184</v>
      </c>
      <c r="F7" s="26">
        <v>0.184</v>
      </c>
      <c r="G7" s="26">
        <v>0.184</v>
      </c>
      <c r="H7" s="26">
        <v>0.184</v>
      </c>
      <c r="I7" s="26">
        <v>0.184</v>
      </c>
      <c r="J7" s="26">
        <v>0.184</v>
      </c>
      <c r="K7" s="26">
        <v>0.184</v>
      </c>
      <c r="L7" s="26">
        <v>0.184</v>
      </c>
      <c r="M7" s="26">
        <v>0.184</v>
      </c>
      <c r="N7" s="26">
        <v>0.184</v>
      </c>
      <c r="O7" s="26">
        <v>0.184</v>
      </c>
      <c r="P7" s="26">
        <v>0.184</v>
      </c>
      <c r="Q7" s="26">
        <v>0.184</v>
      </c>
      <c r="R7" s="26">
        <v>0.184</v>
      </c>
      <c r="S7" s="26">
        <v>0.184</v>
      </c>
    </row>
    <row r="8" spans="1:19">
      <c r="A8" t="s">
        <v>16</v>
      </c>
      <c r="B8" s="7" t="s">
        <v>12</v>
      </c>
      <c r="C8" s="26">
        <v>0.1164</v>
      </c>
      <c r="D8" s="26">
        <v>0.1164</v>
      </c>
      <c r="E8" s="26">
        <v>0.1164</v>
      </c>
      <c r="F8" s="26">
        <v>0.1164</v>
      </c>
      <c r="G8" s="26">
        <v>0.1164</v>
      </c>
      <c r="H8" s="26">
        <v>0.1164</v>
      </c>
      <c r="I8" s="26">
        <v>0.1164</v>
      </c>
      <c r="J8" s="26">
        <v>0.1164</v>
      </c>
      <c r="K8" s="26">
        <v>0.1164</v>
      </c>
      <c r="L8" s="26">
        <v>0.1164</v>
      </c>
      <c r="M8" s="26">
        <v>0.1164</v>
      </c>
      <c r="N8" s="26">
        <v>0.1164</v>
      </c>
      <c r="O8" s="26">
        <v>0.1164</v>
      </c>
      <c r="P8" s="26">
        <v>0.1164</v>
      </c>
      <c r="Q8" s="26">
        <v>0.1164</v>
      </c>
      <c r="R8" s="26">
        <v>0.1164</v>
      </c>
      <c r="S8" s="26">
        <v>0.1164</v>
      </c>
    </row>
    <row r="9" spans="1:19">
      <c r="B9" s="6" t="s">
        <v>2</v>
      </c>
      <c r="C9" s="26">
        <f>C8+C12*(C7-C8)</f>
        <v>0.13326053508843078</v>
      </c>
      <c r="D9" s="26">
        <f t="shared" ref="D9:N9" si="5">D8+D12*(D7-D8)</f>
        <v>0.13475923463111111</v>
      </c>
      <c r="E9" s="26">
        <f t="shared" si="5"/>
        <v>0.13663262592</v>
      </c>
      <c r="F9" s="26">
        <f t="shared" si="5"/>
        <v>0.13706494698666666</v>
      </c>
      <c r="G9" s="26">
        <f t="shared" ref="G9" si="6">G8+G12*(G7-G8)</f>
        <v>0.13752002179368422</v>
      </c>
      <c r="H9" s="26">
        <f t="shared" ref="H9:J9" si="7">H8+H12*(H7-H8)</f>
        <v>0.13799969523891892</v>
      </c>
      <c r="I9" s="26">
        <f t="shared" si="7"/>
        <v>0.13850601720888889</v>
      </c>
      <c r="J9" s="26">
        <f t="shared" si="7"/>
        <v>0.13876987513690142</v>
      </c>
      <c r="K9" s="26">
        <f>K8+K12*(K7-K8)</f>
        <v>0.13904127186285714</v>
      </c>
      <c r="L9" s="26">
        <f>L8+L12*(L7-L8)</f>
        <v>0.14020910019878788</v>
      </c>
      <c r="M9" s="26">
        <f>M8+M12*(M7-M8)</f>
        <v>0.14225279978666666</v>
      </c>
      <c r="N9" s="26">
        <f>N8+N12*(N7-N8)</f>
        <v>0.14674893888000001</v>
      </c>
      <c r="O9" s="26">
        <f t="shared" ref="O9:S9" si="8">O8+O12*(O7-O8)</f>
        <v>0.15349314752000001</v>
      </c>
      <c r="P9" s="26">
        <f t="shared" si="8"/>
        <v>0.16473349525333333</v>
      </c>
      <c r="Q9" s="26">
        <f t="shared" si="8"/>
        <v>0.18721419072000001</v>
      </c>
      <c r="R9" s="26">
        <f t="shared" si="8"/>
        <v>0.25465627711999994</v>
      </c>
      <c r="S9" s="26">
        <f t="shared" si="8"/>
        <v>1.4686138323199913</v>
      </c>
    </row>
    <row r="10" spans="1:19">
      <c r="B10" t="s">
        <v>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>
      <c r="B11" s="6" t="s">
        <v>8</v>
      </c>
      <c r="C11" s="29">
        <v>0.249416</v>
      </c>
      <c r="D11" s="29">
        <v>0.249416</v>
      </c>
      <c r="E11" s="29">
        <v>0.249416</v>
      </c>
      <c r="F11" s="29">
        <v>0.249416</v>
      </c>
      <c r="G11" s="29">
        <v>0.249416</v>
      </c>
      <c r="H11" s="29">
        <v>0.249416</v>
      </c>
      <c r="I11" s="29">
        <v>0.249416</v>
      </c>
      <c r="J11" s="29">
        <v>0.249416</v>
      </c>
      <c r="K11" s="29">
        <v>0.249416</v>
      </c>
      <c r="L11" s="29">
        <v>0.249416</v>
      </c>
      <c r="M11" s="29">
        <v>0.249416</v>
      </c>
      <c r="N11" s="29">
        <v>0.249416</v>
      </c>
      <c r="O11" s="29">
        <v>0.249416</v>
      </c>
      <c r="P11" s="29">
        <v>0.249416</v>
      </c>
      <c r="Q11" s="29">
        <v>0.249416</v>
      </c>
      <c r="R11" s="29">
        <v>0.249416</v>
      </c>
      <c r="S11" s="29">
        <v>0.249416</v>
      </c>
    </row>
    <row r="12" spans="1:19">
      <c r="B12" t="s">
        <v>7</v>
      </c>
      <c r="C12" s="29">
        <f>C11*(1+(1-C16)*C4/C5)</f>
        <v>0.24941619953299954</v>
      </c>
      <c r="D12" s="29">
        <f t="shared" ref="D12:N12" si="9">D11*(1+(1-D16)*D4/D5)</f>
        <v>0.27158631111111109</v>
      </c>
      <c r="E12" s="29">
        <f t="shared" si="9"/>
        <v>0.29929919999999999</v>
      </c>
      <c r="F12" s="29">
        <f t="shared" si="9"/>
        <v>0.30569448205128208</v>
      </c>
      <c r="G12" s="29">
        <f t="shared" ref="G12" si="10">G11*(1+(1-G16)*G4/G5)</f>
        <v>0.31242635789473683</v>
      </c>
      <c r="H12" s="29">
        <f t="shared" ref="H12:J12" si="11">H11*(1+(1-H16)*H4/H5)</f>
        <v>0.31952211891891891</v>
      </c>
      <c r="I12" s="29">
        <f t="shared" si="11"/>
        <v>0.32701208888888889</v>
      </c>
      <c r="J12" s="29">
        <f t="shared" si="11"/>
        <v>0.33091531267605634</v>
      </c>
      <c r="K12" s="29">
        <f>K11*(1+(1-K16)*K4/K5)</f>
        <v>0.33493005714285717</v>
      </c>
      <c r="L12" s="29">
        <f>L11*(1+(1-L16)*L4/L5)</f>
        <v>0.35220562424242424</v>
      </c>
      <c r="M12" s="29">
        <f>M11*(1+(1-M16)*M4/M5)</f>
        <v>0.38243786666666663</v>
      </c>
      <c r="N12" s="29">
        <f>N11*(1+(1-N16)*N4/N5)</f>
        <v>0.44894879999999998</v>
      </c>
      <c r="O12" s="29">
        <f t="shared" ref="O12:S12" si="12">O11*(1+(1-O16)*O4/O5)</f>
        <v>0.54871520000000007</v>
      </c>
      <c r="P12" s="29">
        <f t="shared" si="12"/>
        <v>0.71499253333333335</v>
      </c>
      <c r="Q12" s="29">
        <f t="shared" si="12"/>
        <v>1.0475472000000001</v>
      </c>
      <c r="R12" s="29">
        <f t="shared" si="12"/>
        <v>2.0452111999999993</v>
      </c>
      <c r="S12" s="29">
        <f t="shared" si="12"/>
        <v>20.003163199999872</v>
      </c>
    </row>
    <row r="13" spans="1:19">
      <c r="A13" t="s">
        <v>64</v>
      </c>
      <c r="B13" t="s">
        <v>15</v>
      </c>
      <c r="C13" s="18">
        <f>G72</f>
        <v>6.8999999999999999E-3</v>
      </c>
      <c r="D13" s="18">
        <f>G71</f>
        <v>8.5000000000000006E-3</v>
      </c>
      <c r="E13" s="18">
        <f>G69</f>
        <v>1.4200000000000001E-2</v>
      </c>
      <c r="F13" s="18">
        <f>G69</f>
        <v>1.4200000000000001E-2</v>
      </c>
      <c r="G13" s="18">
        <f>G69</f>
        <v>1.4200000000000001E-2</v>
      </c>
      <c r="H13" s="18">
        <f>G68</f>
        <v>1.6199999999999999E-2</v>
      </c>
      <c r="I13" s="18">
        <f>G68</f>
        <v>1.6199999999999999E-2</v>
      </c>
      <c r="J13" s="18">
        <f>G68</f>
        <v>1.6199999999999999E-2</v>
      </c>
      <c r="K13" s="18">
        <f>G67</f>
        <v>0.02</v>
      </c>
      <c r="L13" s="18">
        <f>G66</f>
        <v>2.4199999999999999E-2</v>
      </c>
      <c r="M13" s="18">
        <f>G65</f>
        <v>3.1300000000000001E-2</v>
      </c>
      <c r="N13" s="18">
        <f>G63</f>
        <v>5.2600000000000001E-2</v>
      </c>
      <c r="O13" s="18">
        <f>F61</f>
        <v>0.1157</v>
      </c>
      <c r="P13" s="18">
        <f>F60</f>
        <v>0.1578</v>
      </c>
      <c r="Q13" s="18">
        <f>F59</f>
        <v>0.17499999999999999</v>
      </c>
      <c r="R13" s="18">
        <f>F58</f>
        <v>0.2</v>
      </c>
      <c r="S13" s="18">
        <f>F58</f>
        <v>0.2</v>
      </c>
    </row>
    <row r="14" spans="1:19">
      <c r="B14" t="s">
        <v>17</v>
      </c>
      <c r="C14" t="s">
        <v>18</v>
      </c>
      <c r="D14" t="s">
        <v>56</v>
      </c>
      <c r="E14" t="s">
        <v>57</v>
      </c>
      <c r="F14" t="s">
        <v>57</v>
      </c>
      <c r="G14" t="s">
        <v>57</v>
      </c>
      <c r="H14" t="s">
        <v>63</v>
      </c>
      <c r="I14" t="s">
        <v>63</v>
      </c>
      <c r="J14" t="s">
        <v>63</v>
      </c>
      <c r="K14" t="s">
        <v>58</v>
      </c>
      <c r="L14" t="s">
        <v>61</v>
      </c>
      <c r="M14" t="s">
        <v>59</v>
      </c>
      <c r="N14" t="s">
        <v>60</v>
      </c>
      <c r="O14" t="s">
        <v>153</v>
      </c>
      <c r="P14" t="s">
        <v>154</v>
      </c>
      <c r="Q14" t="s">
        <v>155</v>
      </c>
      <c r="R14" t="s">
        <v>0</v>
      </c>
      <c r="S14" t="s">
        <v>0</v>
      </c>
    </row>
    <row r="15" spans="1:19">
      <c r="B15" t="s">
        <v>3</v>
      </c>
      <c r="C15" s="26">
        <f>C8+C10+C13</f>
        <v>0.12330000000000001</v>
      </c>
      <c r="D15" s="26">
        <f t="shared" ref="D15:N15" si="13">D8+D10+D13</f>
        <v>0.12490000000000001</v>
      </c>
      <c r="E15" s="26">
        <f t="shared" si="13"/>
        <v>0.13059999999999999</v>
      </c>
      <c r="F15" s="26">
        <f t="shared" si="13"/>
        <v>0.13059999999999999</v>
      </c>
      <c r="G15" s="26">
        <f t="shared" ref="G15:I15" si="14">G8+G10+G13</f>
        <v>0.13059999999999999</v>
      </c>
      <c r="H15" s="26">
        <f t="shared" si="14"/>
        <v>0.1326</v>
      </c>
      <c r="I15" s="26">
        <f t="shared" si="14"/>
        <v>0.1326</v>
      </c>
      <c r="J15" s="26">
        <f t="shared" ref="J15" si="15">J8+J10+J13</f>
        <v>0.1326</v>
      </c>
      <c r="K15" s="26">
        <f>K8+K10+K13</f>
        <v>0.13639999999999999</v>
      </c>
      <c r="L15" s="26">
        <f>L8+L10+L13</f>
        <v>0.1406</v>
      </c>
      <c r="M15" s="26">
        <f>M8+M10+M13</f>
        <v>0.1477</v>
      </c>
      <c r="N15" s="26">
        <f>N8+N10+N13</f>
        <v>0.16900000000000001</v>
      </c>
      <c r="O15" s="26">
        <f t="shared" ref="O15:S15" si="16">O8+O10+O13</f>
        <v>0.2321</v>
      </c>
      <c r="P15" s="26">
        <f t="shared" si="16"/>
        <v>0.2742</v>
      </c>
      <c r="Q15" s="26">
        <f t="shared" si="16"/>
        <v>0.29139999999999999</v>
      </c>
      <c r="R15" s="26">
        <f t="shared" si="16"/>
        <v>0.31640000000000001</v>
      </c>
      <c r="S15" s="26">
        <f t="shared" si="16"/>
        <v>0.31640000000000001</v>
      </c>
    </row>
    <row r="16" spans="1:19">
      <c r="B16" t="s">
        <v>4</v>
      </c>
      <c r="C16" s="5">
        <v>0.2</v>
      </c>
      <c r="D16" s="5">
        <v>0.2</v>
      </c>
      <c r="E16" s="5">
        <v>0.2</v>
      </c>
      <c r="F16" s="5">
        <v>0.2</v>
      </c>
      <c r="G16" s="5">
        <v>0.2</v>
      </c>
      <c r="H16" s="5">
        <v>0.2</v>
      </c>
      <c r="I16" s="5">
        <v>0.2</v>
      </c>
      <c r="J16" s="5">
        <v>0.2</v>
      </c>
      <c r="K16" s="5">
        <v>0.2</v>
      </c>
      <c r="L16" s="5">
        <v>0.2</v>
      </c>
      <c r="M16" s="5">
        <v>0.2</v>
      </c>
      <c r="N16" s="5">
        <v>0.2</v>
      </c>
      <c r="O16" s="5">
        <v>0.2</v>
      </c>
      <c r="P16" s="5">
        <v>0.2</v>
      </c>
      <c r="Q16" s="5">
        <v>0.2</v>
      </c>
      <c r="R16" s="5">
        <v>0.2</v>
      </c>
      <c r="S16" s="5">
        <v>0.2</v>
      </c>
    </row>
    <row r="17" spans="2:28">
      <c r="B17" t="s">
        <v>5</v>
      </c>
      <c r="C17" s="26">
        <f>C5/(C4+C5)*C9+C4/(C4+C5)*C15*(1-C16)</f>
        <v>0.1332605004678957</v>
      </c>
      <c r="D17" s="26">
        <f>D5/(D4+D5)*D9+D4/(D4+D5)*D15*(1-D16)</f>
        <v>0.13127531116800001</v>
      </c>
      <c r="E17" s="26">
        <f>E5/(E4+E5)*E9+E4/(E4+E5)*E15*(1-E16)</f>
        <v>0.130202100736</v>
      </c>
      <c r="F17" s="26">
        <f>F5/(F4+F5)*F9+F4/(F4+F5)*F15*(1-F16)</f>
        <v>0.12989625864959997</v>
      </c>
      <c r="G17" s="26">
        <f>G5/(G4+G5)*G9+G4/(G4+G5)*G15*(1-G16)</f>
        <v>0.1295904165632</v>
      </c>
      <c r="H17" s="26">
        <f>H5/(H4+H5)*H9+H4/(H4+H5)*H15*(1-H16)</f>
        <v>0.1297005744768</v>
      </c>
      <c r="I17" s="26">
        <f>I5/(I4+I5)*I9+I4/(I4+I5)*I15*(1-I16)</f>
        <v>0.12942673239039998</v>
      </c>
      <c r="J17" s="27">
        <f>J5/(J4+J5)*J9+J4/(J4+J5)*J15*(1-J16)</f>
        <v>0.1292898113472</v>
      </c>
      <c r="K17" s="26">
        <f>K5/(K4+K5)*K9+K4/(K4+K5)*K15*(1-K16)</f>
        <v>0.13006489030399998</v>
      </c>
      <c r="L17" s="28">
        <f>L5/(L4+L5)*L9+L4/(L4+L5)*L15*(1-L16)</f>
        <v>0.13078120613120001</v>
      </c>
      <c r="M17" s="26">
        <f>M5/(M4+M5)*M9+M4/(M4+M5)*M15*(1-M16)</f>
        <v>0.13261567987200001</v>
      </c>
      <c r="N17" s="26">
        <f>N5/(N4+N5)*N9+N4/(N4+N5)*N15*(1-N16)</f>
        <v>0.14097446944000003</v>
      </c>
      <c r="O17" s="28">
        <f t="shared" ref="O17:S17" si="17">O5/(O4+O5)*O9+O4/(O4+O5)*O15*(1-O16)</f>
        <v>0.17280525900800001</v>
      </c>
      <c r="P17" s="26">
        <f t="shared" si="17"/>
        <v>0.20297204857599996</v>
      </c>
      <c r="Q17" s="26">
        <f t="shared" si="17"/>
        <v>0.22393883814400001</v>
      </c>
      <c r="R17" s="28">
        <f t="shared" si="17"/>
        <v>0.25327362771200002</v>
      </c>
      <c r="S17" s="26">
        <f t="shared" si="17"/>
        <v>0.26527493832319998</v>
      </c>
    </row>
    <row r="18" spans="2:28">
      <c r="B18" t="s">
        <v>152</v>
      </c>
      <c r="C18">
        <f>C4*C15</f>
        <v>2.0344520344520347E-5</v>
      </c>
      <c r="D18">
        <f t="shared" ref="D18:N18" si="18">D4*D15</f>
        <v>2.2898333333333336</v>
      </c>
      <c r="E18">
        <f t="shared" si="18"/>
        <v>5.3872499999999999</v>
      </c>
      <c r="F18">
        <f t="shared" si="18"/>
        <v>6.0779230769230761</v>
      </c>
      <c r="G18">
        <f t="shared" si="18"/>
        <v>6.8049473684210522</v>
      </c>
      <c r="H18">
        <f t="shared" si="18"/>
        <v>7.6872162162162176</v>
      </c>
      <c r="I18">
        <f t="shared" si="18"/>
        <v>8.5084999999999997</v>
      </c>
      <c r="J18">
        <f t="shared" si="18"/>
        <v>8.9364929577464771</v>
      </c>
      <c r="K18">
        <f t="shared" si="18"/>
        <v>9.645428571428571</v>
      </c>
      <c r="L18">
        <f t="shared" si="18"/>
        <v>11.951000000000002</v>
      </c>
      <c r="M18">
        <f t="shared" si="18"/>
        <v>16.247</v>
      </c>
      <c r="N18">
        <f t="shared" si="18"/>
        <v>27.885000000000002</v>
      </c>
      <c r="O18">
        <f t="shared" ref="O18:S18" si="19">O4*O15</f>
        <v>57.444749999999992</v>
      </c>
      <c r="P18">
        <f t="shared" si="19"/>
        <v>105.56699999999998</v>
      </c>
      <c r="Q18">
        <f t="shared" si="19"/>
        <v>192.32399999999998</v>
      </c>
      <c r="R18">
        <f t="shared" si="19"/>
        <v>469.85399999999981</v>
      </c>
      <c r="S18">
        <f t="shared" si="19"/>
        <v>5168.3939999999666</v>
      </c>
    </row>
    <row r="21" spans="2:28">
      <c r="K21" s="32"/>
      <c r="L21" s="32"/>
      <c r="M21" s="32"/>
      <c r="N21" s="32"/>
      <c r="O21" s="32"/>
      <c r="P21" s="32"/>
    </row>
    <row r="22" spans="2:28">
      <c r="K22" s="32"/>
      <c r="L22" s="32"/>
      <c r="M22" s="32"/>
      <c r="N22" s="32"/>
      <c r="O22" s="32"/>
      <c r="P22" s="32"/>
    </row>
    <row r="23" spans="2:28">
      <c r="K23" s="32"/>
      <c r="L23" s="32"/>
      <c r="M23" s="32"/>
      <c r="N23" s="32"/>
      <c r="O23" s="32"/>
      <c r="P23" s="32"/>
    </row>
    <row r="24" spans="2:28">
      <c r="K24" s="32"/>
      <c r="L24" s="32"/>
      <c r="M24" s="32"/>
      <c r="N24" s="32"/>
      <c r="O24" s="32"/>
      <c r="P24" s="32"/>
    </row>
    <row r="25" spans="2:28">
      <c r="K25" s="32"/>
      <c r="L25" s="32"/>
      <c r="M25" s="32"/>
      <c r="N25" s="32"/>
      <c r="O25" s="32"/>
      <c r="P25" s="32"/>
    </row>
    <row r="26" spans="2:28">
      <c r="K26" s="32"/>
      <c r="L26" s="32"/>
      <c r="M26" s="32"/>
      <c r="N26" s="32"/>
      <c r="O26" s="32"/>
      <c r="P26" s="32"/>
    </row>
    <row r="27" spans="2:28">
      <c r="K27" s="32"/>
      <c r="L27" s="32"/>
      <c r="M27" s="32"/>
      <c r="N27" s="32"/>
      <c r="O27" s="32"/>
      <c r="P27" s="32"/>
    </row>
    <row r="28" spans="2:28" ht="16" customHeight="1">
      <c r="K28" s="32"/>
      <c r="L28" s="32"/>
      <c r="M28" s="32"/>
      <c r="N28" s="32"/>
      <c r="O28" s="32"/>
      <c r="P28" s="32"/>
      <c r="X28" t="s">
        <v>6</v>
      </c>
    </row>
    <row r="29" spans="2:28" ht="16" customHeight="1">
      <c r="K29" s="32"/>
      <c r="L29" s="32"/>
      <c r="M29" s="32"/>
      <c r="N29" s="32"/>
      <c r="O29" s="32"/>
      <c r="P29" s="32"/>
      <c r="U29" t="s">
        <v>14</v>
      </c>
      <c r="V29" t="s">
        <v>16</v>
      </c>
      <c r="X29" s="18">
        <v>0</v>
      </c>
      <c r="Z29" s="6" t="s">
        <v>8</v>
      </c>
    </row>
    <row r="30" spans="2:28" ht="16" customHeight="1">
      <c r="O30" s="32"/>
      <c r="P30" s="32"/>
      <c r="S30" t="s">
        <v>1</v>
      </c>
      <c r="X30" s="18">
        <v>0</v>
      </c>
      <c r="Z30" s="29">
        <v>0.249416</v>
      </c>
      <c r="AB30" t="s">
        <v>4</v>
      </c>
    </row>
    <row r="31" spans="2:28" ht="16" customHeight="1">
      <c r="K31" s="32"/>
      <c r="L31" s="32"/>
      <c r="M31" s="32"/>
      <c r="N31" s="32"/>
      <c r="O31" s="32"/>
      <c r="P31" s="32"/>
      <c r="R31">
        <v>6.8999999999999999E-3</v>
      </c>
      <c r="S31">
        <f>$J$54</f>
        <v>165</v>
      </c>
      <c r="V31" s="7" t="s">
        <v>12</v>
      </c>
      <c r="X31" s="18">
        <v>0</v>
      </c>
      <c r="Z31" s="29">
        <v>0.249416</v>
      </c>
      <c r="AB31" s="5">
        <v>0.2</v>
      </c>
    </row>
    <row r="32" spans="2:28">
      <c r="K32" s="32"/>
      <c r="L32" s="32"/>
      <c r="M32" s="32"/>
      <c r="N32" s="32"/>
      <c r="O32" s="32"/>
      <c r="P32" s="32"/>
      <c r="R32">
        <v>8.5000000000000006E-3</v>
      </c>
      <c r="S32">
        <f>$J$54</f>
        <v>165</v>
      </c>
      <c r="U32" t="s">
        <v>13</v>
      </c>
      <c r="V32" s="26">
        <v>0.1164</v>
      </c>
      <c r="X32" s="18">
        <v>0</v>
      </c>
      <c r="Z32" s="29">
        <v>0.249416</v>
      </c>
      <c r="AB32" s="5">
        <v>0.2</v>
      </c>
    </row>
    <row r="33" spans="11:28">
      <c r="K33" s="32"/>
      <c r="L33" s="32"/>
      <c r="M33" s="32"/>
      <c r="N33" s="32"/>
      <c r="O33" s="32"/>
      <c r="P33" s="32"/>
      <c r="R33">
        <v>1.4200000000000001E-2</v>
      </c>
      <c r="S33">
        <f>$J$54</f>
        <v>165</v>
      </c>
      <c r="U33" s="26">
        <v>0.184</v>
      </c>
      <c r="V33" s="26">
        <v>0.1164</v>
      </c>
      <c r="X33" s="18">
        <v>0</v>
      </c>
      <c r="Z33" s="29">
        <v>0.249416</v>
      </c>
      <c r="AB33" s="5">
        <v>0.2</v>
      </c>
    </row>
    <row r="34" spans="11:28" ht="16" customHeight="1">
      <c r="K34" s="33"/>
      <c r="L34" s="33"/>
      <c r="M34" s="33"/>
      <c r="N34" s="33"/>
      <c r="O34" s="33"/>
      <c r="P34" s="33"/>
      <c r="R34">
        <v>1.4200000000000001E-2</v>
      </c>
      <c r="S34">
        <f>$J$54</f>
        <v>165</v>
      </c>
      <c r="U34" s="26">
        <v>0.184</v>
      </c>
      <c r="V34" s="26">
        <v>0.1164</v>
      </c>
      <c r="X34" s="18">
        <v>0</v>
      </c>
      <c r="Z34" s="29">
        <v>0.249416</v>
      </c>
      <c r="AB34" s="5">
        <v>0.2</v>
      </c>
    </row>
    <row r="35" spans="11:28" ht="16" customHeight="1">
      <c r="K35" s="33"/>
      <c r="L35" s="33"/>
      <c r="M35" s="33"/>
      <c r="N35" s="33"/>
      <c r="O35" s="33"/>
      <c r="P35" s="33"/>
      <c r="R35">
        <v>1.4200000000000001E-2</v>
      </c>
      <c r="S35">
        <f>$J$54</f>
        <v>165</v>
      </c>
      <c r="U35" s="26">
        <v>0.184</v>
      </c>
      <c r="V35" s="26">
        <v>0.1164</v>
      </c>
      <c r="X35" s="18">
        <v>0</v>
      </c>
      <c r="Z35" s="29">
        <v>0.249416</v>
      </c>
      <c r="AB35" s="5">
        <v>0.2</v>
      </c>
    </row>
    <row r="36" spans="11:28" ht="16" customHeight="1">
      <c r="K36" s="33"/>
      <c r="L36" s="33"/>
      <c r="M36" s="33"/>
      <c r="N36" s="33"/>
      <c r="O36" s="33"/>
      <c r="P36" s="33"/>
      <c r="R36">
        <v>1.6199999999999999E-2</v>
      </c>
      <c r="S36">
        <f>$J$54</f>
        <v>165</v>
      </c>
      <c r="U36" s="26">
        <v>0.184</v>
      </c>
      <c r="V36" s="26">
        <v>0.1164</v>
      </c>
      <c r="X36" s="18">
        <v>0</v>
      </c>
      <c r="Z36" s="29">
        <v>0.249416</v>
      </c>
      <c r="AB36" s="5">
        <v>0.2</v>
      </c>
    </row>
    <row r="37" spans="11:28" ht="16" customHeight="1">
      <c r="K37" s="33"/>
      <c r="L37" s="33"/>
      <c r="M37" s="33"/>
      <c r="N37" s="33"/>
      <c r="O37" s="33"/>
      <c r="P37" s="33"/>
      <c r="R37">
        <v>1.6199999999999999E-2</v>
      </c>
      <c r="S37">
        <f>$J$54</f>
        <v>165</v>
      </c>
      <c r="U37" s="26">
        <v>0.184</v>
      </c>
      <c r="V37" s="26">
        <v>0.1164</v>
      </c>
      <c r="X37" s="18">
        <v>0</v>
      </c>
      <c r="Z37" s="29">
        <v>0.249416</v>
      </c>
      <c r="AB37" s="5">
        <v>0.2</v>
      </c>
    </row>
    <row r="38" spans="11:28">
      <c r="R38">
        <v>1.6199999999999999E-2</v>
      </c>
      <c r="S38">
        <f>$J$54</f>
        <v>165</v>
      </c>
      <c r="U38" s="26">
        <v>0.184</v>
      </c>
      <c r="V38" s="26">
        <v>0.1164</v>
      </c>
      <c r="X38" s="18">
        <v>0</v>
      </c>
      <c r="Z38" s="29">
        <v>0.249416</v>
      </c>
      <c r="AB38" s="5">
        <v>0.2</v>
      </c>
    </row>
    <row r="39" spans="11:28">
      <c r="R39">
        <v>0.02</v>
      </c>
      <c r="S39">
        <f>$J$54</f>
        <v>165</v>
      </c>
      <c r="U39" s="26">
        <v>0.184</v>
      </c>
      <c r="V39" s="26">
        <v>0.1164</v>
      </c>
      <c r="X39" s="18">
        <v>0</v>
      </c>
      <c r="Z39" s="29">
        <v>0.249416</v>
      </c>
      <c r="AB39" s="5">
        <v>0.2</v>
      </c>
    </row>
    <row r="40" spans="11:28">
      <c r="R40">
        <v>2.4199999999999999E-2</v>
      </c>
      <c r="S40">
        <f>$J$54</f>
        <v>165</v>
      </c>
      <c r="U40" s="26">
        <v>0.184</v>
      </c>
      <c r="V40" s="26">
        <v>0.1164</v>
      </c>
      <c r="X40" s="18">
        <v>0</v>
      </c>
      <c r="Z40" s="29">
        <v>0.249416</v>
      </c>
      <c r="AB40" s="5">
        <v>0.2</v>
      </c>
    </row>
    <row r="41" spans="11:28">
      <c r="R41">
        <v>3.1300000000000001E-2</v>
      </c>
      <c r="S41">
        <f>$J$54</f>
        <v>165</v>
      </c>
      <c r="U41" s="26">
        <v>0.184</v>
      </c>
      <c r="V41" s="26">
        <v>0.1164</v>
      </c>
      <c r="Z41" s="29">
        <v>0.249416</v>
      </c>
      <c r="AB41" s="5">
        <v>0.2</v>
      </c>
    </row>
    <row r="42" spans="11:28">
      <c r="R42">
        <v>5.2600000000000001E-2</v>
      </c>
      <c r="S42">
        <f>$J$54</f>
        <v>165</v>
      </c>
      <c r="U42" s="26">
        <v>0.184</v>
      </c>
      <c r="V42" s="26">
        <v>0.1164</v>
      </c>
      <c r="AB42" s="5">
        <v>0.2</v>
      </c>
    </row>
    <row r="43" spans="11:28">
      <c r="U43" s="26">
        <v>0.184</v>
      </c>
      <c r="V43" s="26">
        <v>0.1164</v>
      </c>
    </row>
    <row r="44" spans="11:28">
      <c r="U44" s="26">
        <v>0.184</v>
      </c>
    </row>
    <row r="46" spans="11:28">
      <c r="AA46" t="s">
        <v>64</v>
      </c>
    </row>
    <row r="47" spans="11:28">
      <c r="P47" t="s">
        <v>11</v>
      </c>
      <c r="Q47" t="s">
        <v>0</v>
      </c>
      <c r="R47" t="s">
        <v>17</v>
      </c>
      <c r="S47" t="s">
        <v>7</v>
      </c>
      <c r="T47" t="s">
        <v>15</v>
      </c>
      <c r="U47" s="6" t="s">
        <v>2</v>
      </c>
      <c r="V47" t="s">
        <v>3</v>
      </c>
      <c r="W47" t="s">
        <v>5</v>
      </c>
    </row>
    <row r="48" spans="11:28">
      <c r="P48" s="5">
        <v>9.9999999999999995E-7</v>
      </c>
      <c r="Q48" s="31">
        <f>S31/(1/P48-1)</f>
        <v>1.6500016500016501E-4</v>
      </c>
      <c r="R48" t="s">
        <v>18</v>
      </c>
      <c r="S48" s="29">
        <f>Z30*(1+(1-AB31)*Q48/S31)</f>
        <v>0.24941619953299954</v>
      </c>
      <c r="T48" s="18">
        <f>R31</f>
        <v>6.8999999999999999E-3</v>
      </c>
      <c r="U48" s="26">
        <f>V32+S48*(U33-V32)</f>
        <v>0.13326053508843078</v>
      </c>
      <c r="V48" s="26">
        <f>V32+X29+T48</f>
        <v>0.12330000000000001</v>
      </c>
      <c r="W48" s="26">
        <f>S31/(Q48+S31)*U48+Q48/(Q48+S31)*V48*(1-AB31)</f>
        <v>0.1332605004678957</v>
      </c>
    </row>
    <row r="49" spans="1:23">
      <c r="P49" s="5">
        <v>0.1</v>
      </c>
      <c r="Q49" s="31">
        <f>S32/(1/P49-1)</f>
        <v>18.333333333333332</v>
      </c>
      <c r="R49" t="s">
        <v>56</v>
      </c>
      <c r="S49" s="29">
        <f>Z31*(1+(1-AB32)*Q49/S32)</f>
        <v>0.27158631111111109</v>
      </c>
      <c r="T49" s="18">
        <f>R32</f>
        <v>8.5000000000000006E-3</v>
      </c>
      <c r="U49" s="26">
        <f>V33+S49*(U34-V33)</f>
        <v>0.13475923463111111</v>
      </c>
      <c r="V49" s="26">
        <f>V33+X30+T49</f>
        <v>0.12490000000000001</v>
      </c>
      <c r="W49" s="26">
        <f>S32/(Q49+S32)*U49+Q49/(Q49+S32)*V49*(1-AB32)</f>
        <v>0.13127531116800001</v>
      </c>
    </row>
    <row r="50" spans="1:23">
      <c r="P50" s="5">
        <v>0.2</v>
      </c>
      <c r="Q50" s="31">
        <f>S33/(1/P50-1)</f>
        <v>41.25</v>
      </c>
      <c r="R50" t="s">
        <v>57</v>
      </c>
      <c r="S50" s="29">
        <f>Z32*(1+(1-AB33)*Q50/S33)</f>
        <v>0.29929919999999999</v>
      </c>
      <c r="T50" s="18">
        <f>R33</f>
        <v>1.4200000000000001E-2</v>
      </c>
      <c r="U50" s="26">
        <f>V34+S50*(U35-V34)</f>
        <v>0.13663262592</v>
      </c>
      <c r="V50" s="26">
        <f>V34+X31+T50</f>
        <v>0.13059999999999999</v>
      </c>
      <c r="W50" s="26">
        <f>S33/(Q50+S33)*U50+Q50/(Q50+S33)*V50*(1-AB33)</f>
        <v>0.130202100736</v>
      </c>
    </row>
    <row r="51" spans="1:23">
      <c r="P51" s="10">
        <v>0.22</v>
      </c>
      <c r="Q51" s="31">
        <f>S34/(1/P51-1)</f>
        <v>46.538461538461533</v>
      </c>
      <c r="R51" t="s">
        <v>57</v>
      </c>
      <c r="S51" s="29">
        <f>Z33*(1+(1-AB34)*Q51/S34)</f>
        <v>0.30569448205128208</v>
      </c>
      <c r="T51" s="18">
        <f>R34</f>
        <v>1.4200000000000001E-2</v>
      </c>
      <c r="U51" s="26">
        <f>V35+S51*(U36-V35)</f>
        <v>0.13706494698666666</v>
      </c>
      <c r="V51" s="26">
        <f>V35+X32+T51</f>
        <v>0.13059999999999999</v>
      </c>
      <c r="W51" s="26">
        <f>S34/(Q51+S34)*U51+Q51/(Q51+S34)*V51*(1-AB34)</f>
        <v>0.12989625864959997</v>
      </c>
    </row>
    <row r="52" spans="1:23">
      <c r="A52" s="9" t="s">
        <v>21</v>
      </c>
      <c r="B52" s="8" t="s">
        <v>22</v>
      </c>
      <c r="C52" s="9" t="s">
        <v>23</v>
      </c>
      <c r="D52" s="9" t="s">
        <v>24</v>
      </c>
      <c r="E52" s="9" t="s">
        <v>25</v>
      </c>
      <c r="F52" s="9" t="s">
        <v>26</v>
      </c>
      <c r="I52">
        <v>2019</v>
      </c>
      <c r="J52">
        <v>2022</v>
      </c>
      <c r="P52" s="10">
        <v>0.24</v>
      </c>
      <c r="Q52" s="31">
        <f>S35/(1/P52-1)</f>
        <v>52.105263157894733</v>
      </c>
      <c r="R52" t="s">
        <v>57</v>
      </c>
      <c r="S52" s="29">
        <f>Z34*(1+(1-AB35)*Q52/S35)</f>
        <v>0.31242635789473683</v>
      </c>
      <c r="T52" s="18">
        <f>R35</f>
        <v>1.4200000000000001E-2</v>
      </c>
      <c r="U52" s="26">
        <f>V36+S52*(U37-V36)</f>
        <v>0.13752002179368422</v>
      </c>
      <c r="V52" s="26">
        <f>V36+X33+T52</f>
        <v>0.13059999999999999</v>
      </c>
      <c r="W52" s="26">
        <f>S35/(Q52+S35)*U52+Q52/(Q52+S35)*V52*(1-AB35)</f>
        <v>0.1295904165632</v>
      </c>
    </row>
    <row r="53" spans="1:23" ht="17">
      <c r="A53" s="8" t="s">
        <v>19</v>
      </c>
      <c r="B53" s="8" t="s">
        <v>20</v>
      </c>
      <c r="C53" s="11">
        <v>0.12839999999999999</v>
      </c>
      <c r="D53" s="11">
        <v>0.18210000000000001</v>
      </c>
      <c r="E53" s="22">
        <v>0.2321</v>
      </c>
      <c r="F53" s="11">
        <v>0.2</v>
      </c>
      <c r="H53" s="1" t="s">
        <v>9</v>
      </c>
      <c r="I53" s="2">
        <v>53</v>
      </c>
      <c r="J53" s="3">
        <v>86</v>
      </c>
      <c r="P53" s="10">
        <v>0.26</v>
      </c>
      <c r="Q53" s="31">
        <f>S36/(1/P53-1)</f>
        <v>57.972972972972983</v>
      </c>
      <c r="R53" t="s">
        <v>63</v>
      </c>
      <c r="S53" s="29">
        <f>Z35*(1+(1-AB36)*Q53/S36)</f>
        <v>0.31952211891891891</v>
      </c>
      <c r="T53" s="18">
        <f>R36</f>
        <v>1.6199999999999999E-2</v>
      </c>
      <c r="U53" s="26">
        <f>V37+S53*(U38-V37)</f>
        <v>0.13799969523891892</v>
      </c>
      <c r="V53" s="26">
        <f>V37+X34+T53</f>
        <v>0.1326</v>
      </c>
      <c r="W53" s="26">
        <f>S36/(Q53+S36)*U53+Q53/(Q53+S36)*V53*(1-AB36)</f>
        <v>0.1297005744768</v>
      </c>
    </row>
    <row r="54" spans="1:23" ht="17">
      <c r="A54" t="s">
        <v>27</v>
      </c>
      <c r="H54" s="1" t="s">
        <v>10</v>
      </c>
      <c r="I54" s="2">
        <v>125</v>
      </c>
      <c r="J54" s="3">
        <v>165</v>
      </c>
      <c r="P54" s="10">
        <v>0.28000000000000003</v>
      </c>
      <c r="Q54" s="31">
        <f>S37/(1/P54-1)</f>
        <v>64.166666666666671</v>
      </c>
      <c r="R54" t="s">
        <v>63</v>
      </c>
      <c r="S54" s="29">
        <f>Z36*(1+(1-AB37)*Q54/S37)</f>
        <v>0.32701208888888889</v>
      </c>
      <c r="T54" s="18">
        <f>R37</f>
        <v>1.6199999999999999E-2</v>
      </c>
      <c r="U54" s="26">
        <f>V38+S54*(U39-V38)</f>
        <v>0.13850601720888889</v>
      </c>
      <c r="V54" s="26">
        <f>V38+X35+T54</f>
        <v>0.1326</v>
      </c>
      <c r="W54" s="26">
        <f>S37/(Q54+S37)*U54+Q54/(Q54+S37)*V54*(1-AB37)</f>
        <v>0.12942673239039998</v>
      </c>
    </row>
    <row r="55" spans="1:23" ht="18">
      <c r="H55" s="2" t="s">
        <v>11</v>
      </c>
      <c r="I55" s="4">
        <f>I53/(I53+I54)</f>
        <v>0.29775280898876405</v>
      </c>
      <c r="J55" s="4">
        <f>J53/(J53+J54)</f>
        <v>0.34262948207171312</v>
      </c>
      <c r="P55" s="24">
        <v>0.28999999999999998</v>
      </c>
      <c r="Q55" s="31">
        <f>S38/(1/P55-1)</f>
        <v>67.394366197183089</v>
      </c>
      <c r="R55" t="s">
        <v>63</v>
      </c>
      <c r="S55" s="29">
        <f>Z37*(1+(1-AB38)*Q55/S38)</f>
        <v>0.33091531267605634</v>
      </c>
      <c r="T55" s="18">
        <f>R38</f>
        <v>1.6199999999999999E-2</v>
      </c>
      <c r="U55" s="26">
        <f>V39+S55*(U40-V39)</f>
        <v>0.13876987513690142</v>
      </c>
      <c r="V55" s="26">
        <f>V39+X36+T55</f>
        <v>0.1326</v>
      </c>
      <c r="W55" s="27">
        <f>S38/(Q55+S38)*U55+Q55/(Q55+S38)*V55*(1-AB38)</f>
        <v>0.1292898113472</v>
      </c>
    </row>
    <row r="56" spans="1:23">
      <c r="P56" s="5">
        <v>0.3</v>
      </c>
      <c r="Q56" s="31">
        <f>S39/(1/P56-1)</f>
        <v>70.714285714285708</v>
      </c>
      <c r="R56" t="s">
        <v>58</v>
      </c>
      <c r="S56" s="29">
        <f>Z38*(1+(1-AB39)*Q56/S39)</f>
        <v>0.33493005714285717</v>
      </c>
      <c r="T56" s="18">
        <f>R39</f>
        <v>0.02</v>
      </c>
      <c r="U56" s="26">
        <f>V40+S56*(U41-V40)</f>
        <v>0.13904127186285714</v>
      </c>
      <c r="V56" s="26">
        <f>V40+X37+T56</f>
        <v>0.13639999999999999</v>
      </c>
      <c r="W56" s="26">
        <f>S39/(Q56+S39)*U56+Q56/(Q56+S39)*V56*(1-AB39)</f>
        <v>0.13006489030399998</v>
      </c>
    </row>
    <row r="57" spans="1:23">
      <c r="A57" s="12" t="s">
        <v>28</v>
      </c>
      <c r="B57" s="12" t="s">
        <v>29</v>
      </c>
      <c r="C57" t="s">
        <v>169</v>
      </c>
      <c r="D57" t="s">
        <v>170</v>
      </c>
      <c r="E57" s="12" t="s">
        <v>30</v>
      </c>
      <c r="F57" s="12" t="s">
        <v>31</v>
      </c>
      <c r="G57" s="12" t="s">
        <v>31</v>
      </c>
      <c r="H57" s="12" t="s">
        <v>31</v>
      </c>
      <c r="P57" s="19">
        <v>0.34</v>
      </c>
      <c r="Q57" s="31">
        <f>S40/(1/P57-1)</f>
        <v>85.000000000000014</v>
      </c>
      <c r="R57" t="s">
        <v>61</v>
      </c>
      <c r="S57" s="29">
        <f>Z39*(1+(1-AB40)*Q57/S40)</f>
        <v>0.35220562424242424</v>
      </c>
      <c r="T57" s="18">
        <f>R40</f>
        <v>2.4199999999999999E-2</v>
      </c>
      <c r="U57" s="26">
        <f>V41+S57*(U42-V41)</f>
        <v>0.14020910019878788</v>
      </c>
      <c r="V57" s="26">
        <f>V41+X38+T57</f>
        <v>0.1406</v>
      </c>
      <c r="W57" s="28">
        <f>S40/(Q57+S40)*U57+Q57/(Q57+S40)*V57*(1-AB40)</f>
        <v>0.13078120613120001</v>
      </c>
    </row>
    <row r="58" spans="1:23">
      <c r="A58" s="13">
        <v>-100000</v>
      </c>
      <c r="B58" s="13">
        <v>0.19999900000000001</v>
      </c>
      <c r="C58" s="5">
        <v>0.9</v>
      </c>
      <c r="D58" s="5">
        <v>1</v>
      </c>
      <c r="E58" s="14" t="s">
        <v>32</v>
      </c>
      <c r="F58" s="17">
        <v>0.2</v>
      </c>
      <c r="G58" s="17">
        <f>F58</f>
        <v>0.2</v>
      </c>
      <c r="H58" s="17">
        <f>(1+F58)*(1+0.06)/(1+0.03)-1</f>
        <v>0.2349514563106796</v>
      </c>
      <c r="P58" s="5">
        <v>0.4</v>
      </c>
      <c r="Q58" s="31">
        <f>S41/(1/P58-1)</f>
        <v>110</v>
      </c>
      <c r="R58" t="s">
        <v>59</v>
      </c>
      <c r="S58" s="29">
        <f>Z40*(1+(1-AB41)*Q58/S41)</f>
        <v>0.38243786666666663</v>
      </c>
      <c r="T58" s="18">
        <f>R41</f>
        <v>3.1300000000000001E-2</v>
      </c>
      <c r="U58" s="26">
        <f>V42+S58*(U43-V42)</f>
        <v>0.14225279978666666</v>
      </c>
      <c r="V58" s="26">
        <f>V42+X39+T58</f>
        <v>0.1477</v>
      </c>
      <c r="W58" s="26">
        <f>S41/(Q58+S41)*U58+Q58/(Q58+S41)*V58*(1-AB41)</f>
        <v>0.13261567987200001</v>
      </c>
    </row>
    <row r="59" spans="1:23">
      <c r="A59" s="13">
        <v>0.2</v>
      </c>
      <c r="B59" s="13">
        <v>0.64999899999999999</v>
      </c>
      <c r="C59" s="5">
        <v>0.8</v>
      </c>
      <c r="D59" s="5">
        <v>0.9</v>
      </c>
      <c r="E59" s="14" t="s">
        <v>33</v>
      </c>
      <c r="F59" s="17">
        <v>0.17499999999999999</v>
      </c>
      <c r="G59" s="17">
        <f t="shared" ref="G59:G72" si="20">F59</f>
        <v>0.17499999999999999</v>
      </c>
      <c r="H59" s="17">
        <f t="shared" ref="H59:H72" si="21">(1+F59)*(1+0.06)/(1+0.03)-1</f>
        <v>0.20922330097087372</v>
      </c>
      <c r="J59" t="s">
        <v>171</v>
      </c>
      <c r="K59" t="s">
        <v>172</v>
      </c>
      <c r="P59" s="5">
        <v>0.5</v>
      </c>
      <c r="Q59" s="31">
        <f>S42/(1/P59-1)</f>
        <v>165</v>
      </c>
      <c r="R59" t="s">
        <v>60</v>
      </c>
      <c r="S59" s="29">
        <f>Z41*(1+(1-AB42)*Q59/S42)</f>
        <v>0.44894879999999998</v>
      </c>
      <c r="T59" s="18">
        <f>R42</f>
        <v>5.2600000000000001E-2</v>
      </c>
      <c r="U59" s="26">
        <f>V43+S59*(U44-V43)</f>
        <v>0.14674893888000001</v>
      </c>
      <c r="V59" s="26">
        <f>V43+X40+T59</f>
        <v>0.16900000000000001</v>
      </c>
      <c r="W59" s="26">
        <f>S42/(Q59+S42)*U59+Q59/(Q59+S42)*V59*(1-AB42)</f>
        <v>0.14097446944000003</v>
      </c>
    </row>
    <row r="60" spans="1:23">
      <c r="A60" s="13">
        <v>0.65</v>
      </c>
      <c r="B60" s="13">
        <v>0.79999900000000002</v>
      </c>
      <c r="C60" s="5">
        <v>0.7</v>
      </c>
      <c r="D60" s="5">
        <v>0.8</v>
      </c>
      <c r="E60" s="14" t="s">
        <v>34</v>
      </c>
      <c r="F60" s="17">
        <v>0.1578</v>
      </c>
      <c r="G60" s="17">
        <f t="shared" si="20"/>
        <v>0.1578</v>
      </c>
      <c r="H60" s="17">
        <f t="shared" si="21"/>
        <v>0.19152233009708741</v>
      </c>
      <c r="J60" s="10">
        <v>0.73</v>
      </c>
      <c r="K60" s="26">
        <f>SUMIFS(F58:F72,C58:C72,"&lt;="&amp;J60,D58:D72,"&gt;"&amp;J60)</f>
        <v>0.1578</v>
      </c>
    </row>
    <row r="61" spans="1:23">
      <c r="A61" s="13">
        <v>0.8</v>
      </c>
      <c r="B61" s="13">
        <v>1.2499990000000001</v>
      </c>
      <c r="C61" s="5">
        <v>0.6</v>
      </c>
      <c r="D61" s="5">
        <v>0.7</v>
      </c>
      <c r="E61" s="14" t="s">
        <v>35</v>
      </c>
      <c r="F61" s="17">
        <v>0.1157</v>
      </c>
      <c r="G61" s="17">
        <f t="shared" si="20"/>
        <v>0.1157</v>
      </c>
      <c r="H61" s="17">
        <f t="shared" si="21"/>
        <v>0.1481961165048542</v>
      </c>
    </row>
    <row r="62" spans="1:23">
      <c r="A62" s="15" t="s">
        <v>47</v>
      </c>
      <c r="B62" s="13">
        <v>1.4999990000000001</v>
      </c>
      <c r="C62" s="5">
        <v>0.55000000000000004</v>
      </c>
      <c r="D62" s="5">
        <v>0.6</v>
      </c>
      <c r="E62" s="14" t="s">
        <v>36</v>
      </c>
      <c r="F62" s="17">
        <v>7.3700000000000002E-2</v>
      </c>
      <c r="G62" s="17">
        <f t="shared" si="20"/>
        <v>7.3700000000000002E-2</v>
      </c>
      <c r="H62" s="17">
        <f t="shared" si="21"/>
        <v>0.10497281553398063</v>
      </c>
    </row>
    <row r="63" spans="1:23">
      <c r="A63" s="16" t="s">
        <v>48</v>
      </c>
      <c r="B63" s="13">
        <v>1.7499990000000001</v>
      </c>
      <c r="C63" s="5">
        <v>0.5</v>
      </c>
      <c r="D63" s="5">
        <v>0.55000000000000004</v>
      </c>
      <c r="E63" s="14" t="s">
        <v>37</v>
      </c>
      <c r="F63" s="17">
        <v>5.2600000000000001E-2</v>
      </c>
      <c r="G63" s="17">
        <f t="shared" si="20"/>
        <v>5.2600000000000001E-2</v>
      </c>
      <c r="H63" s="17">
        <f t="shared" si="21"/>
        <v>8.3258252427184321E-2</v>
      </c>
    </row>
    <row r="64" spans="1:23">
      <c r="A64" s="15" t="s">
        <v>49</v>
      </c>
      <c r="B64" s="13">
        <v>1.9999990000000001</v>
      </c>
      <c r="C64" s="5">
        <v>0.45</v>
      </c>
      <c r="D64" s="5">
        <v>0.5</v>
      </c>
      <c r="E64" s="14" t="s">
        <v>38</v>
      </c>
      <c r="F64" s="17">
        <v>4.5499999999999999E-2</v>
      </c>
      <c r="G64" s="17">
        <f t="shared" si="20"/>
        <v>4.5499999999999999E-2</v>
      </c>
      <c r="H64" s="17">
        <f t="shared" si="21"/>
        <v>7.5951456310679566E-2</v>
      </c>
    </row>
    <row r="65" spans="1:33">
      <c r="A65" s="13">
        <v>2</v>
      </c>
      <c r="B65" s="13">
        <v>2.2499999000000002</v>
      </c>
      <c r="C65" s="5">
        <v>0.4</v>
      </c>
      <c r="D65" s="5">
        <v>0.45</v>
      </c>
      <c r="E65" s="14" t="s">
        <v>39</v>
      </c>
      <c r="F65" s="17">
        <v>3.1300000000000001E-2</v>
      </c>
      <c r="G65" s="17">
        <f t="shared" si="20"/>
        <v>3.1300000000000001E-2</v>
      </c>
      <c r="H65" s="17">
        <f t="shared" si="21"/>
        <v>6.1337864077670057E-2</v>
      </c>
    </row>
    <row r="66" spans="1:33">
      <c r="A66" s="15" t="s">
        <v>50</v>
      </c>
      <c r="B66" s="13">
        <v>2.4999899999999999</v>
      </c>
      <c r="C66" s="5">
        <v>0.35</v>
      </c>
      <c r="D66" s="5">
        <v>0.4</v>
      </c>
      <c r="E66" s="14" t="s">
        <v>40</v>
      </c>
      <c r="F66" s="17">
        <v>2.4199999999999999E-2</v>
      </c>
      <c r="G66" s="17">
        <f t="shared" si="20"/>
        <v>2.4199999999999999E-2</v>
      </c>
      <c r="H66" s="17">
        <f t="shared" si="21"/>
        <v>5.403106796116508E-2</v>
      </c>
    </row>
    <row r="67" spans="1:33">
      <c r="A67" s="16" t="s">
        <v>51</v>
      </c>
      <c r="B67" s="13">
        <v>2.9999989999999999</v>
      </c>
      <c r="C67" s="5">
        <v>0.3</v>
      </c>
      <c r="D67" s="5">
        <v>0.35</v>
      </c>
      <c r="E67" s="14" t="s">
        <v>41</v>
      </c>
      <c r="F67" s="17">
        <v>0.02</v>
      </c>
      <c r="G67" s="17">
        <f t="shared" si="20"/>
        <v>0.02</v>
      </c>
      <c r="H67" s="17">
        <f t="shared" si="21"/>
        <v>4.9708737864077701E-2</v>
      </c>
    </row>
    <row r="68" spans="1:33">
      <c r="A68" s="13">
        <v>3</v>
      </c>
      <c r="B68" s="13">
        <v>4.2499989999999999</v>
      </c>
      <c r="C68" s="5">
        <v>0.25</v>
      </c>
      <c r="D68" s="5">
        <v>0.3</v>
      </c>
      <c r="E68" s="14" t="s">
        <v>42</v>
      </c>
      <c r="F68" s="17">
        <v>1.6199999999999999E-2</v>
      </c>
      <c r="G68" s="17">
        <f t="shared" si="20"/>
        <v>1.6199999999999999E-2</v>
      </c>
      <c r="H68" s="17">
        <f t="shared" si="21"/>
        <v>4.579805825242711E-2</v>
      </c>
      <c r="AA68" s="34" t="s">
        <v>65</v>
      </c>
      <c r="AB68" s="35" t="s">
        <v>66</v>
      </c>
      <c r="AC68" s="34" t="s">
        <v>67</v>
      </c>
      <c r="AD68" s="35" t="s">
        <v>68</v>
      </c>
    </row>
    <row r="69" spans="1:33">
      <c r="A69" s="15" t="s">
        <v>52</v>
      </c>
      <c r="B69" s="13">
        <v>5.4999989999999999</v>
      </c>
      <c r="C69" s="5">
        <v>0.2</v>
      </c>
      <c r="D69" s="5">
        <v>0.25</v>
      </c>
      <c r="E69" s="14" t="s">
        <v>43</v>
      </c>
      <c r="F69" s="17">
        <v>1.4200000000000001E-2</v>
      </c>
      <c r="G69" s="17">
        <f t="shared" si="20"/>
        <v>1.4200000000000001E-2</v>
      </c>
      <c r="H69" s="17">
        <f t="shared" si="21"/>
        <v>4.3739805825242728E-2</v>
      </c>
      <c r="AA69" s="34" t="s">
        <v>69</v>
      </c>
      <c r="AB69" s="35" t="s">
        <v>70</v>
      </c>
      <c r="AC69" s="34" t="s">
        <v>71</v>
      </c>
      <c r="AD69" s="35" t="s">
        <v>72</v>
      </c>
    </row>
    <row r="70" spans="1:33">
      <c r="A70" s="16" t="s">
        <v>53</v>
      </c>
      <c r="B70" s="13">
        <v>6.4999989999999999</v>
      </c>
      <c r="C70" s="5">
        <v>0.15</v>
      </c>
      <c r="D70" s="5">
        <v>0.2</v>
      </c>
      <c r="E70" s="14" t="s">
        <v>44</v>
      </c>
      <c r="F70" s="17">
        <v>1.23E-2</v>
      </c>
      <c r="G70" s="17">
        <f t="shared" si="20"/>
        <v>1.23E-2</v>
      </c>
      <c r="H70" s="17">
        <f t="shared" si="21"/>
        <v>4.1784466019417321E-2</v>
      </c>
      <c r="AA70" s="34" t="s">
        <v>73</v>
      </c>
      <c r="AB70" s="35" t="s">
        <v>74</v>
      </c>
      <c r="AC70" s="34" t="s">
        <v>75</v>
      </c>
      <c r="AD70" s="35" t="s">
        <v>76</v>
      </c>
    </row>
    <row r="71" spans="1:33">
      <c r="A71" s="16" t="s">
        <v>54</v>
      </c>
      <c r="B71" s="13">
        <v>8.4999990000000007</v>
      </c>
      <c r="C71" s="5">
        <v>0.1</v>
      </c>
      <c r="D71" s="5">
        <v>0.15</v>
      </c>
      <c r="E71" s="14" t="s">
        <v>45</v>
      </c>
      <c r="F71" s="17">
        <v>8.5000000000000006E-3</v>
      </c>
      <c r="G71" s="17">
        <f t="shared" si="20"/>
        <v>8.5000000000000006E-3</v>
      </c>
      <c r="H71" s="17">
        <f t="shared" si="21"/>
        <v>3.7873786407766952E-2</v>
      </c>
      <c r="AA71" s="34" t="s">
        <v>77</v>
      </c>
      <c r="AB71" s="35" t="s">
        <v>78</v>
      </c>
      <c r="AC71" s="34" t="s">
        <v>79</v>
      </c>
      <c r="AD71" s="35" t="s">
        <v>80</v>
      </c>
    </row>
    <row r="72" spans="1:33">
      <c r="A72" s="15" t="s">
        <v>55</v>
      </c>
      <c r="B72" s="13">
        <v>100000</v>
      </c>
      <c r="C72" s="5">
        <v>0</v>
      </c>
      <c r="D72" s="5">
        <v>0.1</v>
      </c>
      <c r="E72" s="14" t="s">
        <v>46</v>
      </c>
      <c r="F72" s="17">
        <v>6.8999999999999999E-3</v>
      </c>
      <c r="G72" s="17">
        <f t="shared" si="20"/>
        <v>6.8999999999999999E-3</v>
      </c>
      <c r="H72" s="17">
        <f t="shared" si="21"/>
        <v>3.6227184466019358E-2</v>
      </c>
      <c r="I72" s="26">
        <f>(1+0.06)/(1+0.032)</f>
        <v>1.0271317829457365</v>
      </c>
      <c r="AA72" s="34" t="s">
        <v>81</v>
      </c>
      <c r="AB72" s="36">
        <v>0.84689814814814823</v>
      </c>
      <c r="AC72" s="34" t="s">
        <v>82</v>
      </c>
      <c r="AD72" s="35" t="s">
        <v>83</v>
      </c>
    </row>
    <row r="73" spans="1:33">
      <c r="AA73" s="34" t="s">
        <v>84</v>
      </c>
      <c r="AB73" s="35">
        <v>990</v>
      </c>
      <c r="AC73" s="34" t="s">
        <v>85</v>
      </c>
      <c r="AD73" s="35" t="s">
        <v>86</v>
      </c>
    </row>
    <row r="74" spans="1:33">
      <c r="AA74" s="34" t="s">
        <v>87</v>
      </c>
      <c r="AB74" s="35">
        <v>989</v>
      </c>
      <c r="AC74" s="34" t="s">
        <v>88</v>
      </c>
      <c r="AD74" s="35" t="s">
        <v>89</v>
      </c>
    </row>
    <row r="75" spans="1:33">
      <c r="AA75" s="34" t="s">
        <v>90</v>
      </c>
      <c r="AB75" s="35">
        <v>1</v>
      </c>
      <c r="AC75" s="34"/>
      <c r="AD75" s="35"/>
    </row>
    <row r="76" spans="1:33">
      <c r="AA76" s="34" t="s">
        <v>91</v>
      </c>
      <c r="AB76" s="35" t="s">
        <v>92</v>
      </c>
      <c r="AC76" s="34"/>
      <c r="AD76" s="35"/>
    </row>
    <row r="78" spans="1:33">
      <c r="AA78" s="35"/>
      <c r="AB78" s="34" t="s">
        <v>93</v>
      </c>
      <c r="AC78" s="34" t="s">
        <v>94</v>
      </c>
      <c r="AD78" s="34" t="s">
        <v>4</v>
      </c>
      <c r="AE78" s="34" t="s">
        <v>95</v>
      </c>
      <c r="AF78" s="34" t="s">
        <v>96</v>
      </c>
      <c r="AG78" s="34" t="s">
        <v>97</v>
      </c>
    </row>
    <row r="79" spans="1:33">
      <c r="AA79" s="34" t="s">
        <v>98</v>
      </c>
      <c r="AB79" s="35" t="s">
        <v>99</v>
      </c>
      <c r="AC79" s="35" t="s">
        <v>100</v>
      </c>
      <c r="AD79" s="35" t="s">
        <v>101</v>
      </c>
      <c r="AE79" s="35" t="s">
        <v>102</v>
      </c>
      <c r="AF79" s="35" t="s">
        <v>103</v>
      </c>
      <c r="AG79" s="35" t="s">
        <v>104</v>
      </c>
    </row>
    <row r="81" spans="27:30">
      <c r="AA81" s="34" t="s">
        <v>105</v>
      </c>
      <c r="AB81" s="35" t="s">
        <v>106</v>
      </c>
      <c r="AC81" s="34" t="s">
        <v>107</v>
      </c>
      <c r="AD81" s="35" t="s">
        <v>108</v>
      </c>
    </row>
    <row r="82" spans="27:30">
      <c r="AA82" s="34" t="s">
        <v>109</v>
      </c>
      <c r="AB82" s="35" t="s">
        <v>102</v>
      </c>
      <c r="AC82" s="34" t="s">
        <v>110</v>
      </c>
      <c r="AD82" s="35" t="s">
        <v>111</v>
      </c>
    </row>
    <row r="83" spans="27:30">
      <c r="AA83" s="34" t="s">
        <v>112</v>
      </c>
      <c r="AB83" s="35" t="s">
        <v>113</v>
      </c>
      <c r="AC83" s="34" t="s">
        <v>114</v>
      </c>
      <c r="AD83" s="35" t="s">
        <v>115</v>
      </c>
    </row>
    <row r="84" spans="27:30">
      <c r="AA84" s="34" t="s">
        <v>116</v>
      </c>
      <c r="AB84" s="35" t="s">
        <v>117</v>
      </c>
      <c r="AC84" s="34" t="s">
        <v>118</v>
      </c>
      <c r="AD84" s="35" t="s">
        <v>119</v>
      </c>
    </row>
  </sheetData>
  <mergeCells count="1">
    <mergeCell ref="K34:P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82C-3624-8941-A8BA-67BB118620CC}">
  <dimension ref="A2:P42"/>
  <sheetViews>
    <sheetView tabSelected="1" zoomScale="82" zoomScaleNormal="82" workbookViewId="0">
      <selection activeCell="J29" sqref="J29"/>
    </sheetView>
  </sheetViews>
  <sheetFormatPr baseColWidth="10" defaultRowHeight="16"/>
  <sheetData>
    <row r="2" spans="1:14">
      <c r="J2" s="23"/>
      <c r="K2" s="23"/>
      <c r="L2" s="23"/>
      <c r="M2" s="23"/>
      <c r="N2" s="23"/>
    </row>
    <row r="3" spans="1:14">
      <c r="B3" t="s">
        <v>11</v>
      </c>
      <c r="C3" s="5">
        <v>9.9999999999999995E-7</v>
      </c>
      <c r="D3" s="5">
        <v>0.1</v>
      </c>
      <c r="E3" s="5">
        <v>0.2</v>
      </c>
      <c r="F3" s="10">
        <v>0.22</v>
      </c>
      <c r="G3" s="10">
        <v>0.24</v>
      </c>
      <c r="H3" s="10">
        <v>0.26</v>
      </c>
      <c r="I3" s="10">
        <v>0.28000000000000003</v>
      </c>
      <c r="J3" s="24">
        <v>0.28999999999999998</v>
      </c>
      <c r="K3" s="5">
        <v>0.3</v>
      </c>
      <c r="L3" s="19">
        <v>0.34</v>
      </c>
      <c r="M3" s="5">
        <v>0.4</v>
      </c>
      <c r="N3" s="5">
        <v>0.5</v>
      </c>
    </row>
    <row r="4" spans="1:14">
      <c r="B4" t="s">
        <v>0</v>
      </c>
      <c r="C4" s="31">
        <f>C5/(1/C3-1)</f>
        <v>1.6500016500016501E-4</v>
      </c>
      <c r="D4" s="31">
        <f t="shared" ref="D4:J4" si="0">D5/(1/D3-1)</f>
        <v>18.333333333333332</v>
      </c>
      <c r="E4" s="31">
        <f t="shared" si="0"/>
        <v>41.25</v>
      </c>
      <c r="F4" s="31">
        <f t="shared" si="0"/>
        <v>46.538461538461533</v>
      </c>
      <c r="G4" s="31">
        <f t="shared" si="0"/>
        <v>52.105263157894733</v>
      </c>
      <c r="H4" s="31">
        <f t="shared" si="0"/>
        <v>57.972972972972983</v>
      </c>
      <c r="I4" s="31">
        <f t="shared" si="0"/>
        <v>64.166666666666671</v>
      </c>
      <c r="J4" s="31">
        <f t="shared" si="0"/>
        <v>67.394366197183089</v>
      </c>
      <c r="K4" s="31">
        <f>K5/(1/K3-1)</f>
        <v>70.714285714285708</v>
      </c>
      <c r="L4" s="31">
        <f>L5/(1/L3-1)</f>
        <v>85.000000000000014</v>
      </c>
      <c r="M4" s="31">
        <f>M5/(1/M3-1)</f>
        <v>110</v>
      </c>
      <c r="N4" s="31">
        <f>N5/(1/N3-1)</f>
        <v>165</v>
      </c>
    </row>
    <row r="5" spans="1:14">
      <c r="B5" t="s">
        <v>1</v>
      </c>
      <c r="C5">
        <f>$J$24</f>
        <v>165</v>
      </c>
      <c r="D5">
        <f t="shared" ref="D5:O5" si="1">$J$24</f>
        <v>165</v>
      </c>
      <c r="E5">
        <f t="shared" si="1"/>
        <v>165</v>
      </c>
      <c r="F5">
        <f t="shared" si="1"/>
        <v>165</v>
      </c>
      <c r="G5">
        <f t="shared" si="1"/>
        <v>165</v>
      </c>
      <c r="H5">
        <f t="shared" si="1"/>
        <v>165</v>
      </c>
      <c r="I5">
        <f t="shared" si="1"/>
        <v>165</v>
      </c>
      <c r="J5">
        <f t="shared" si="1"/>
        <v>165</v>
      </c>
      <c r="K5">
        <f t="shared" si="1"/>
        <v>165</v>
      </c>
      <c r="L5">
        <f t="shared" si="1"/>
        <v>165</v>
      </c>
      <c r="M5">
        <f t="shared" si="1"/>
        <v>165</v>
      </c>
      <c r="N5">
        <f t="shared" si="1"/>
        <v>165</v>
      </c>
    </row>
    <row r="6" spans="1:14">
      <c r="B6" t="s">
        <v>62</v>
      </c>
    </row>
    <row r="7" spans="1:14">
      <c r="A7" t="s">
        <v>14</v>
      </c>
      <c r="B7" t="s">
        <v>13</v>
      </c>
      <c r="C7" s="26">
        <v>0.184</v>
      </c>
      <c r="D7" s="26">
        <v>0.184</v>
      </c>
      <c r="E7" s="26">
        <v>0.184</v>
      </c>
      <c r="F7" s="26">
        <v>0.184</v>
      </c>
      <c r="G7" s="26">
        <v>0.184</v>
      </c>
      <c r="H7" s="26">
        <v>0.184</v>
      </c>
      <c r="I7" s="26">
        <v>0.184</v>
      </c>
      <c r="J7" s="26">
        <v>0.184</v>
      </c>
      <c r="K7" s="26">
        <v>0.184</v>
      </c>
      <c r="L7" s="26">
        <v>0.184</v>
      </c>
      <c r="M7" s="26">
        <v>0.184</v>
      </c>
      <c r="N7" s="26">
        <v>0.184</v>
      </c>
    </row>
    <row r="8" spans="1:14">
      <c r="A8" t="s">
        <v>16</v>
      </c>
      <c r="B8" s="7" t="s">
        <v>12</v>
      </c>
      <c r="C8" s="26">
        <v>0.1164</v>
      </c>
      <c r="D8" s="26">
        <v>0.1164</v>
      </c>
      <c r="E8" s="26">
        <v>0.1164</v>
      </c>
      <c r="F8" s="26">
        <v>0.1164</v>
      </c>
      <c r="G8" s="26">
        <v>0.1164</v>
      </c>
      <c r="H8" s="26">
        <v>0.1164</v>
      </c>
      <c r="I8" s="26">
        <v>0.1164</v>
      </c>
      <c r="J8" s="26">
        <v>0.1164</v>
      </c>
      <c r="K8" s="26">
        <v>0.1164</v>
      </c>
      <c r="L8" s="26">
        <v>0.1164</v>
      </c>
      <c r="M8" s="26">
        <v>0.1164</v>
      </c>
      <c r="N8" s="26">
        <v>0.1164</v>
      </c>
    </row>
    <row r="9" spans="1:14">
      <c r="B9" s="6" t="s">
        <v>2</v>
      </c>
      <c r="C9" s="26">
        <f>C8+C12*(C7-C8)</f>
        <v>0.13326053508843078</v>
      </c>
      <c r="D9" s="26">
        <f t="shared" ref="D9:J9" si="2">D8+D12*(D7-D8)</f>
        <v>0.13475923463111111</v>
      </c>
      <c r="E9" s="26">
        <f t="shared" si="2"/>
        <v>0.13663262592</v>
      </c>
      <c r="F9" s="26">
        <f t="shared" si="2"/>
        <v>0.13706494698666666</v>
      </c>
      <c r="G9" s="26">
        <f t="shared" si="2"/>
        <v>0.13752002179368422</v>
      </c>
      <c r="H9" s="26">
        <f t="shared" si="2"/>
        <v>0.13799969523891892</v>
      </c>
      <c r="I9" s="26">
        <f t="shared" si="2"/>
        <v>0.13850601720888889</v>
      </c>
      <c r="J9" s="26">
        <f t="shared" si="2"/>
        <v>0.13876987513690142</v>
      </c>
      <c r="K9" s="26">
        <f>K8+K12*(K7-K8)</f>
        <v>0.13904127186285714</v>
      </c>
      <c r="L9" s="26">
        <f>L8+L12*(L7-L8)</f>
        <v>0.14020910019878788</v>
      </c>
      <c r="M9" s="26">
        <f>M8+M12*(M7-M8)</f>
        <v>0.14225279978666666</v>
      </c>
      <c r="N9" s="26">
        <f>N8+N12*(N7-N8)</f>
        <v>0.14674893888000001</v>
      </c>
    </row>
    <row r="10" spans="1:14">
      <c r="B10" t="s">
        <v>6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</row>
    <row r="11" spans="1:14">
      <c r="B11" s="6" t="s">
        <v>8</v>
      </c>
      <c r="C11" s="29">
        <v>0.249416</v>
      </c>
      <c r="D11" s="29">
        <v>0.249416</v>
      </c>
      <c r="E11" s="29">
        <v>0.249416</v>
      </c>
      <c r="F11" s="29">
        <v>0.249416</v>
      </c>
      <c r="G11" s="29">
        <v>0.249416</v>
      </c>
      <c r="H11" s="29">
        <v>0.249416</v>
      </c>
      <c r="I11" s="29">
        <v>0.249416</v>
      </c>
      <c r="J11" s="29">
        <v>0.249416</v>
      </c>
      <c r="K11" s="29">
        <v>0.249416</v>
      </c>
      <c r="L11" s="29">
        <v>0.249416</v>
      </c>
      <c r="M11" s="29">
        <v>0.249416</v>
      </c>
      <c r="N11" s="29">
        <v>0.249416</v>
      </c>
    </row>
    <row r="12" spans="1:14">
      <c r="B12" t="s">
        <v>7</v>
      </c>
      <c r="C12" s="29">
        <f>C11*(1+(1-C16)*C4/C5)</f>
        <v>0.24941619953299954</v>
      </c>
      <c r="D12" s="29">
        <f t="shared" ref="D12:J12" si="3">D11*(1+(1-D16)*D4/D5)</f>
        <v>0.27158631111111109</v>
      </c>
      <c r="E12" s="29">
        <f t="shared" si="3"/>
        <v>0.29929919999999999</v>
      </c>
      <c r="F12" s="29">
        <f t="shared" si="3"/>
        <v>0.30569448205128208</v>
      </c>
      <c r="G12" s="29">
        <f t="shared" si="3"/>
        <v>0.31242635789473683</v>
      </c>
      <c r="H12" s="29">
        <f t="shared" si="3"/>
        <v>0.31952211891891891</v>
      </c>
      <c r="I12" s="29">
        <f t="shared" si="3"/>
        <v>0.32701208888888889</v>
      </c>
      <c r="J12" s="29">
        <f t="shared" si="3"/>
        <v>0.33091531267605634</v>
      </c>
      <c r="K12" s="29">
        <f>K11*(1+(1-K16)*K4/K5)</f>
        <v>0.33493005714285717</v>
      </c>
      <c r="L12" s="29">
        <f>L11*(1+(1-L16)*L4/L5)</f>
        <v>0.35220562424242424</v>
      </c>
      <c r="M12" s="29">
        <f>M11*(1+(1-M16)*M4/M5)</f>
        <v>0.38243786666666663</v>
      </c>
      <c r="N12" s="29">
        <f>N11*(1+(1-N16)*N4/N5)</f>
        <v>0.44894879999999998</v>
      </c>
    </row>
    <row r="13" spans="1:14">
      <c r="A13" t="s">
        <v>64</v>
      </c>
      <c r="B13" t="s">
        <v>15</v>
      </c>
      <c r="C13" s="18">
        <f>E42</f>
        <v>6.8999999999999999E-3</v>
      </c>
      <c r="D13" s="18">
        <f>E41</f>
        <v>8.5000000000000006E-3</v>
      </c>
      <c r="E13" s="18">
        <f>E39</f>
        <v>1.4200000000000001E-2</v>
      </c>
      <c r="F13" s="18">
        <f>E39</f>
        <v>1.4200000000000001E-2</v>
      </c>
      <c r="G13" s="18">
        <f>E39</f>
        <v>1.4200000000000001E-2</v>
      </c>
      <c r="H13" s="18">
        <f>E38</f>
        <v>1.6199999999999999E-2</v>
      </c>
      <c r="I13" s="18">
        <f>E38</f>
        <v>1.6199999999999999E-2</v>
      </c>
      <c r="J13" s="18">
        <f>E38</f>
        <v>1.6199999999999999E-2</v>
      </c>
      <c r="K13" s="18">
        <f>E37</f>
        <v>0.02</v>
      </c>
      <c r="L13" s="18">
        <f>E36</f>
        <v>2.4199999999999999E-2</v>
      </c>
      <c r="M13" s="18">
        <f>E35</f>
        <v>3.1300000000000001E-2</v>
      </c>
      <c r="N13" s="18">
        <f>E33</f>
        <v>5.2600000000000001E-2</v>
      </c>
    </row>
    <row r="14" spans="1:14">
      <c r="B14" t="s">
        <v>17</v>
      </c>
      <c r="C14" t="s">
        <v>18</v>
      </c>
      <c r="D14" t="s">
        <v>56</v>
      </c>
      <c r="E14" t="s">
        <v>57</v>
      </c>
      <c r="F14" t="s">
        <v>57</v>
      </c>
      <c r="G14" t="s">
        <v>57</v>
      </c>
      <c r="H14" t="s">
        <v>63</v>
      </c>
      <c r="I14" t="s">
        <v>63</v>
      </c>
      <c r="J14" t="s">
        <v>63</v>
      </c>
      <c r="K14" t="s">
        <v>58</v>
      </c>
      <c r="L14" t="s">
        <v>61</v>
      </c>
      <c r="M14" t="s">
        <v>59</v>
      </c>
      <c r="N14" t="s">
        <v>60</v>
      </c>
    </row>
    <row r="15" spans="1:14">
      <c r="B15" t="s">
        <v>3</v>
      </c>
      <c r="C15" s="26">
        <f>C8+C10+C13</f>
        <v>0.12330000000000001</v>
      </c>
      <c r="D15" s="26">
        <f t="shared" ref="D15:N15" si="4">D8+D10+D13</f>
        <v>0.12490000000000001</v>
      </c>
      <c r="E15" s="26">
        <f t="shared" si="4"/>
        <v>0.13059999999999999</v>
      </c>
      <c r="F15" s="26">
        <f t="shared" si="4"/>
        <v>0.13059999999999999</v>
      </c>
      <c r="G15" s="26">
        <f t="shared" si="4"/>
        <v>0.13059999999999999</v>
      </c>
      <c r="H15" s="26">
        <f t="shared" si="4"/>
        <v>0.1326</v>
      </c>
      <c r="I15" s="26">
        <f t="shared" si="4"/>
        <v>0.1326</v>
      </c>
      <c r="J15" s="26">
        <f t="shared" si="4"/>
        <v>0.1326</v>
      </c>
      <c r="K15" s="26">
        <f>K8+K10+K13</f>
        <v>0.13639999999999999</v>
      </c>
      <c r="L15" s="26">
        <f>L8+L10+L13</f>
        <v>0.1406</v>
      </c>
      <c r="M15" s="26">
        <f>M8+M10+M13</f>
        <v>0.1477</v>
      </c>
      <c r="N15" s="26">
        <f>N8+N10+N13</f>
        <v>0.16900000000000001</v>
      </c>
    </row>
    <row r="16" spans="1:14">
      <c r="B16" t="s">
        <v>4</v>
      </c>
      <c r="C16" s="5">
        <v>0.2</v>
      </c>
      <c r="D16" s="5">
        <v>0.2</v>
      </c>
      <c r="E16" s="5">
        <v>0.2</v>
      </c>
      <c r="F16" s="5">
        <v>0.2</v>
      </c>
      <c r="G16" s="5">
        <v>0.2</v>
      </c>
      <c r="H16" s="5">
        <v>0.2</v>
      </c>
      <c r="I16" s="5">
        <v>0.2</v>
      </c>
      <c r="J16" s="5">
        <v>0.2</v>
      </c>
      <c r="K16" s="5">
        <v>0.2</v>
      </c>
      <c r="L16" s="5">
        <v>0.2</v>
      </c>
      <c r="M16" s="5">
        <v>0.2</v>
      </c>
      <c r="N16" s="5">
        <v>0.2</v>
      </c>
    </row>
    <row r="17" spans="1:15">
      <c r="B17" t="s">
        <v>5</v>
      </c>
      <c r="C17" s="26">
        <f>C5/(C4+C5)*C9+C4/(C4+C5)*C15*(1-C16)</f>
        <v>0.1332605004678957</v>
      </c>
      <c r="D17" s="26">
        <f t="shared" ref="D17:J17" si="5">D5/(D4+D5)*D9+D4/(D4+D5)*D15*(1-D16)</f>
        <v>0.13127531116800001</v>
      </c>
      <c r="E17" s="26">
        <f t="shared" si="5"/>
        <v>0.130202100736</v>
      </c>
      <c r="F17" s="26">
        <f t="shared" si="5"/>
        <v>0.12989625864959997</v>
      </c>
      <c r="G17" s="26">
        <f t="shared" si="5"/>
        <v>0.1295904165632</v>
      </c>
      <c r="H17" s="26">
        <f t="shared" si="5"/>
        <v>0.1297005744768</v>
      </c>
      <c r="I17" s="26">
        <f t="shared" si="5"/>
        <v>0.12942673239039998</v>
      </c>
      <c r="J17" s="27">
        <f t="shared" si="5"/>
        <v>0.1292898113472</v>
      </c>
      <c r="K17" s="26">
        <f>K5/(K4+K5)*K9+K4/(K4+K5)*K15*(1-K16)</f>
        <v>0.13006489030399998</v>
      </c>
      <c r="L17" s="28">
        <f>L5/(L4+L5)*L9+L4/(L4+L5)*L15*(1-L16)</f>
        <v>0.13078120613120001</v>
      </c>
      <c r="M17" s="26">
        <f>M5/(M4+M5)*M9+M4/(M4+M5)*M15*(1-M16)</f>
        <v>0.13261567987200001</v>
      </c>
      <c r="N17" s="26">
        <f>N5/(N4+N5)*N9+N4/(N4+N5)*N15*(1-N16)</f>
        <v>0.14097446944000003</v>
      </c>
    </row>
    <row r="18" spans="1:15">
      <c r="L18" s="23"/>
      <c r="M18" s="23"/>
      <c r="N18" s="23"/>
      <c r="O18" s="23"/>
    </row>
    <row r="22" spans="1:15">
      <c r="A22" s="9" t="s">
        <v>21</v>
      </c>
      <c r="B22" s="8" t="s">
        <v>22</v>
      </c>
      <c r="C22" s="9" t="s">
        <v>23</v>
      </c>
      <c r="D22" s="9" t="s">
        <v>24</v>
      </c>
      <c r="E22" s="9" t="s">
        <v>25</v>
      </c>
      <c r="F22" s="9" t="s">
        <v>26</v>
      </c>
      <c r="I22">
        <v>2019</v>
      </c>
      <c r="J22">
        <v>2022</v>
      </c>
    </row>
    <row r="23" spans="1:15" ht="17">
      <c r="A23" s="8" t="s">
        <v>19</v>
      </c>
      <c r="B23" s="8" t="s">
        <v>20</v>
      </c>
      <c r="C23" s="11">
        <v>0.12839999999999999</v>
      </c>
      <c r="D23" s="11">
        <v>0.18210000000000001</v>
      </c>
      <c r="E23" s="22">
        <v>0.2321</v>
      </c>
      <c r="F23" s="11">
        <v>0.2</v>
      </c>
      <c r="H23" s="1" t="s">
        <v>9</v>
      </c>
      <c r="I23" s="2">
        <v>53</v>
      </c>
      <c r="J23" s="3">
        <v>86</v>
      </c>
    </row>
    <row r="24" spans="1:15" ht="17">
      <c r="A24" t="s">
        <v>27</v>
      </c>
      <c r="H24" s="1" t="s">
        <v>10</v>
      </c>
      <c r="I24" s="2">
        <v>125</v>
      </c>
      <c r="J24" s="3">
        <v>165</v>
      </c>
    </row>
    <row r="25" spans="1:15" ht="18">
      <c r="H25" s="2" t="s">
        <v>11</v>
      </c>
      <c r="I25" s="4">
        <f>I23/(I23+I24)</f>
        <v>0.29775280898876405</v>
      </c>
      <c r="J25" s="4">
        <f>J23/(J23+J24)</f>
        <v>0.34262948207171312</v>
      </c>
    </row>
    <row r="27" spans="1:15">
      <c r="A27" s="12" t="s">
        <v>28</v>
      </c>
      <c r="B27" s="12" t="s">
        <v>29</v>
      </c>
      <c r="C27" s="12" t="s">
        <v>30</v>
      </c>
      <c r="D27" s="12" t="s">
        <v>31</v>
      </c>
      <c r="E27" s="12" t="s">
        <v>31</v>
      </c>
      <c r="F27" s="12" t="s">
        <v>31</v>
      </c>
    </row>
    <row r="28" spans="1:15" ht="16" customHeight="1">
      <c r="A28" s="13">
        <v>-100000</v>
      </c>
      <c r="B28" s="13">
        <v>0.19999900000000001</v>
      </c>
      <c r="C28" s="14" t="s">
        <v>32</v>
      </c>
      <c r="D28" s="17">
        <v>0.2</v>
      </c>
      <c r="E28" s="17">
        <f>D28</f>
        <v>0.2</v>
      </c>
      <c r="F28" s="17">
        <f>(1+D28)*(1+0.06)/(1+0.03)-1</f>
        <v>0.2349514563106796</v>
      </c>
    </row>
    <row r="29" spans="1:15" ht="16" customHeight="1">
      <c r="A29" s="13">
        <v>0.2</v>
      </c>
      <c r="B29" s="13">
        <v>0.64999899999999999</v>
      </c>
      <c r="C29" s="14" t="s">
        <v>33</v>
      </c>
      <c r="D29" s="17">
        <v>0.17499999999999999</v>
      </c>
      <c r="E29" s="17">
        <f t="shared" ref="E29:E42" si="6">D29</f>
        <v>0.17499999999999999</v>
      </c>
      <c r="F29" s="17">
        <f t="shared" ref="F29:F42" si="7">(1+D29)*(1+0.06)/(1+0.03)-1</f>
        <v>0.20922330097087372</v>
      </c>
    </row>
    <row r="30" spans="1:15" ht="16" customHeight="1">
      <c r="A30" s="13">
        <v>0.65</v>
      </c>
      <c r="B30" s="13">
        <v>0.79999900000000002</v>
      </c>
      <c r="C30" s="14" t="s">
        <v>34</v>
      </c>
      <c r="D30" s="17">
        <v>0.1578</v>
      </c>
      <c r="E30" s="17">
        <f t="shared" si="6"/>
        <v>0.1578</v>
      </c>
      <c r="F30" s="17">
        <f t="shared" si="7"/>
        <v>0.19152233009708741</v>
      </c>
    </row>
    <row r="31" spans="1:15" ht="16" customHeight="1">
      <c r="A31" s="13">
        <v>0.8</v>
      </c>
      <c r="B31" s="13">
        <v>1.2499990000000001</v>
      </c>
      <c r="C31" s="14" t="s">
        <v>35</v>
      </c>
      <c r="D31" s="17">
        <v>0.1157</v>
      </c>
      <c r="E31" s="17">
        <f t="shared" si="6"/>
        <v>0.1157</v>
      </c>
      <c r="F31" s="17">
        <f t="shared" si="7"/>
        <v>0.1481961165048542</v>
      </c>
    </row>
    <row r="32" spans="1:15">
      <c r="A32" s="15" t="s">
        <v>47</v>
      </c>
      <c r="B32" s="13">
        <v>1.4999990000000001</v>
      </c>
      <c r="C32" s="14" t="s">
        <v>36</v>
      </c>
      <c r="D32" s="17">
        <v>7.3700000000000002E-2</v>
      </c>
      <c r="E32" s="17">
        <f t="shared" si="6"/>
        <v>7.3700000000000002E-2</v>
      </c>
      <c r="F32" s="17">
        <f t="shared" si="7"/>
        <v>0.10497281553398063</v>
      </c>
    </row>
    <row r="33" spans="1:16">
      <c r="A33" s="16" t="s">
        <v>48</v>
      </c>
      <c r="B33" s="13">
        <v>1.7499990000000001</v>
      </c>
      <c r="C33" s="14" t="s">
        <v>37</v>
      </c>
      <c r="D33" s="17">
        <v>5.2600000000000001E-2</v>
      </c>
      <c r="E33" s="17">
        <f t="shared" si="6"/>
        <v>5.2600000000000001E-2</v>
      </c>
      <c r="F33" s="17">
        <f t="shared" si="7"/>
        <v>8.3258252427184321E-2</v>
      </c>
    </row>
    <row r="34" spans="1:16">
      <c r="A34" s="15" t="s">
        <v>49</v>
      </c>
      <c r="B34" s="13">
        <v>1.9999990000000001</v>
      </c>
      <c r="C34" s="14" t="s">
        <v>38</v>
      </c>
      <c r="D34" s="17">
        <v>4.5499999999999999E-2</v>
      </c>
      <c r="E34" s="17">
        <f t="shared" si="6"/>
        <v>4.5499999999999999E-2</v>
      </c>
      <c r="F34" s="17">
        <f t="shared" si="7"/>
        <v>7.5951456310679566E-2</v>
      </c>
      <c r="K34" s="21"/>
      <c r="L34" s="21"/>
      <c r="M34" s="21"/>
      <c r="N34" s="21"/>
      <c r="O34" s="21"/>
      <c r="P34" s="21"/>
    </row>
    <row r="35" spans="1:16">
      <c r="A35" s="13">
        <v>2</v>
      </c>
      <c r="B35" s="13">
        <v>2.2499999000000002</v>
      </c>
      <c r="C35" s="14" t="s">
        <v>39</v>
      </c>
      <c r="D35" s="17">
        <v>3.1300000000000001E-2</v>
      </c>
      <c r="E35" s="17">
        <f t="shared" si="6"/>
        <v>3.1300000000000001E-2</v>
      </c>
      <c r="F35" s="17">
        <f t="shared" si="7"/>
        <v>6.1337864077670057E-2</v>
      </c>
      <c r="K35" s="21"/>
      <c r="L35" s="21"/>
      <c r="M35" s="21"/>
      <c r="N35" s="21"/>
      <c r="O35" s="21"/>
      <c r="P35" s="21"/>
    </row>
    <row r="36" spans="1:16">
      <c r="A36" s="15" t="s">
        <v>50</v>
      </c>
      <c r="B36" s="13">
        <v>2.4999899999999999</v>
      </c>
      <c r="C36" s="14" t="s">
        <v>40</v>
      </c>
      <c r="D36" s="17">
        <v>2.4199999999999999E-2</v>
      </c>
      <c r="E36" s="17">
        <f t="shared" si="6"/>
        <v>2.4199999999999999E-2</v>
      </c>
      <c r="F36" s="17">
        <f t="shared" si="7"/>
        <v>5.403106796116508E-2</v>
      </c>
      <c r="K36" s="21"/>
      <c r="L36" s="21"/>
      <c r="M36" s="21"/>
      <c r="N36" s="21"/>
      <c r="O36" s="21"/>
      <c r="P36" s="21"/>
    </row>
    <row r="37" spans="1:16">
      <c r="A37" s="16" t="s">
        <v>51</v>
      </c>
      <c r="B37" s="13">
        <v>2.9999989999999999</v>
      </c>
      <c r="C37" s="14" t="s">
        <v>41</v>
      </c>
      <c r="D37" s="17">
        <v>0.02</v>
      </c>
      <c r="E37" s="17">
        <f t="shared" si="6"/>
        <v>0.02</v>
      </c>
      <c r="F37" s="17">
        <f t="shared" si="7"/>
        <v>4.9708737864077701E-2</v>
      </c>
      <c r="K37" s="21"/>
      <c r="L37" s="21"/>
      <c r="M37" s="21"/>
      <c r="N37" s="21"/>
      <c r="O37" s="21"/>
      <c r="P37" s="21"/>
    </row>
    <row r="38" spans="1:16">
      <c r="A38" s="13">
        <v>3</v>
      </c>
      <c r="B38" s="13">
        <v>4.2499989999999999</v>
      </c>
      <c r="C38" s="14" t="s">
        <v>42</v>
      </c>
      <c r="D38" s="17">
        <v>1.6199999999999999E-2</v>
      </c>
      <c r="E38" s="17">
        <f t="shared" si="6"/>
        <v>1.6199999999999999E-2</v>
      </c>
      <c r="F38" s="17">
        <f t="shared" si="7"/>
        <v>4.579805825242711E-2</v>
      </c>
    </row>
    <row r="39" spans="1:16">
      <c r="A39" s="15" t="s">
        <v>52</v>
      </c>
      <c r="B39" s="13">
        <v>5.4999989999999999</v>
      </c>
      <c r="C39" s="14" t="s">
        <v>43</v>
      </c>
      <c r="D39" s="17">
        <v>1.4200000000000001E-2</v>
      </c>
      <c r="E39" s="17">
        <f t="shared" si="6"/>
        <v>1.4200000000000001E-2</v>
      </c>
      <c r="F39" s="17">
        <f t="shared" si="7"/>
        <v>4.3739805825242728E-2</v>
      </c>
    </row>
    <row r="40" spans="1:16">
      <c r="A40" s="16" t="s">
        <v>53</v>
      </c>
      <c r="B40" s="13">
        <v>6.4999989999999999</v>
      </c>
      <c r="C40" s="14" t="s">
        <v>44</v>
      </c>
      <c r="D40" s="17">
        <v>1.23E-2</v>
      </c>
      <c r="E40" s="17">
        <f t="shared" si="6"/>
        <v>1.23E-2</v>
      </c>
      <c r="F40" s="17">
        <f t="shared" si="7"/>
        <v>4.1784466019417321E-2</v>
      </c>
    </row>
    <row r="41" spans="1:16">
      <c r="A41" s="16" t="s">
        <v>54</v>
      </c>
      <c r="B41" s="13">
        <v>8.4999990000000007</v>
      </c>
      <c r="C41" s="14" t="s">
        <v>45</v>
      </c>
      <c r="D41" s="17">
        <v>8.5000000000000006E-3</v>
      </c>
      <c r="E41" s="17">
        <f t="shared" si="6"/>
        <v>8.5000000000000006E-3</v>
      </c>
      <c r="F41" s="17">
        <f t="shared" si="7"/>
        <v>3.7873786407766952E-2</v>
      </c>
    </row>
    <row r="42" spans="1:16">
      <c r="A42" s="15" t="s">
        <v>55</v>
      </c>
      <c r="B42" s="13">
        <v>100000</v>
      </c>
      <c r="C42" s="14" t="s">
        <v>46</v>
      </c>
      <c r="D42" s="17">
        <v>6.8999999999999999E-3</v>
      </c>
      <c r="E42" s="17">
        <f t="shared" si="6"/>
        <v>6.8999999999999999E-3</v>
      </c>
      <c r="F42" s="17">
        <f t="shared" si="7"/>
        <v>3.6227184466019358E-2</v>
      </c>
      <c r="G42" s="26">
        <f>(1+0.06)/(1+0.032)</f>
        <v>1.0271317829457365</v>
      </c>
    </row>
  </sheetData>
  <mergeCells count="1">
    <mergeCell ref="K34:P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ХУЙНЯ ХЗ</vt:lpstr>
      <vt:lpstr>EBIT_EPS</vt:lpstr>
      <vt:lpstr>EBIT_EPS (2)</vt:lpstr>
      <vt:lpstr>WACC</vt:lpstr>
      <vt:lpstr>WACC 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Kudryashov</dc:creator>
  <cp:lastModifiedBy>Alexander Kudryashov</cp:lastModifiedBy>
  <dcterms:created xsi:type="dcterms:W3CDTF">2023-11-22T15:38:17Z</dcterms:created>
  <dcterms:modified xsi:type="dcterms:W3CDTF">2023-11-28T20:28:39Z</dcterms:modified>
</cp:coreProperties>
</file>