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defaultThemeVersion="124226"/>
  <xr:revisionPtr revIDLastSave="0" documentId="13_ncr:1_{CC9B048B-CA42-44BF-8696-3092D7AF7D0E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enarios" sheetId="1" r:id="rId1"/>
    <sheet name="Posts 2020" sheetId="2" r:id="rId2"/>
    <sheet name="PT_posts" sheetId="3" r:id="rId3"/>
  </sheets>
  <externalReferences>
    <externalReference r:id="rId4"/>
  </externalReferences>
  <calcPr calcId="181029"/>
  <pivotCaches>
    <pivotCache cacheId="0" r:id="rId5"/>
  </pivotCaches>
</workbook>
</file>

<file path=xl/calcChain.xml><?xml version="1.0" encoding="utf-8"?>
<calcChain xmlns="http://schemas.openxmlformats.org/spreadsheetml/2006/main">
  <c r="F62" i="2" l="1"/>
  <c r="G62" i="2"/>
  <c r="E62" i="2"/>
  <c r="G43" i="1" l="1"/>
  <c r="G42" i="1"/>
  <c r="G29" i="1"/>
  <c r="G28" i="1"/>
  <c r="W71" i="2"/>
  <c r="M72" i="2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I53" i="2"/>
  <c r="J53" i="2" s="1"/>
  <c r="I52" i="2"/>
  <c r="J52" i="2" s="1"/>
  <c r="I51" i="2"/>
  <c r="J51" i="2" s="1"/>
  <c r="I50" i="2"/>
  <c r="J50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AA11" i="2"/>
  <c r="X11" i="2"/>
  <c r="I11" i="2"/>
  <c r="J11" i="2" s="1"/>
  <c r="I10" i="2"/>
  <c r="J10" i="2" s="1"/>
  <c r="AE9" i="2"/>
  <c r="AF9" i="2" s="1"/>
  <c r="AD9" i="2"/>
  <c r="I9" i="2"/>
  <c r="J9" i="2" s="1"/>
  <c r="AE8" i="2"/>
  <c r="AD8" i="2"/>
  <c r="I8" i="2"/>
  <c r="J8" i="2" s="1"/>
  <c r="AE7" i="2"/>
  <c r="AD7" i="2"/>
  <c r="AF7" i="2" s="1"/>
  <c r="I7" i="2"/>
  <c r="J7" i="2" s="1"/>
  <c r="I6" i="2"/>
  <c r="J6" i="2" s="1"/>
  <c r="AF5" i="2"/>
  <c r="AE5" i="2"/>
  <c r="T5" i="2"/>
  <c r="S5" i="2"/>
  <c r="R5" i="2"/>
  <c r="I5" i="2"/>
  <c r="J5" i="2" s="1"/>
  <c r="AE4" i="2"/>
  <c r="AD4" i="2"/>
  <c r="X4" i="2"/>
  <c r="W4" i="2"/>
  <c r="V4" i="2"/>
  <c r="L4" i="2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I4" i="2"/>
  <c r="J4" i="2" s="1"/>
  <c r="AE3" i="2"/>
  <c r="AF3" i="2" s="1"/>
  <c r="AH3" i="2" s="1"/>
  <c r="AD3" i="2"/>
  <c r="AA3" i="2"/>
  <c r="AA4" i="2" s="1"/>
  <c r="Z3" i="2"/>
  <c r="Z4" i="2" s="1"/>
  <c r="M3" i="2"/>
  <c r="L3" i="2"/>
  <c r="I3" i="2"/>
  <c r="J3" i="2" s="1"/>
  <c r="AE2" i="2"/>
  <c r="AD2" i="2"/>
  <c r="F41" i="1"/>
  <c r="E41" i="1"/>
  <c r="D41" i="1"/>
  <c r="C41" i="1"/>
  <c r="F40" i="1"/>
  <c r="E40" i="1"/>
  <c r="D40" i="1"/>
  <c r="C40" i="1"/>
  <c r="H38" i="1"/>
  <c r="F38" i="1"/>
  <c r="E38" i="1"/>
  <c r="D38" i="1"/>
  <c r="C38" i="1"/>
  <c r="G37" i="1"/>
  <c r="G36" i="1"/>
  <c r="H34" i="1"/>
  <c r="F34" i="1"/>
  <c r="E34" i="1"/>
  <c r="D34" i="1"/>
  <c r="C34" i="1"/>
  <c r="G33" i="1"/>
  <c r="G32" i="1"/>
  <c r="F27" i="1"/>
  <c r="E27" i="1"/>
  <c r="D27" i="1"/>
  <c r="C27" i="1"/>
  <c r="F26" i="1"/>
  <c r="E26" i="1"/>
  <c r="D26" i="1"/>
  <c r="C26" i="1"/>
  <c r="H24" i="1"/>
  <c r="F24" i="1"/>
  <c r="E24" i="1"/>
  <c r="D24" i="1"/>
  <c r="C24" i="1"/>
  <c r="G23" i="1"/>
  <c r="G22" i="1"/>
  <c r="H20" i="1"/>
  <c r="F20" i="1"/>
  <c r="E20" i="1"/>
  <c r="D20" i="1"/>
  <c r="C20" i="1"/>
  <c r="G19" i="1"/>
  <c r="G18" i="1"/>
  <c r="H13" i="1"/>
  <c r="F13" i="1"/>
  <c r="E13" i="1"/>
  <c r="D13" i="1"/>
  <c r="C13" i="1"/>
  <c r="H12" i="1"/>
  <c r="F12" i="1"/>
  <c r="E12" i="1"/>
  <c r="D12" i="1"/>
  <c r="C12" i="1"/>
  <c r="G12" i="1" s="1"/>
  <c r="H10" i="1"/>
  <c r="F10" i="1"/>
  <c r="E10" i="1"/>
  <c r="D10" i="1"/>
  <c r="C10" i="1"/>
  <c r="G9" i="1"/>
  <c r="G8" i="1"/>
  <c r="H6" i="1"/>
  <c r="F6" i="1"/>
  <c r="E6" i="1"/>
  <c r="D6" i="1"/>
  <c r="C6" i="1"/>
  <c r="G6" i="1" s="1"/>
  <c r="G5" i="1"/>
  <c r="G4" i="1"/>
  <c r="AF8" i="2" l="1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G34" i="1"/>
  <c r="G40" i="1"/>
  <c r="G41" i="1"/>
  <c r="G10" i="1"/>
  <c r="G24" i="1"/>
  <c r="G20" i="1"/>
  <c r="G26" i="1"/>
  <c r="G27" i="1"/>
  <c r="G13" i="1"/>
  <c r="G38" i="1"/>
  <c r="AF2" i="2"/>
  <c r="AG2" i="2" s="1"/>
  <c r="AG3" i="2"/>
  <c r="AF4" i="2"/>
  <c r="AH4" i="2" s="1"/>
  <c r="AG5" i="2"/>
  <c r="AI5" i="2" s="1"/>
  <c r="AH2" i="2" l="1"/>
  <c r="M62" i="2"/>
  <c r="G15" i="1"/>
  <c r="G14" i="1"/>
  <c r="AH5" i="2"/>
  <c r="AG4" i="2"/>
</calcChain>
</file>

<file path=xl/sharedStrings.xml><?xml version="1.0" encoding="utf-8"?>
<sst xmlns="http://schemas.openxmlformats.org/spreadsheetml/2006/main" count="275" uniqueCount="77">
  <si>
    <t>3 senarios based on the number of Advertisments per month for period Mar-June 2021</t>
  </si>
  <si>
    <t>Good Senario
(4 Ads per month)</t>
  </si>
  <si>
    <t>March</t>
  </si>
  <si>
    <t>April</t>
  </si>
  <si>
    <t>May</t>
  </si>
  <si>
    <t>June</t>
  </si>
  <si>
    <t>Totals 2021</t>
  </si>
  <si>
    <t>Totals 2020 (5 months)</t>
  </si>
  <si>
    <t>Linear regression / intercept &amp; slope (y=b0+b1x)</t>
  </si>
  <si>
    <t>Unpaid posts</t>
  </si>
  <si>
    <t>Unpaid Reach</t>
  </si>
  <si>
    <t>Unpaid Engagement</t>
  </si>
  <si>
    <t>Paid posts</t>
  </si>
  <si>
    <t>b0</t>
  </si>
  <si>
    <t>Total posts</t>
  </si>
  <si>
    <t>b1</t>
  </si>
  <si>
    <t>Fix cost</t>
  </si>
  <si>
    <t>cost per paid post</t>
  </si>
  <si>
    <t>Paid Reach</t>
  </si>
  <si>
    <t>Paid Engagement</t>
  </si>
  <si>
    <t>Total costs</t>
  </si>
  <si>
    <t>b0=</t>
  </si>
  <si>
    <t>b1=</t>
  </si>
  <si>
    <t>People reached</t>
  </si>
  <si>
    <t>Engagements</t>
  </si>
  <si>
    <t>Medium Senario
(2 Ads per month)</t>
  </si>
  <si>
    <t>Bad Senario
(1 Ad per month)</t>
  </si>
  <si>
    <t>UNPAID POSTS 2020</t>
  </si>
  <si>
    <t>x</t>
  </si>
  <si>
    <t>y</t>
  </si>
  <si>
    <t>PAID POSTS</t>
  </si>
  <si>
    <t>UNPAID POSTS</t>
  </si>
  <si>
    <t>Grand Total</t>
  </si>
  <si>
    <t>% Unpaid</t>
  </si>
  <si>
    <t>% Paid</t>
  </si>
  <si>
    <t>Post</t>
  </si>
  <si>
    <t>Published</t>
  </si>
  <si>
    <t>Month</t>
  </si>
  <si>
    <t>PAID/UNPAID</t>
  </si>
  <si>
    <t>Reach</t>
  </si>
  <si>
    <t>Engagement</t>
  </si>
  <si>
    <t>Impressions</t>
  </si>
  <si>
    <t>Cost per month</t>
  </si>
  <si>
    <t>Reach per month</t>
  </si>
  <si>
    <t>cost per reach</t>
  </si>
  <si>
    <t>Numner of posts</t>
  </si>
  <si>
    <t>Total Number of Reach</t>
  </si>
  <si>
    <t>Total Number of Engagement</t>
  </si>
  <si>
    <t>Cost</t>
  </si>
  <si>
    <t>Days</t>
  </si>
  <si>
    <t>CPR</t>
  </si>
  <si>
    <t>CPE</t>
  </si>
  <si>
    <t>CPI</t>
  </si>
  <si>
    <t>Number of posts paid</t>
  </si>
  <si>
    <t>Number of People reached</t>
  </si>
  <si>
    <t xml:space="preserve">Total posts </t>
  </si>
  <si>
    <t>Unpaid</t>
  </si>
  <si>
    <t>Paid</t>
  </si>
  <si>
    <t>Total Reach</t>
  </si>
  <si>
    <t>Total engagement</t>
  </si>
  <si>
    <t>Total impressions</t>
  </si>
  <si>
    <t>Average Reach</t>
  </si>
  <si>
    <t>Average Enagement</t>
  </si>
  <si>
    <t>Average Impressions</t>
  </si>
  <si>
    <t>posts x=</t>
  </si>
  <si>
    <t>reach y=</t>
  </si>
  <si>
    <t>eng y=</t>
  </si>
  <si>
    <t>Correlation Unpaid</t>
  </si>
  <si>
    <t>Correlation Paid</t>
  </si>
  <si>
    <t>February</t>
  </si>
  <si>
    <t>Linear Regression</t>
  </si>
  <si>
    <t>Cost per person reached</t>
  </si>
  <si>
    <t>Cost per peengagement</t>
  </si>
  <si>
    <t>Total</t>
  </si>
  <si>
    <t>Row Labels</t>
  </si>
  <si>
    <t>Sum of Reach</t>
  </si>
  <si>
    <t>*Change only the cells with blue color. Don't change those with the black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</si>
</sst>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[$€-2]\ * #,##0_);_([$€-2]\ * \(#,##0\);_([$€-2]\ * &quot;-&quot;??_);_(@_)"/>
    <numFmt numFmtId="165" formatCode="_([$€-2]\ * #,##0.00_);_([$€-2]\ * \(#,##0.00\);_([$€-2]\ * &quot;-&quot;??_);_(@_)"/>
    <numFmt numFmtId="166" formatCode="0.0"/>
    <numFmt numFmtId="167" formatCode="_([$€-2]\ * #,##0.000_);_([$€-2]\ * \(#,##0.000\);_([$€-2]\ 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3"/>
      <name val="Calibri"/>
      <family val="2"/>
      <scheme val="minor"/>
    </font>
    <font>
      <b/>
      <sz val="9"/>
      <color rgb="FF1C1E21"/>
      <name val="Inherit"/>
    </font>
    <font>
      <sz val="9"/>
      <color rgb="FF1C1E21"/>
      <name val="Inherit"/>
    </font>
    <font>
      <sz val="9"/>
      <color rgb="FF4B4F56"/>
      <name val="Inherit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6F7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CFD1D5"/>
      </left>
      <right style="medium">
        <color rgb="FFCFD1D5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 applyAlignment="1">
      <alignment wrapText="1"/>
    </xf>
    <xf numFmtId="0" fontId="0" fillId="0" borderId="4" xfId="0" applyBorder="1"/>
    <xf numFmtId="0" fontId="4" fillId="0" borderId="0" xfId="0" applyFont="1" applyAlignment="1">
      <alignment horizontal="center"/>
    </xf>
    <xf numFmtId="0" fontId="4" fillId="0" borderId="5" xfId="0" applyFont="1" applyBorder="1"/>
    <xf numFmtId="0" fontId="0" fillId="0" borderId="0" xfId="0" applyAlignment="1">
      <alignment horizontal="center"/>
    </xf>
    <xf numFmtId="0" fontId="0" fillId="0" borderId="5" xfId="0" applyBorder="1"/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5" xfId="0" applyNumberFormat="1" applyFont="1" applyBorder="1"/>
    <xf numFmtId="0" fontId="3" fillId="0" borderId="4" xfId="0" applyFont="1" applyBorder="1"/>
    <xf numFmtId="164" fontId="3" fillId="0" borderId="0" xfId="0" applyNumberFormat="1" applyFont="1" applyAlignment="1">
      <alignment horizontal="center"/>
    </xf>
    <xf numFmtId="164" fontId="3" fillId="2" borderId="0" xfId="0" applyNumberFormat="1" applyFont="1" applyFill="1"/>
    <xf numFmtId="164" fontId="0" fillId="0" borderId="5" xfId="0" applyNumberFormat="1" applyBorder="1"/>
    <xf numFmtId="1" fontId="0" fillId="0" borderId="0" xfId="0" applyNumberFormat="1" applyAlignment="1">
      <alignment horizontal="center"/>
    </xf>
    <xf numFmtId="1" fontId="3" fillId="2" borderId="0" xfId="0" applyNumberFormat="1" applyFont="1" applyFill="1"/>
    <xf numFmtId="0" fontId="3" fillId="0" borderId="6" xfId="0" applyFont="1" applyBorder="1"/>
    <xf numFmtId="1" fontId="0" fillId="0" borderId="7" xfId="0" applyNumberFormat="1" applyBorder="1" applyAlignment="1">
      <alignment horizontal="center"/>
    </xf>
    <xf numFmtId="1" fontId="3" fillId="2" borderId="7" xfId="0" applyNumberFormat="1" applyFont="1" applyFill="1" applyBorder="1"/>
    <xf numFmtId="0" fontId="0" fillId="0" borderId="8" xfId="0" applyBorder="1"/>
    <xf numFmtId="0" fontId="3" fillId="3" borderId="1" xfId="0" applyFont="1" applyFill="1" applyBorder="1" applyAlignment="1">
      <alignment wrapText="1"/>
    </xf>
    <xf numFmtId="164" fontId="3" fillId="3" borderId="0" xfId="0" applyNumberFormat="1" applyFont="1" applyFill="1"/>
    <xf numFmtId="164" fontId="3" fillId="0" borderId="5" xfId="0" applyNumberFormat="1" applyFont="1" applyBorder="1"/>
    <xf numFmtId="1" fontId="3" fillId="3" borderId="0" xfId="0" applyNumberFormat="1" applyFont="1" applyFill="1"/>
    <xf numFmtId="1" fontId="3" fillId="3" borderId="7" xfId="0" applyNumberFormat="1" applyFont="1" applyFill="1" applyBorder="1"/>
    <xf numFmtId="0" fontId="3" fillId="4" borderId="1" xfId="0" applyFont="1" applyFill="1" applyBorder="1" applyAlignment="1">
      <alignment wrapText="1"/>
    </xf>
    <xf numFmtId="164" fontId="3" fillId="4" borderId="0" xfId="0" applyNumberFormat="1" applyFont="1" applyFill="1"/>
    <xf numFmtId="1" fontId="3" fillId="4" borderId="0" xfId="0" applyNumberFormat="1" applyFont="1" applyFill="1"/>
    <xf numFmtId="1" fontId="3" fillId="4" borderId="7" xfId="0" applyNumberFormat="1" applyFont="1" applyFill="1" applyBorder="1"/>
    <xf numFmtId="0" fontId="3" fillId="0" borderId="0" xfId="0" applyFont="1"/>
    <xf numFmtId="0" fontId="3" fillId="0" borderId="10" xfId="0" applyFont="1" applyBorder="1" applyAlignment="1">
      <alignment vertical="top"/>
    </xf>
    <xf numFmtId="0" fontId="3" fillId="0" borderId="10" xfId="0" applyFont="1" applyBorder="1"/>
    <xf numFmtId="0" fontId="3" fillId="0" borderId="10" xfId="0" applyFont="1" applyBorder="1" applyAlignment="1">
      <alignment horizontal="center"/>
    </xf>
    <xf numFmtId="0" fontId="5" fillId="5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0" fillId="0" borderId="13" xfId="0" applyBorder="1"/>
    <xf numFmtId="0" fontId="0" fillId="0" borderId="10" xfId="0" applyBorder="1"/>
    <xf numFmtId="9" fontId="0" fillId="0" borderId="0" xfId="1" applyFont="1"/>
    <xf numFmtId="14" fontId="6" fillId="6" borderId="10" xfId="0" applyNumberFormat="1" applyFont="1" applyFill="1" applyBorder="1" applyAlignment="1">
      <alignment horizontal="left" vertical="center" wrapText="1"/>
    </xf>
    <xf numFmtId="0" fontId="7" fillId="6" borderId="10" xfId="0" applyFont="1" applyFill="1" applyBorder="1" applyAlignment="1">
      <alignment vertical="center"/>
    </xf>
    <xf numFmtId="14" fontId="6" fillId="6" borderId="0" xfId="0" applyNumberFormat="1" applyFont="1" applyFill="1" applyAlignment="1">
      <alignment horizontal="left" vertical="center" wrapText="1"/>
    </xf>
    <xf numFmtId="0" fontId="7" fillId="6" borderId="14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14" fontId="6" fillId="5" borderId="10" xfId="0" applyNumberFormat="1" applyFont="1" applyFill="1" applyBorder="1" applyAlignment="1">
      <alignment horizontal="left" vertical="center" wrapText="1"/>
    </xf>
    <xf numFmtId="0" fontId="7" fillId="5" borderId="10" xfId="0" applyFont="1" applyFill="1" applyBorder="1" applyAlignment="1">
      <alignment vertical="center"/>
    </xf>
    <xf numFmtId="165" fontId="7" fillId="6" borderId="0" xfId="0" applyNumberFormat="1" applyFont="1" applyFill="1" applyAlignment="1">
      <alignment vertical="center"/>
    </xf>
    <xf numFmtId="166" fontId="0" fillId="0" borderId="10" xfId="0" applyNumberFormat="1" applyBorder="1"/>
    <xf numFmtId="0" fontId="8" fillId="0" borderId="15" xfId="0" applyFont="1" applyBorder="1" applyAlignment="1">
      <alignment horizontal="center"/>
    </xf>
    <xf numFmtId="0" fontId="0" fillId="0" borderId="16" xfId="0" applyBorder="1"/>
    <xf numFmtId="14" fontId="6" fillId="6" borderId="0" xfId="0" applyNumberFormat="1" applyFont="1" applyFill="1" applyAlignment="1">
      <alignment horizontal="left" vertical="center"/>
    </xf>
    <xf numFmtId="0" fontId="3" fillId="0" borderId="4" xfId="0" applyFont="1" applyFill="1" applyBorder="1" applyAlignment="1">
      <alignment horizontal="right"/>
    </xf>
    <xf numFmtId="0" fontId="3" fillId="0" borderId="0" xfId="0" applyFont="1" applyBorder="1"/>
    <xf numFmtId="1" fontId="0" fillId="0" borderId="0" xfId="0" applyNumberFormat="1" applyBorder="1" applyAlignment="1">
      <alignment horizontal="center"/>
    </xf>
    <xf numFmtId="0" fontId="0" fillId="0" borderId="0" xfId="0" applyBorder="1"/>
    <xf numFmtId="167" fontId="0" fillId="0" borderId="0" xfId="0" applyNumberFormat="1"/>
    <xf numFmtId="0" fontId="0" fillId="0" borderId="17" xfId="0" applyBorder="1"/>
    <xf numFmtId="14" fontId="6" fillId="6" borderId="17" xfId="0" applyNumberFormat="1" applyFont="1" applyFill="1" applyBorder="1" applyAlignment="1">
      <alignment horizontal="left" vertical="center" wrapText="1"/>
    </xf>
    <xf numFmtId="0" fontId="7" fillId="6" borderId="17" xfId="0" applyFont="1" applyFill="1" applyBorder="1" applyAlignment="1">
      <alignment vertical="center"/>
    </xf>
    <xf numFmtId="0" fontId="0" fillId="0" borderId="19" xfId="0" applyBorder="1"/>
    <xf numFmtId="0" fontId="7" fillId="6" borderId="18" xfId="0" applyFont="1" applyFill="1" applyBorder="1" applyAlignment="1">
      <alignment vertical="center"/>
    </xf>
    <xf numFmtId="0" fontId="3" fillId="0" borderId="20" xfId="0" applyFont="1" applyBorder="1"/>
    <xf numFmtId="0" fontId="5" fillId="5" borderId="13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0" fillId="0" borderId="9" xfId="0" applyBorder="1"/>
    <xf numFmtId="0" fontId="7" fillId="6" borderId="1" xfId="0" applyFont="1" applyFill="1" applyBorder="1" applyAlignment="1">
      <alignment vertical="center"/>
    </xf>
    <xf numFmtId="0" fontId="6" fillId="6" borderId="17" xfId="0" applyFont="1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18" xfId="0" applyFont="1" applyBorder="1" applyAlignment="1">
      <alignment horizontal="center" vertical="top"/>
    </xf>
    <xf numFmtId="0" fontId="3" fillId="0" borderId="19" xfId="0" applyFont="1" applyBorder="1" applyAlignment="1">
      <alignment horizontal="center" vertical="top"/>
    </xf>
    <xf numFmtId="0" fontId="3" fillId="0" borderId="10" xfId="0" applyFont="1" applyBorder="1" applyAlignment="1">
      <alignment horizontal="center"/>
    </xf>
    <xf numFmtId="0" fontId="9" fillId="0" borderId="0" xfId="0" applyFont="1"/>
  </cellXfs>
  <cellStyles count="2">
    <cellStyle name="Normal" xfId="0" builtinId="0"/>
    <cellStyle name="Percent" xfId="1" builtinId="5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numFmt numFmtId="19" formatCode="m/d/yyyy"/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numFmt numFmtId="19" formatCode="m/d/yyyy"/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numFmt numFmtId="19" formatCode="m/d/yyyy"/>
      <fill>
        <patternFill patternType="solid">
          <fgColor indexed="64"/>
          <bgColor rgb="FFF5F6F7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4B4F56"/>
        <name val="Inherit"/>
        <scheme val="none"/>
      </font>
      <fill>
        <patternFill patternType="solid">
          <fgColor indexed="64"/>
          <bgColor rgb="FFF5F6F7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1C1E21"/>
        <name val="Inherit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reached per post</a:t>
            </a:r>
            <a:r>
              <a:rPr lang="en-US" baseline="0"/>
              <a:t> - Unpaid</a:t>
            </a:r>
            <a:endParaRPr lang="en-US"/>
          </a:p>
        </c:rich>
      </c:tx>
      <c:layout>
        <c:manualLayout>
          <c:xMode val="edge"/>
          <c:yMode val="edge"/>
          <c:x val="0.31150678040244967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92825896762902"/>
          <c:y val="0.17171296296296298"/>
          <c:w val="0.80153302712160979"/>
          <c:h val="0.70696741032370958"/>
        </c:manualLayout>
      </c:layout>
      <c:lineChart>
        <c:grouping val="standard"/>
        <c:varyColors val="0"/>
        <c:ser>
          <c:idx val="0"/>
          <c:order val="0"/>
          <c:tx>
            <c:strRef>
              <c:f>'[1]Posts 2020'!$L$2</c:f>
              <c:strCache>
                <c:ptCount val="1"/>
                <c:pt idx="0">
                  <c:v>Total Number of Reach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965463692038495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'[1]Posts 2020'!$K$3:$K$61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'[1]Posts 2020'!$L$3:$L$61</c:f>
              <c:numCache>
                <c:formatCode>General</c:formatCode>
                <c:ptCount val="59"/>
                <c:pt idx="0">
                  <c:v>235</c:v>
                </c:pt>
                <c:pt idx="1">
                  <c:v>369</c:v>
                </c:pt>
                <c:pt idx="2">
                  <c:v>524</c:v>
                </c:pt>
                <c:pt idx="3">
                  <c:v>741</c:v>
                </c:pt>
                <c:pt idx="4">
                  <c:v>967</c:v>
                </c:pt>
                <c:pt idx="5">
                  <c:v>1220</c:v>
                </c:pt>
                <c:pt idx="6">
                  <c:v>1442</c:v>
                </c:pt>
                <c:pt idx="7">
                  <c:v>1676</c:v>
                </c:pt>
                <c:pt idx="8">
                  <c:v>1986</c:v>
                </c:pt>
                <c:pt idx="9">
                  <c:v>2156</c:v>
                </c:pt>
                <c:pt idx="10">
                  <c:v>2353</c:v>
                </c:pt>
                <c:pt idx="11">
                  <c:v>2497</c:v>
                </c:pt>
                <c:pt idx="12">
                  <c:v>2780</c:v>
                </c:pt>
                <c:pt idx="13">
                  <c:v>3071</c:v>
                </c:pt>
                <c:pt idx="14">
                  <c:v>3415</c:v>
                </c:pt>
                <c:pt idx="15">
                  <c:v>3639</c:v>
                </c:pt>
                <c:pt idx="16">
                  <c:v>3798</c:v>
                </c:pt>
                <c:pt idx="17">
                  <c:v>3954</c:v>
                </c:pt>
                <c:pt idx="18">
                  <c:v>4307</c:v>
                </c:pt>
                <c:pt idx="19">
                  <c:v>4527</c:v>
                </c:pt>
                <c:pt idx="20">
                  <c:v>4674</c:v>
                </c:pt>
                <c:pt idx="21">
                  <c:v>4887</c:v>
                </c:pt>
                <c:pt idx="22">
                  <c:v>5116</c:v>
                </c:pt>
                <c:pt idx="23">
                  <c:v>5354</c:v>
                </c:pt>
                <c:pt idx="24">
                  <c:v>5558</c:v>
                </c:pt>
                <c:pt idx="25">
                  <c:v>5761</c:v>
                </c:pt>
                <c:pt idx="26">
                  <c:v>5986</c:v>
                </c:pt>
                <c:pt idx="27">
                  <c:v>6179</c:v>
                </c:pt>
                <c:pt idx="28">
                  <c:v>6320</c:v>
                </c:pt>
                <c:pt idx="29">
                  <c:v>6528</c:v>
                </c:pt>
                <c:pt idx="30">
                  <c:v>6652</c:v>
                </c:pt>
                <c:pt idx="31">
                  <c:v>6797</c:v>
                </c:pt>
                <c:pt idx="32">
                  <c:v>6919</c:v>
                </c:pt>
                <c:pt idx="33">
                  <c:v>7065</c:v>
                </c:pt>
                <c:pt idx="34">
                  <c:v>7114</c:v>
                </c:pt>
                <c:pt idx="35">
                  <c:v>7286</c:v>
                </c:pt>
                <c:pt idx="36">
                  <c:v>7522</c:v>
                </c:pt>
                <c:pt idx="37">
                  <c:v>7668</c:v>
                </c:pt>
                <c:pt idx="38">
                  <c:v>7880</c:v>
                </c:pt>
                <c:pt idx="39">
                  <c:v>7916</c:v>
                </c:pt>
                <c:pt idx="40">
                  <c:v>8060</c:v>
                </c:pt>
                <c:pt idx="41">
                  <c:v>8266</c:v>
                </c:pt>
                <c:pt idx="42">
                  <c:v>8302</c:v>
                </c:pt>
                <c:pt idx="43">
                  <c:v>8546</c:v>
                </c:pt>
                <c:pt idx="44">
                  <c:v>8668</c:v>
                </c:pt>
                <c:pt idx="45">
                  <c:v>8865</c:v>
                </c:pt>
                <c:pt idx="46">
                  <c:v>8918</c:v>
                </c:pt>
                <c:pt idx="47">
                  <c:v>9121</c:v>
                </c:pt>
                <c:pt idx="48">
                  <c:v>9344</c:v>
                </c:pt>
                <c:pt idx="49">
                  <c:v>9681</c:v>
                </c:pt>
                <c:pt idx="50">
                  <c:v>9813</c:v>
                </c:pt>
                <c:pt idx="51">
                  <c:v>10014</c:v>
                </c:pt>
                <c:pt idx="52">
                  <c:v>10071</c:v>
                </c:pt>
                <c:pt idx="53">
                  <c:v>10111</c:v>
                </c:pt>
                <c:pt idx="54">
                  <c:v>10369</c:v>
                </c:pt>
                <c:pt idx="55">
                  <c:v>10503</c:v>
                </c:pt>
                <c:pt idx="56">
                  <c:v>10550</c:v>
                </c:pt>
                <c:pt idx="57">
                  <c:v>10842</c:v>
                </c:pt>
                <c:pt idx="58">
                  <c:v>10896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B8-4D0F-BA8C-5D0D8E6F3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170320"/>
        <c:axId val="887179888"/>
      </c:lineChart>
      <c:catAx>
        <c:axId val="88717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79888"/>
        <c:crosses val="autoZero"/>
        <c:auto val="1"/>
        <c:lblAlgn val="ctr"/>
        <c:lblOffset val="100"/>
        <c:noMultiLvlLbl val="0"/>
      </c:catAx>
      <c:valAx>
        <c:axId val="8871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 reached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Unpaid - Engagement per post - Unpaid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3579615048119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'[1]Posts 2020'!$K$3:$K$61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cat>
          <c:val>
            <c:numRef>
              <c:f>'[1]Posts 2020'!$M$3:$M$61</c:f>
              <c:numCache>
                <c:formatCode>General</c:formatCode>
                <c:ptCount val="59"/>
                <c:pt idx="0">
                  <c:v>11</c:v>
                </c:pt>
                <c:pt idx="1">
                  <c:v>15</c:v>
                </c:pt>
                <c:pt idx="2">
                  <c:v>21</c:v>
                </c:pt>
                <c:pt idx="3">
                  <c:v>35</c:v>
                </c:pt>
                <c:pt idx="4">
                  <c:v>49</c:v>
                </c:pt>
                <c:pt idx="5">
                  <c:v>62</c:v>
                </c:pt>
                <c:pt idx="6">
                  <c:v>74</c:v>
                </c:pt>
                <c:pt idx="7">
                  <c:v>90</c:v>
                </c:pt>
                <c:pt idx="8">
                  <c:v>106</c:v>
                </c:pt>
                <c:pt idx="9">
                  <c:v>112</c:v>
                </c:pt>
                <c:pt idx="10">
                  <c:v>125</c:v>
                </c:pt>
                <c:pt idx="11">
                  <c:v>128</c:v>
                </c:pt>
                <c:pt idx="12">
                  <c:v>148</c:v>
                </c:pt>
                <c:pt idx="13">
                  <c:v>168</c:v>
                </c:pt>
                <c:pt idx="14">
                  <c:v>191</c:v>
                </c:pt>
                <c:pt idx="15">
                  <c:v>200</c:v>
                </c:pt>
                <c:pt idx="16">
                  <c:v>207</c:v>
                </c:pt>
                <c:pt idx="17">
                  <c:v>214</c:v>
                </c:pt>
                <c:pt idx="18">
                  <c:v>242</c:v>
                </c:pt>
                <c:pt idx="19">
                  <c:v>258</c:v>
                </c:pt>
                <c:pt idx="20">
                  <c:v>265</c:v>
                </c:pt>
                <c:pt idx="21">
                  <c:v>276</c:v>
                </c:pt>
                <c:pt idx="22">
                  <c:v>299</c:v>
                </c:pt>
                <c:pt idx="23">
                  <c:v>325</c:v>
                </c:pt>
                <c:pt idx="24">
                  <c:v>335</c:v>
                </c:pt>
                <c:pt idx="25">
                  <c:v>346</c:v>
                </c:pt>
                <c:pt idx="26">
                  <c:v>374</c:v>
                </c:pt>
                <c:pt idx="27">
                  <c:v>384</c:v>
                </c:pt>
                <c:pt idx="28">
                  <c:v>390</c:v>
                </c:pt>
                <c:pt idx="29">
                  <c:v>410</c:v>
                </c:pt>
                <c:pt idx="30">
                  <c:v>425</c:v>
                </c:pt>
                <c:pt idx="31">
                  <c:v>434</c:v>
                </c:pt>
                <c:pt idx="32">
                  <c:v>439</c:v>
                </c:pt>
                <c:pt idx="33">
                  <c:v>446</c:v>
                </c:pt>
                <c:pt idx="34">
                  <c:v>448</c:v>
                </c:pt>
                <c:pt idx="35">
                  <c:v>458</c:v>
                </c:pt>
                <c:pt idx="36">
                  <c:v>474</c:v>
                </c:pt>
                <c:pt idx="37">
                  <c:v>478</c:v>
                </c:pt>
                <c:pt idx="38">
                  <c:v>491</c:v>
                </c:pt>
                <c:pt idx="39">
                  <c:v>492</c:v>
                </c:pt>
                <c:pt idx="40">
                  <c:v>502</c:v>
                </c:pt>
                <c:pt idx="41">
                  <c:v>518</c:v>
                </c:pt>
                <c:pt idx="42">
                  <c:v>519</c:v>
                </c:pt>
                <c:pt idx="43">
                  <c:v>536</c:v>
                </c:pt>
                <c:pt idx="44">
                  <c:v>545</c:v>
                </c:pt>
                <c:pt idx="45">
                  <c:v>565</c:v>
                </c:pt>
                <c:pt idx="46">
                  <c:v>566</c:v>
                </c:pt>
                <c:pt idx="47">
                  <c:v>581</c:v>
                </c:pt>
                <c:pt idx="48">
                  <c:v>611</c:v>
                </c:pt>
                <c:pt idx="49">
                  <c:v>634</c:v>
                </c:pt>
                <c:pt idx="50">
                  <c:v>638</c:v>
                </c:pt>
                <c:pt idx="51">
                  <c:v>650</c:v>
                </c:pt>
                <c:pt idx="52">
                  <c:v>652</c:v>
                </c:pt>
                <c:pt idx="53">
                  <c:v>652</c:v>
                </c:pt>
                <c:pt idx="54">
                  <c:v>662</c:v>
                </c:pt>
                <c:pt idx="55">
                  <c:v>664</c:v>
                </c:pt>
                <c:pt idx="56">
                  <c:v>665</c:v>
                </c:pt>
                <c:pt idx="57">
                  <c:v>695</c:v>
                </c:pt>
                <c:pt idx="58">
                  <c:v>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2A-404B-BF13-E84C146A0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9677440"/>
        <c:axId val="1679680352"/>
      </c:lineChart>
      <c:catAx>
        <c:axId val="1679677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80352"/>
        <c:crosses val="autoZero"/>
        <c:auto val="1"/>
        <c:lblAlgn val="ctr"/>
        <c:lblOffset val="100"/>
        <c:noMultiLvlLbl val="0"/>
      </c:catAx>
      <c:valAx>
        <c:axId val="167968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7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200025</xdr:colOff>
      <xdr:row>5</xdr:row>
      <xdr:rowOff>174506</xdr:rowOff>
    </xdr:from>
    <xdr:to>
      <xdr:col>19</xdr:col>
      <xdr:colOff>66675</xdr:colOff>
      <xdr:row>15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40E22FA-FA27-49BC-A27E-F854DA7527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6300" y="1717556"/>
          <a:ext cx="3590925" cy="1816219"/>
        </a:xfrm>
        <a:prstGeom prst="rect">
          <a:avLst/>
        </a:prstGeom>
      </xdr:spPr>
    </xdr:pic>
    <xdr:clientData/>
  </xdr:twoCellAnchor>
  <xdr:twoCellAnchor>
    <xdr:from>
      <xdr:col>15</xdr:col>
      <xdr:colOff>390525</xdr:colOff>
      <xdr:row>2</xdr:row>
      <xdr:rowOff>95250</xdr:rowOff>
    </xdr:from>
    <xdr:to>
      <xdr:col>15</xdr:col>
      <xdr:colOff>466725</xdr:colOff>
      <xdr:row>11</xdr:row>
      <xdr:rowOff>180975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D615240-25A6-4866-8E0A-16343B9C3E3A}"/>
            </a:ext>
          </a:extLst>
        </xdr:cNvPr>
        <xdr:cNvCxnSpPr/>
      </xdr:nvCxnSpPr>
      <xdr:spPr>
        <a:xfrm flipH="1">
          <a:off x="9296400" y="1066800"/>
          <a:ext cx="76200" cy="1809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47626</xdr:colOff>
      <xdr:row>65</xdr:row>
      <xdr:rowOff>52387</xdr:rowOff>
    </xdr:from>
    <xdr:to>
      <xdr:col>9</xdr:col>
      <xdr:colOff>390526</xdr:colOff>
      <xdr:row>76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6CE2A-363F-41B9-B833-F38DFAF7C2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600075</xdr:colOff>
      <xdr:row>62</xdr:row>
      <xdr:rowOff>23812</xdr:rowOff>
    </xdr:from>
    <xdr:to>
      <xdr:col>20</xdr:col>
      <xdr:colOff>228600</xdr:colOff>
      <xdr:row>76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C21BA3-28B7-4B46-A12A-6001D4C56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nastasios/&#928;&#961;&#959;&#963;&#969;&#960;&#953;&#954;&#940;%20&#941;&#947;&#947;&#961;&#945;&#966;&#945;/&#922;&#945;&#961;&#957;&#945;&#946;&#940;&#962;/FB%20Bubble%20Cleaning/bc_us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per month"/>
      <sheetName val="PT"/>
      <sheetName val="Posts 2020"/>
      <sheetName val="costs per month"/>
      <sheetName val="Senarios"/>
      <sheetName val="demographics"/>
    </sheetNames>
    <sheetDataSet>
      <sheetData sheetId="0"/>
      <sheetData sheetId="1"/>
      <sheetData sheetId="2"/>
      <sheetData sheetId="3">
        <row r="2">
          <cell r="L2" t="str">
            <v>Total Number of Reach</v>
          </cell>
        </row>
        <row r="3">
          <cell r="K3">
            <v>1</v>
          </cell>
          <cell r="L3">
            <v>235</v>
          </cell>
          <cell r="M3">
            <v>11</v>
          </cell>
          <cell r="AF3">
            <v>13354</v>
          </cell>
        </row>
        <row r="4">
          <cell r="K4">
            <v>2</v>
          </cell>
          <cell r="L4">
            <v>369</v>
          </cell>
          <cell r="M4">
            <v>15</v>
          </cell>
          <cell r="AF4">
            <v>817</v>
          </cell>
        </row>
        <row r="5">
          <cell r="K5">
            <v>3</v>
          </cell>
          <cell r="L5">
            <v>524</v>
          </cell>
          <cell r="M5">
            <v>21</v>
          </cell>
        </row>
        <row r="6">
          <cell r="K6">
            <v>4</v>
          </cell>
          <cell r="L6">
            <v>741</v>
          </cell>
          <cell r="M6">
            <v>35</v>
          </cell>
        </row>
        <row r="7">
          <cell r="K7">
            <v>5</v>
          </cell>
          <cell r="L7">
            <v>967</v>
          </cell>
          <cell r="M7">
            <v>49</v>
          </cell>
        </row>
        <row r="8">
          <cell r="K8">
            <v>6</v>
          </cell>
          <cell r="L8">
            <v>1220</v>
          </cell>
          <cell r="M8">
            <v>62</v>
          </cell>
        </row>
        <row r="9">
          <cell r="K9">
            <v>7</v>
          </cell>
          <cell r="L9">
            <v>1442</v>
          </cell>
          <cell r="M9">
            <v>74</v>
          </cell>
        </row>
        <row r="10">
          <cell r="K10">
            <v>8</v>
          </cell>
          <cell r="L10">
            <v>1676</v>
          </cell>
          <cell r="M10">
            <v>90</v>
          </cell>
        </row>
        <row r="11">
          <cell r="K11">
            <v>9</v>
          </cell>
          <cell r="L11">
            <v>1986</v>
          </cell>
          <cell r="M11">
            <v>106</v>
          </cell>
        </row>
        <row r="12">
          <cell r="K12">
            <v>10</v>
          </cell>
          <cell r="L12">
            <v>2156</v>
          </cell>
          <cell r="M12">
            <v>112</v>
          </cell>
        </row>
        <row r="13">
          <cell r="K13">
            <v>11</v>
          </cell>
          <cell r="L13">
            <v>2353</v>
          </cell>
          <cell r="M13">
            <v>125</v>
          </cell>
        </row>
        <row r="14">
          <cell r="K14">
            <v>12</v>
          </cell>
          <cell r="L14">
            <v>2497</v>
          </cell>
          <cell r="M14">
            <v>128</v>
          </cell>
        </row>
        <row r="15">
          <cell r="K15">
            <v>13</v>
          </cell>
          <cell r="L15">
            <v>2780</v>
          </cell>
          <cell r="M15">
            <v>148</v>
          </cell>
        </row>
        <row r="16">
          <cell r="K16">
            <v>14</v>
          </cell>
          <cell r="L16">
            <v>3071</v>
          </cell>
          <cell r="M16">
            <v>168</v>
          </cell>
        </row>
        <row r="17">
          <cell r="K17">
            <v>15</v>
          </cell>
          <cell r="L17">
            <v>3415</v>
          </cell>
          <cell r="M17">
            <v>191</v>
          </cell>
        </row>
        <row r="18">
          <cell r="K18">
            <v>16</v>
          </cell>
          <cell r="L18">
            <v>3639</v>
          </cell>
          <cell r="M18">
            <v>200</v>
          </cell>
        </row>
        <row r="19">
          <cell r="K19">
            <v>17</v>
          </cell>
          <cell r="L19">
            <v>3798</v>
          </cell>
          <cell r="M19">
            <v>207</v>
          </cell>
        </row>
        <row r="20">
          <cell r="K20">
            <v>18</v>
          </cell>
          <cell r="L20">
            <v>3954</v>
          </cell>
          <cell r="M20">
            <v>214</v>
          </cell>
        </row>
        <row r="21">
          <cell r="K21">
            <v>19</v>
          </cell>
          <cell r="L21">
            <v>4307</v>
          </cell>
          <cell r="M21">
            <v>242</v>
          </cell>
        </row>
        <row r="22">
          <cell r="K22">
            <v>20</v>
          </cell>
          <cell r="L22">
            <v>4527</v>
          </cell>
          <cell r="M22">
            <v>258</v>
          </cell>
        </row>
        <row r="23">
          <cell r="K23">
            <v>21</v>
          </cell>
          <cell r="L23">
            <v>4674</v>
          </cell>
          <cell r="M23">
            <v>265</v>
          </cell>
        </row>
        <row r="24">
          <cell r="K24">
            <v>22</v>
          </cell>
          <cell r="L24">
            <v>4887</v>
          </cell>
          <cell r="M24">
            <v>276</v>
          </cell>
        </row>
        <row r="25">
          <cell r="K25">
            <v>23</v>
          </cell>
          <cell r="L25">
            <v>5116</v>
          </cell>
          <cell r="M25">
            <v>299</v>
          </cell>
        </row>
        <row r="26">
          <cell r="K26">
            <v>24</v>
          </cell>
          <cell r="L26">
            <v>5354</v>
          </cell>
          <cell r="M26">
            <v>325</v>
          </cell>
        </row>
        <row r="27">
          <cell r="K27">
            <v>25</v>
          </cell>
          <cell r="L27">
            <v>5558</v>
          </cell>
          <cell r="M27">
            <v>335</v>
          </cell>
        </row>
        <row r="28">
          <cell r="K28">
            <v>26</v>
          </cell>
          <cell r="L28">
            <v>5761</v>
          </cell>
          <cell r="M28">
            <v>346</v>
          </cell>
        </row>
        <row r="29">
          <cell r="K29">
            <v>27</v>
          </cell>
          <cell r="L29">
            <v>5986</v>
          </cell>
          <cell r="M29">
            <v>374</v>
          </cell>
        </row>
        <row r="30">
          <cell r="K30">
            <v>28</v>
          </cell>
          <cell r="L30">
            <v>6179</v>
          </cell>
          <cell r="M30">
            <v>384</v>
          </cell>
        </row>
        <row r="31">
          <cell r="K31">
            <v>29</v>
          </cell>
          <cell r="L31">
            <v>6320</v>
          </cell>
          <cell r="M31">
            <v>390</v>
          </cell>
        </row>
        <row r="32">
          <cell r="K32">
            <v>30</v>
          </cell>
          <cell r="L32">
            <v>6528</v>
          </cell>
          <cell r="M32">
            <v>410</v>
          </cell>
        </row>
        <row r="33">
          <cell r="K33">
            <v>31</v>
          </cell>
          <cell r="L33">
            <v>6652</v>
          </cell>
          <cell r="M33">
            <v>425</v>
          </cell>
        </row>
        <row r="34">
          <cell r="K34">
            <v>32</v>
          </cell>
          <cell r="L34">
            <v>6797</v>
          </cell>
          <cell r="M34">
            <v>434</v>
          </cell>
        </row>
        <row r="35">
          <cell r="K35">
            <v>33</v>
          </cell>
          <cell r="L35">
            <v>6919</v>
          </cell>
          <cell r="M35">
            <v>439</v>
          </cell>
        </row>
        <row r="36">
          <cell r="K36">
            <v>34</v>
          </cell>
          <cell r="L36">
            <v>7065</v>
          </cell>
          <cell r="M36">
            <v>446</v>
          </cell>
        </row>
        <row r="37">
          <cell r="K37">
            <v>35</v>
          </cell>
          <cell r="L37">
            <v>7114</v>
          </cell>
          <cell r="M37">
            <v>448</v>
          </cell>
        </row>
        <row r="38">
          <cell r="K38">
            <v>36</v>
          </cell>
          <cell r="L38">
            <v>7286</v>
          </cell>
          <cell r="M38">
            <v>458</v>
          </cell>
        </row>
        <row r="39">
          <cell r="K39">
            <v>37</v>
          </cell>
          <cell r="L39">
            <v>7522</v>
          </cell>
          <cell r="M39">
            <v>474</v>
          </cell>
        </row>
        <row r="40">
          <cell r="K40">
            <v>38</v>
          </cell>
          <cell r="L40">
            <v>7668</v>
          </cell>
          <cell r="M40">
            <v>478</v>
          </cell>
        </row>
        <row r="41">
          <cell r="K41">
            <v>39</v>
          </cell>
          <cell r="L41">
            <v>7880</v>
          </cell>
          <cell r="M41">
            <v>491</v>
          </cell>
        </row>
        <row r="42">
          <cell r="K42">
            <v>40</v>
          </cell>
          <cell r="L42">
            <v>7916</v>
          </cell>
          <cell r="M42">
            <v>492</v>
          </cell>
        </row>
        <row r="43">
          <cell r="K43">
            <v>41</v>
          </cell>
          <cell r="L43">
            <v>8060</v>
          </cell>
          <cell r="M43">
            <v>502</v>
          </cell>
        </row>
        <row r="44">
          <cell r="K44">
            <v>42</v>
          </cell>
          <cell r="L44">
            <v>8266</v>
          </cell>
          <cell r="M44">
            <v>518</v>
          </cell>
        </row>
        <row r="45">
          <cell r="K45">
            <v>43</v>
          </cell>
          <cell r="L45">
            <v>8302</v>
          </cell>
          <cell r="M45">
            <v>519</v>
          </cell>
        </row>
        <row r="46">
          <cell r="K46">
            <v>44</v>
          </cell>
          <cell r="L46">
            <v>8546</v>
          </cell>
          <cell r="M46">
            <v>536</v>
          </cell>
        </row>
        <row r="47">
          <cell r="K47">
            <v>45</v>
          </cell>
          <cell r="L47">
            <v>8668</v>
          </cell>
          <cell r="M47">
            <v>545</v>
          </cell>
        </row>
        <row r="48">
          <cell r="K48">
            <v>46</v>
          </cell>
          <cell r="L48">
            <v>8865</v>
          </cell>
          <cell r="M48">
            <v>565</v>
          </cell>
        </row>
        <row r="49">
          <cell r="K49">
            <v>47</v>
          </cell>
          <cell r="L49">
            <v>8918</v>
          </cell>
          <cell r="M49">
            <v>566</v>
          </cell>
        </row>
        <row r="50">
          <cell r="K50">
            <v>48</v>
          </cell>
          <cell r="L50">
            <v>9121</v>
          </cell>
          <cell r="M50">
            <v>581</v>
          </cell>
        </row>
        <row r="51">
          <cell r="K51">
            <v>49</v>
          </cell>
          <cell r="L51">
            <v>9344</v>
          </cell>
          <cell r="M51">
            <v>611</v>
          </cell>
        </row>
        <row r="52">
          <cell r="K52">
            <v>50</v>
          </cell>
          <cell r="L52">
            <v>9681</v>
          </cell>
          <cell r="M52">
            <v>634</v>
          </cell>
        </row>
        <row r="53">
          <cell r="K53">
            <v>51</v>
          </cell>
          <cell r="L53">
            <v>9813</v>
          </cell>
          <cell r="M53">
            <v>638</v>
          </cell>
        </row>
        <row r="54">
          <cell r="K54">
            <v>52</v>
          </cell>
          <cell r="L54">
            <v>10014</v>
          </cell>
          <cell r="M54">
            <v>650</v>
          </cell>
        </row>
        <row r="55">
          <cell r="K55">
            <v>53</v>
          </cell>
          <cell r="L55">
            <v>10071</v>
          </cell>
          <cell r="M55">
            <v>652</v>
          </cell>
        </row>
        <row r="56">
          <cell r="K56">
            <v>54</v>
          </cell>
          <cell r="L56">
            <v>10111</v>
          </cell>
          <cell r="M56">
            <v>652</v>
          </cell>
        </row>
        <row r="57">
          <cell r="K57">
            <v>55</v>
          </cell>
          <cell r="L57">
            <v>10369</v>
          </cell>
          <cell r="M57">
            <v>662</v>
          </cell>
        </row>
        <row r="58">
          <cell r="K58">
            <v>56</v>
          </cell>
          <cell r="L58">
            <v>10503</v>
          </cell>
          <cell r="M58">
            <v>664</v>
          </cell>
        </row>
        <row r="59">
          <cell r="K59">
            <v>57</v>
          </cell>
          <cell r="L59">
            <v>10550</v>
          </cell>
          <cell r="M59">
            <v>665</v>
          </cell>
        </row>
        <row r="60">
          <cell r="K60">
            <v>58</v>
          </cell>
          <cell r="L60">
            <v>10842</v>
          </cell>
          <cell r="M60">
            <v>695</v>
          </cell>
        </row>
        <row r="61">
          <cell r="K61">
            <v>59</v>
          </cell>
          <cell r="L61">
            <v>10896</v>
          </cell>
          <cell r="M61">
            <v>695</v>
          </cell>
        </row>
      </sheetData>
      <sheetData sheetId="4"/>
      <sheetData sheetId="5"/>
      <sheetData sheetId="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242.74265821759" createdVersion="6" refreshedVersion="6" minRefreshableVersion="3" recordCount="59" xr:uid="{E255D9CE-0C66-4251-9593-2A631F4E8556}">
  <cacheSource type="worksheet">
    <worksheetSource name="Table3"/>
  </cacheSource>
  <cacheFields count="13">
    <cacheField name="Post" numFmtId="0">
      <sharedItems containsSemiMixedTypes="0" containsString="0" containsNumber="1" containsInteger="1" minValue="1" maxValue="59"/>
    </cacheField>
    <cacheField name="Published" numFmtId="14">
      <sharedItems containsSemiMixedTypes="0" containsNonDate="0" containsDate="1" containsString="0" minDate="2020-02-08T00:00:00" maxDate="2020-06-29T00:00:00"/>
    </cacheField>
    <cacheField name="Month" numFmtId="14">
      <sharedItems count="5">
        <s v="June"/>
        <s v="May"/>
        <s v="April"/>
        <s v="March"/>
        <s v="February"/>
      </sharedItems>
    </cacheField>
    <cacheField name="PAID/UNPAID" numFmtId="14">
      <sharedItems/>
    </cacheField>
    <cacheField name="Reach" numFmtId="0">
      <sharedItems containsSemiMixedTypes="0" containsString="0" containsNumber="1" containsInteger="1" minValue="36" maxValue="353"/>
    </cacheField>
    <cacheField name="Engagement" numFmtId="0">
      <sharedItems containsSemiMixedTypes="0" containsString="0" containsNumber="1" containsInteger="1" minValue="0" maxValue="30"/>
    </cacheField>
    <cacheField name="Impressions" numFmtId="0">
      <sharedItems containsSemiMixedTypes="0" containsString="0" containsNumber="1" containsInteger="1" minValue="39" maxValue="432"/>
    </cacheField>
    <cacheField name="Cost per month" numFmtId="0">
      <sharedItems containsSemiMixedTypes="0" containsString="0" containsNumber="1" containsInteger="1" minValue="100" maxValue="100"/>
    </cacheField>
    <cacheField name="Reach per month" numFmtId="0">
      <sharedItems containsSemiMixedTypes="0" containsString="0" containsNumber="1" containsInteger="1" minValue="1552" maxValue="2763"/>
    </cacheField>
    <cacheField name="cost per reach" numFmtId="0">
      <sharedItems containsSemiMixedTypes="0" containsString="0" containsNumber="1" minValue="3.6192544335866814E-2" maxValue="6.4432989690721643E-2"/>
    </cacheField>
    <cacheField name="Numner of posts" numFmtId="0">
      <sharedItems containsSemiMixedTypes="0" containsString="0" containsNumber="1" containsInteger="1" minValue="1" maxValue="59"/>
    </cacheField>
    <cacheField name="Total Number of Reach" numFmtId="0">
      <sharedItems containsSemiMixedTypes="0" containsString="0" containsNumber="1" containsInteger="1" minValue="235" maxValue="10896"/>
    </cacheField>
    <cacheField name="Total Number of Engagement" numFmtId="0">
      <sharedItems containsSemiMixedTypes="0" containsString="0" containsNumber="1" containsInteger="1" minValue="11" maxValue="6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n v="1"/>
    <d v="2020-06-28T00:00:00"/>
    <x v="0"/>
    <s v="Unpaid"/>
    <n v="235"/>
    <n v="11"/>
    <n v="275"/>
    <n v="100"/>
    <n v="2353"/>
    <n v="4.2498937526561836E-2"/>
    <n v="1"/>
    <n v="235"/>
    <n v="11"/>
  </r>
  <r>
    <n v="2"/>
    <d v="2020-06-27T00:00:00"/>
    <x v="0"/>
    <s v="Unpaid"/>
    <n v="134"/>
    <n v="4"/>
    <n v="144"/>
    <n v="100"/>
    <n v="2353"/>
    <n v="4.2498937526561836E-2"/>
    <n v="2"/>
    <n v="369"/>
    <n v="15"/>
  </r>
  <r>
    <n v="3"/>
    <d v="2020-06-24T00:00:00"/>
    <x v="0"/>
    <s v="Unpaid"/>
    <n v="155"/>
    <n v="6"/>
    <n v="166"/>
    <n v="100"/>
    <n v="2353"/>
    <n v="4.2498937526561836E-2"/>
    <n v="3"/>
    <n v="524"/>
    <n v="21"/>
  </r>
  <r>
    <n v="4"/>
    <d v="2020-06-21T00:00:00"/>
    <x v="0"/>
    <s v="Unpaid"/>
    <n v="217"/>
    <n v="14"/>
    <n v="273"/>
    <n v="100"/>
    <n v="2353"/>
    <n v="4.2498937526561836E-2"/>
    <n v="4"/>
    <n v="741"/>
    <n v="35"/>
  </r>
  <r>
    <n v="5"/>
    <d v="2020-06-20T00:00:00"/>
    <x v="0"/>
    <s v="Unpaid"/>
    <n v="226"/>
    <n v="14"/>
    <n v="268"/>
    <n v="100"/>
    <n v="2353"/>
    <n v="4.2498937526561836E-2"/>
    <n v="5"/>
    <n v="967"/>
    <n v="49"/>
  </r>
  <r>
    <n v="6"/>
    <d v="2020-06-17T00:00:00"/>
    <x v="0"/>
    <s v="Unpaid"/>
    <n v="253"/>
    <n v="13"/>
    <n v="300"/>
    <n v="100"/>
    <n v="2353"/>
    <n v="4.2498937526561836E-2"/>
    <n v="6"/>
    <n v="1220"/>
    <n v="62"/>
  </r>
  <r>
    <n v="7"/>
    <d v="2020-06-15T00:00:00"/>
    <x v="0"/>
    <s v="Unpaid"/>
    <n v="222"/>
    <n v="12"/>
    <n v="258"/>
    <n v="100"/>
    <n v="2353"/>
    <n v="4.2498937526561836E-2"/>
    <n v="7"/>
    <n v="1442"/>
    <n v="74"/>
  </r>
  <r>
    <n v="8"/>
    <d v="2020-06-14T00:00:00"/>
    <x v="0"/>
    <s v="Unpaid"/>
    <n v="234"/>
    <n v="16"/>
    <n v="274"/>
    <n v="100"/>
    <n v="2353"/>
    <n v="4.2498937526561836E-2"/>
    <n v="8"/>
    <n v="1676"/>
    <n v="90"/>
  </r>
  <r>
    <n v="9"/>
    <d v="2020-06-13T00:00:00"/>
    <x v="0"/>
    <s v="Unpaid"/>
    <n v="310"/>
    <n v="16"/>
    <n v="381"/>
    <n v="100"/>
    <n v="2353"/>
    <n v="4.2498937526561836E-2"/>
    <n v="9"/>
    <n v="1986"/>
    <n v="106"/>
  </r>
  <r>
    <n v="10"/>
    <d v="2020-06-07T00:00:00"/>
    <x v="0"/>
    <s v="Unpaid"/>
    <n v="170"/>
    <n v="6"/>
    <n v="188"/>
    <n v="100"/>
    <n v="2353"/>
    <n v="4.2498937526561836E-2"/>
    <n v="10"/>
    <n v="2156"/>
    <n v="112"/>
  </r>
  <r>
    <n v="11"/>
    <d v="2020-06-06T00:00:00"/>
    <x v="0"/>
    <s v="Unpaid"/>
    <n v="197"/>
    <n v="13"/>
    <n v="212"/>
    <n v="100"/>
    <n v="2353"/>
    <n v="4.2498937526561836E-2"/>
    <n v="11"/>
    <n v="2353"/>
    <n v="125"/>
  </r>
  <r>
    <n v="12"/>
    <d v="2020-05-31T00:00:00"/>
    <x v="1"/>
    <s v="Unpaid"/>
    <n v="144"/>
    <n v="3"/>
    <n v="172"/>
    <n v="100"/>
    <n v="2763"/>
    <n v="3.6192544335866814E-2"/>
    <n v="12"/>
    <n v="2497"/>
    <n v="128"/>
  </r>
  <r>
    <n v="13"/>
    <d v="2020-05-30T00:00:00"/>
    <x v="1"/>
    <s v="Unpaid"/>
    <n v="283"/>
    <n v="20"/>
    <n v="333"/>
    <n v="100"/>
    <n v="2763"/>
    <n v="3.6192544335866814E-2"/>
    <n v="13"/>
    <n v="2780"/>
    <n v="148"/>
  </r>
  <r>
    <n v="14"/>
    <d v="2020-05-27T00:00:00"/>
    <x v="1"/>
    <s v="Unpaid"/>
    <n v="291"/>
    <n v="20"/>
    <n v="363"/>
    <n v="100"/>
    <n v="2763"/>
    <n v="3.6192544335866814E-2"/>
    <n v="14"/>
    <n v="3071"/>
    <n v="168"/>
  </r>
  <r>
    <n v="15"/>
    <d v="2020-05-24T00:00:00"/>
    <x v="1"/>
    <s v="Unpaid"/>
    <n v="344"/>
    <n v="23"/>
    <n v="392"/>
    <n v="100"/>
    <n v="2763"/>
    <n v="3.6192544335866814E-2"/>
    <n v="15"/>
    <n v="3415"/>
    <n v="191"/>
  </r>
  <r>
    <n v="16"/>
    <d v="2020-05-23T00:00:00"/>
    <x v="1"/>
    <s v="Unpaid"/>
    <n v="224"/>
    <n v="9"/>
    <n v="253"/>
    <n v="100"/>
    <n v="2763"/>
    <n v="3.6192544335866814E-2"/>
    <n v="16"/>
    <n v="3639"/>
    <n v="200"/>
  </r>
  <r>
    <n v="17"/>
    <d v="2020-05-20T00:00:00"/>
    <x v="1"/>
    <s v="Unpaid"/>
    <n v="159"/>
    <n v="7"/>
    <n v="176"/>
    <n v="100"/>
    <n v="2763"/>
    <n v="3.6192544335866814E-2"/>
    <n v="17"/>
    <n v="3798"/>
    <n v="207"/>
  </r>
  <r>
    <n v="18"/>
    <d v="2020-05-17T00:00:00"/>
    <x v="1"/>
    <s v="Unpaid"/>
    <n v="156"/>
    <n v="7"/>
    <n v="173"/>
    <n v="100"/>
    <n v="2763"/>
    <n v="3.6192544335866814E-2"/>
    <n v="18"/>
    <n v="3954"/>
    <n v="214"/>
  </r>
  <r>
    <n v="19"/>
    <d v="2020-05-16T00:00:00"/>
    <x v="1"/>
    <s v="Unpaid"/>
    <n v="353"/>
    <n v="28"/>
    <n v="432"/>
    <n v="100"/>
    <n v="2763"/>
    <n v="3.6192544335866814E-2"/>
    <n v="19"/>
    <n v="4307"/>
    <n v="242"/>
  </r>
  <r>
    <n v="20"/>
    <d v="2020-05-13T00:00:00"/>
    <x v="1"/>
    <s v="Unpaid"/>
    <n v="220"/>
    <n v="16"/>
    <n v="251"/>
    <n v="100"/>
    <n v="2763"/>
    <n v="3.6192544335866814E-2"/>
    <n v="20"/>
    <n v="4527"/>
    <n v="258"/>
  </r>
  <r>
    <n v="21"/>
    <d v="2020-05-10T00:00:00"/>
    <x v="1"/>
    <s v="Unpaid"/>
    <n v="147"/>
    <n v="7"/>
    <n v="160"/>
    <n v="100"/>
    <n v="2763"/>
    <n v="3.6192544335866814E-2"/>
    <n v="21"/>
    <n v="4674"/>
    <n v="265"/>
  </r>
  <r>
    <n v="22"/>
    <d v="2020-05-09T00:00:00"/>
    <x v="1"/>
    <s v="Unpaid"/>
    <n v="213"/>
    <n v="11"/>
    <n v="235"/>
    <n v="100"/>
    <n v="2763"/>
    <n v="3.6192544335866814E-2"/>
    <n v="22"/>
    <n v="4887"/>
    <n v="276"/>
  </r>
  <r>
    <n v="23"/>
    <d v="2020-05-08T00:00:00"/>
    <x v="1"/>
    <s v="Unpaid"/>
    <n v="229"/>
    <n v="23"/>
    <n v="264"/>
    <n v="100"/>
    <n v="2763"/>
    <n v="3.6192544335866814E-2"/>
    <n v="23"/>
    <n v="5116"/>
    <n v="299"/>
  </r>
  <r>
    <n v="24"/>
    <d v="2020-04-26T00:00:00"/>
    <x v="2"/>
    <s v="Unpaid"/>
    <n v="238"/>
    <n v="26"/>
    <n v="268"/>
    <n v="100"/>
    <n v="2170"/>
    <n v="4.6082949308755762E-2"/>
    <n v="24"/>
    <n v="5354"/>
    <n v="325"/>
  </r>
  <r>
    <n v="25"/>
    <d v="2020-04-25T00:00:00"/>
    <x v="2"/>
    <s v="Unpaid"/>
    <n v="204"/>
    <n v="10"/>
    <n v="241"/>
    <n v="100"/>
    <n v="2170"/>
    <n v="4.6082949308755762E-2"/>
    <n v="25"/>
    <n v="5558"/>
    <n v="335"/>
  </r>
  <r>
    <n v="26"/>
    <d v="2020-04-21T00:00:00"/>
    <x v="2"/>
    <s v="Unpaid"/>
    <n v="203"/>
    <n v="11"/>
    <n v="239"/>
    <n v="100"/>
    <n v="2170"/>
    <n v="4.6082949308755762E-2"/>
    <n v="26"/>
    <n v="5761"/>
    <n v="346"/>
  </r>
  <r>
    <n v="27"/>
    <d v="2020-04-18T00:00:00"/>
    <x v="2"/>
    <s v="Unpaid"/>
    <n v="225"/>
    <n v="28"/>
    <n v="266"/>
    <n v="100"/>
    <n v="2170"/>
    <n v="4.6082949308755762E-2"/>
    <n v="27"/>
    <n v="5986"/>
    <n v="374"/>
  </r>
  <r>
    <n v="28"/>
    <d v="2020-04-14T00:00:00"/>
    <x v="2"/>
    <s v="Unpaid"/>
    <n v="193"/>
    <n v="10"/>
    <n v="221"/>
    <n v="100"/>
    <n v="2170"/>
    <n v="4.6082949308755762E-2"/>
    <n v="28"/>
    <n v="6179"/>
    <n v="384"/>
  </r>
  <r>
    <n v="29"/>
    <d v="2020-04-13T00:00:00"/>
    <x v="2"/>
    <s v="Unpaid"/>
    <n v="141"/>
    <n v="6"/>
    <n v="166"/>
    <n v="100"/>
    <n v="2170"/>
    <n v="4.6082949308755762E-2"/>
    <n v="29"/>
    <n v="6320"/>
    <n v="390"/>
  </r>
  <r>
    <n v="30"/>
    <d v="2020-04-12T00:00:00"/>
    <x v="2"/>
    <s v="Unpaid"/>
    <n v="208"/>
    <n v="20"/>
    <n v="253"/>
    <n v="100"/>
    <n v="2170"/>
    <n v="4.6082949308755762E-2"/>
    <n v="30"/>
    <n v="6528"/>
    <n v="410"/>
  </r>
  <r>
    <n v="31"/>
    <d v="2020-04-11T00:00:00"/>
    <x v="2"/>
    <s v="Unpaid"/>
    <n v="124"/>
    <n v="15"/>
    <n v="141"/>
    <n v="100"/>
    <n v="2170"/>
    <n v="4.6082949308755762E-2"/>
    <n v="31"/>
    <n v="6652"/>
    <n v="425"/>
  </r>
  <r>
    <n v="32"/>
    <d v="2020-04-11T00:00:00"/>
    <x v="2"/>
    <s v="Unpaid"/>
    <n v="145"/>
    <n v="9"/>
    <n v="165"/>
    <n v="100"/>
    <n v="2170"/>
    <n v="4.6082949308755762E-2"/>
    <n v="32"/>
    <n v="6797"/>
    <n v="434"/>
  </r>
  <r>
    <n v="33"/>
    <d v="2020-04-10T00:00:00"/>
    <x v="2"/>
    <s v="Unpaid"/>
    <n v="122"/>
    <n v="5"/>
    <n v="136"/>
    <n v="100"/>
    <n v="2170"/>
    <n v="4.6082949308755762E-2"/>
    <n v="33"/>
    <n v="6919"/>
    <n v="439"/>
  </r>
  <r>
    <n v="34"/>
    <d v="2020-04-07T00:00:00"/>
    <x v="2"/>
    <s v="Unpaid"/>
    <n v="146"/>
    <n v="7"/>
    <n v="164"/>
    <n v="100"/>
    <n v="2170"/>
    <n v="4.6082949308755762E-2"/>
    <n v="34"/>
    <n v="7065"/>
    <n v="446"/>
  </r>
  <r>
    <n v="35"/>
    <d v="2020-04-05T00:00:00"/>
    <x v="2"/>
    <s v="Unpaid"/>
    <n v="49"/>
    <n v="2"/>
    <n v="54"/>
    <n v="100"/>
    <n v="2170"/>
    <n v="4.6082949308755762E-2"/>
    <n v="35"/>
    <n v="7114"/>
    <n v="448"/>
  </r>
  <r>
    <n v="36"/>
    <d v="2020-04-04T00:00:00"/>
    <x v="2"/>
    <s v="Unpaid"/>
    <n v="172"/>
    <n v="10"/>
    <n v="186"/>
    <n v="100"/>
    <n v="2170"/>
    <n v="4.6082949308755762E-2"/>
    <n v="36"/>
    <n v="7286"/>
    <n v="458"/>
  </r>
  <r>
    <n v="37"/>
    <d v="2020-03-29T00:00:00"/>
    <x v="3"/>
    <s v="Unpaid"/>
    <n v="236"/>
    <n v="16"/>
    <n v="279"/>
    <n v="100"/>
    <n v="2058"/>
    <n v="4.8590864917395532E-2"/>
    <n v="37"/>
    <n v="7522"/>
    <n v="474"/>
  </r>
  <r>
    <n v="38"/>
    <d v="2020-03-28T00:00:00"/>
    <x v="3"/>
    <s v="Unpaid"/>
    <n v="146"/>
    <n v="4"/>
    <n v="170"/>
    <n v="100"/>
    <n v="2058"/>
    <n v="4.8590864917395532E-2"/>
    <n v="38"/>
    <n v="7668"/>
    <n v="478"/>
  </r>
  <r>
    <n v="39"/>
    <d v="2020-03-26T00:00:00"/>
    <x v="3"/>
    <s v="Unpaid"/>
    <n v="212"/>
    <n v="13"/>
    <n v="271"/>
    <n v="100"/>
    <n v="2058"/>
    <n v="4.8590864917395532E-2"/>
    <n v="39"/>
    <n v="7880"/>
    <n v="491"/>
  </r>
  <r>
    <n v="40"/>
    <d v="2020-03-22T00:00:00"/>
    <x v="3"/>
    <s v="Unpaid"/>
    <n v="36"/>
    <n v="1"/>
    <n v="41"/>
    <n v="100"/>
    <n v="2058"/>
    <n v="4.8590864917395532E-2"/>
    <n v="40"/>
    <n v="7916"/>
    <n v="492"/>
  </r>
  <r>
    <n v="41"/>
    <d v="2020-03-21T00:00:00"/>
    <x v="3"/>
    <s v="Unpaid"/>
    <n v="144"/>
    <n v="10"/>
    <n v="182"/>
    <n v="100"/>
    <n v="2058"/>
    <n v="4.8590864917395532E-2"/>
    <n v="41"/>
    <n v="8060"/>
    <n v="502"/>
  </r>
  <r>
    <n v="42"/>
    <d v="2020-03-19T00:00:00"/>
    <x v="3"/>
    <s v="Unpaid"/>
    <n v="206"/>
    <n v="16"/>
    <n v="261"/>
    <n v="100"/>
    <n v="2058"/>
    <n v="4.8590864917395532E-2"/>
    <n v="42"/>
    <n v="8266"/>
    <n v="518"/>
  </r>
  <r>
    <n v="43"/>
    <d v="2020-03-15T00:00:00"/>
    <x v="3"/>
    <s v="Unpaid"/>
    <n v="36"/>
    <n v="1"/>
    <n v="39"/>
    <n v="100"/>
    <n v="2058"/>
    <n v="4.8590864917395532E-2"/>
    <n v="43"/>
    <n v="8302"/>
    <n v="519"/>
  </r>
  <r>
    <n v="44"/>
    <d v="2020-03-14T00:00:00"/>
    <x v="3"/>
    <s v="Unpaid"/>
    <n v="244"/>
    <n v="17"/>
    <n v="272"/>
    <n v="100"/>
    <n v="2058"/>
    <n v="4.8590864917395532E-2"/>
    <n v="44"/>
    <n v="8546"/>
    <n v="536"/>
  </r>
  <r>
    <n v="45"/>
    <d v="2020-03-11T00:00:00"/>
    <x v="3"/>
    <s v="Unpaid"/>
    <n v="122"/>
    <n v="9"/>
    <n v="130"/>
    <n v="100"/>
    <n v="2058"/>
    <n v="4.8590864917395532E-2"/>
    <n v="45"/>
    <n v="8668"/>
    <n v="545"/>
  </r>
  <r>
    <n v="46"/>
    <d v="2020-03-08T00:00:00"/>
    <x v="3"/>
    <s v="Unpaid"/>
    <n v="197"/>
    <n v="20"/>
    <n v="203"/>
    <n v="100"/>
    <n v="2058"/>
    <n v="4.8590864917395532E-2"/>
    <n v="46"/>
    <n v="8865"/>
    <n v="565"/>
  </r>
  <r>
    <n v="47"/>
    <d v="2020-03-07T00:00:00"/>
    <x v="3"/>
    <s v="Unpaid"/>
    <n v="53"/>
    <n v="1"/>
    <n v="54"/>
    <n v="100"/>
    <n v="2058"/>
    <n v="4.8590864917395532E-2"/>
    <n v="47"/>
    <n v="8918"/>
    <n v="566"/>
  </r>
  <r>
    <n v="48"/>
    <d v="2020-03-04T00:00:00"/>
    <x v="3"/>
    <s v="Unpaid"/>
    <n v="203"/>
    <n v="15"/>
    <n v="206"/>
    <n v="100"/>
    <n v="2058"/>
    <n v="4.8590864917395532E-2"/>
    <n v="48"/>
    <n v="9121"/>
    <n v="581"/>
  </r>
  <r>
    <n v="49"/>
    <d v="2020-03-01T00:00:00"/>
    <x v="3"/>
    <s v="Unpaid"/>
    <n v="223"/>
    <n v="30"/>
    <n v="231"/>
    <n v="100"/>
    <n v="2058"/>
    <n v="4.8590864917395532E-2"/>
    <n v="49"/>
    <n v="9344"/>
    <n v="611"/>
  </r>
  <r>
    <n v="50"/>
    <d v="2020-02-29T00:00:00"/>
    <x v="4"/>
    <s v="Unpaid"/>
    <n v="337"/>
    <n v="23"/>
    <n v="355"/>
    <n v="100"/>
    <n v="1552"/>
    <n v="6.4432989690721643E-2"/>
    <n v="50"/>
    <n v="9681"/>
    <n v="634"/>
  </r>
  <r>
    <n v="51"/>
    <d v="2020-02-28T00:00:00"/>
    <x v="4"/>
    <s v="Unpaid"/>
    <n v="132"/>
    <n v="4"/>
    <n v="141"/>
    <n v="100"/>
    <n v="1552"/>
    <n v="6.4432989690721643E-2"/>
    <n v="51"/>
    <n v="9813"/>
    <n v="638"/>
  </r>
  <r>
    <n v="52"/>
    <d v="2020-02-25T00:00:00"/>
    <x v="4"/>
    <s v="Unpaid"/>
    <n v="201"/>
    <n v="12"/>
    <n v="202"/>
    <n v="100"/>
    <n v="1552"/>
    <n v="6.4432989690721643E-2"/>
    <n v="52"/>
    <n v="10014"/>
    <n v="650"/>
  </r>
  <r>
    <n v="53"/>
    <d v="2020-02-23T00:00:00"/>
    <x v="4"/>
    <s v="Unpaid"/>
    <n v="57"/>
    <n v="2"/>
    <n v="57"/>
    <n v="100"/>
    <n v="1552"/>
    <n v="6.4432989690721643E-2"/>
    <n v="53"/>
    <n v="10071"/>
    <n v="652"/>
  </r>
  <r>
    <n v="54"/>
    <d v="2020-02-20T00:00:00"/>
    <x v="4"/>
    <s v="Unpaid"/>
    <n v="40"/>
    <n v="0"/>
    <n v="42"/>
    <n v="100"/>
    <n v="1552"/>
    <n v="6.4432989690721643E-2"/>
    <n v="54"/>
    <n v="10111"/>
    <n v="652"/>
  </r>
  <r>
    <n v="55"/>
    <d v="2020-02-16T00:00:00"/>
    <x v="4"/>
    <s v="Unpaid"/>
    <n v="258"/>
    <n v="10"/>
    <n v="276"/>
    <n v="100"/>
    <n v="1552"/>
    <n v="6.4432989690721643E-2"/>
    <n v="55"/>
    <n v="10369"/>
    <n v="662"/>
  </r>
  <r>
    <n v="56"/>
    <d v="2020-02-15T00:00:00"/>
    <x v="4"/>
    <s v="Unpaid"/>
    <n v="134"/>
    <n v="2"/>
    <n v="139"/>
    <n v="100"/>
    <n v="1552"/>
    <n v="6.4432989690721643E-2"/>
    <n v="56"/>
    <n v="10503"/>
    <n v="664"/>
  </r>
  <r>
    <n v="57"/>
    <d v="2020-02-12T00:00:00"/>
    <x v="4"/>
    <s v="Unpaid"/>
    <n v="47"/>
    <n v="1"/>
    <n v="48"/>
    <n v="100"/>
    <n v="1552"/>
    <n v="6.4432989690721643E-2"/>
    <n v="57"/>
    <n v="10550"/>
    <n v="665"/>
  </r>
  <r>
    <n v="58"/>
    <d v="2020-02-09T00:00:00"/>
    <x v="4"/>
    <s v="Unpaid"/>
    <n v="292"/>
    <n v="30"/>
    <n v="297"/>
    <n v="100"/>
    <n v="1552"/>
    <n v="6.4432989690721643E-2"/>
    <n v="58"/>
    <n v="10842"/>
    <n v="695"/>
  </r>
  <r>
    <n v="59"/>
    <d v="2020-02-08T00:00:00"/>
    <x v="4"/>
    <s v="Unpaid"/>
    <n v="54"/>
    <n v="0"/>
    <n v="56"/>
    <n v="100"/>
    <n v="1552"/>
    <n v="6.4432989690721643E-2"/>
    <n v="59"/>
    <n v="10896"/>
    <n v="6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00C907-7DDE-4BCF-A401-F6594D1F628F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13">
    <pivotField showAll="0"/>
    <pivotField numFmtId="14" showAll="0"/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Reach" fld="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794874-1AFB-4CFF-919E-57B3ADACEC86}" name="Table3" displayName="Table3" ref="A2:M62" totalsRowCount="1" headerRowDxfId="30" dataDxfId="28" headerRowBorderDxfId="29" tableBorderDxfId="27" totalsRowBorderDxfId="26">
  <autoFilter ref="A2:M61" xr:uid="{7C6D2694-866F-48E0-B736-F21EBFAE0364}"/>
  <tableColumns count="13">
    <tableColumn id="1" xr3:uid="{1A7F63E3-33A5-4E16-849F-96A12E4A238F}" name="Post" totalsRowLabel="Total" dataDxfId="25" totalsRowDxfId="24"/>
    <tableColumn id="2" xr3:uid="{83767E6A-D687-47A3-BC37-BB6290AED9B9}" name="Published" dataDxfId="23" totalsRowDxfId="22"/>
    <tableColumn id="3" xr3:uid="{1514126D-9474-4ABA-9ABA-1DBF3755EFC3}" name="Month" dataDxfId="21" totalsRowDxfId="20"/>
    <tableColumn id="4" xr3:uid="{FA7BD5C6-6444-4DDE-8F67-3EE20BE7647F}" name="PAID/UNPAID" dataDxfId="19" totalsRowDxfId="18"/>
    <tableColumn id="5" xr3:uid="{41A6A75F-61C4-41C1-A392-FD8428C231A2}" name="Reach" totalsRowFunction="sum" dataDxfId="17" totalsRowDxfId="16"/>
    <tableColumn id="6" xr3:uid="{2C45E451-D1A1-43D7-B02A-587DB456ECD8}" name="Engagement" totalsRowFunction="sum" dataDxfId="15" totalsRowDxfId="14"/>
    <tableColumn id="7" xr3:uid="{C9038DF8-CC7C-46DD-BD80-0EC14CD546F3}" name="Impressions" totalsRowFunction="sum" dataDxfId="13" totalsRowDxfId="12"/>
    <tableColumn id="8" xr3:uid="{9E42594D-08FD-4CBD-996A-F6A53DFDD67D}" name="Cost per month" dataDxfId="11" totalsRowDxfId="10"/>
    <tableColumn id="9" xr3:uid="{1365BCC6-13A5-4CBC-81B9-61D1F24CE916}" name="Reach per month" dataDxfId="9" totalsRowDxfId="8">
      <calculatedColumnFormula>SUMIF($C$3:$C$61,C3,$E$3:$E$61)</calculatedColumnFormula>
    </tableColumn>
    <tableColumn id="10" xr3:uid="{29D578EC-6F14-43DD-A5B9-27B1823EAEA2}" name="cost per reach" dataDxfId="7" totalsRowDxfId="6">
      <calculatedColumnFormula>H3/I3</calculatedColumnFormula>
    </tableColumn>
    <tableColumn id="11" xr3:uid="{A0D998D1-A5A5-49E4-B6C5-978E6F0CFF8D}" name="Numner of posts" dataDxfId="5" totalsRowDxfId="4"/>
    <tableColumn id="12" xr3:uid="{3B4503DF-FF4D-4D61-83F0-BF127B8CF6F3}" name="Total Number of Reach" dataDxfId="3" totalsRowDxfId="2">
      <calculatedColumnFormula>E3+L2</calculatedColumnFormula>
    </tableColumn>
    <tableColumn id="13" xr3:uid="{43002084-0C92-4DB9-9069-2C67DB606063}" name="Total Number of Engagement" totalsRowFunction="sum" dataDxfId="1" totalsRowDxfId="0">
      <calculatedColumnFormula>F3+M2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3"/>
  <sheetViews>
    <sheetView tabSelected="1" workbookViewId="0"/>
  </sheetViews>
  <sheetFormatPr defaultRowHeight="15"/>
  <cols>
    <col min="1" max="1" width="8.42578125" customWidth="1"/>
    <col min="2" max="2" width="19.28515625" customWidth="1"/>
    <col min="3" max="6" width="9.42578125" style="2" bestFit="1" customWidth="1"/>
    <col min="7" max="7" width="10.85546875" bestFit="1" customWidth="1"/>
    <col min="8" max="8" width="12" customWidth="1"/>
    <col min="10" max="10" width="6.85546875" customWidth="1"/>
    <col min="13" max="13" width="9.5703125" customWidth="1"/>
  </cols>
  <sheetData>
    <row r="1" spans="1:14" ht="18.75">
      <c r="A1" s="1" t="s">
        <v>0</v>
      </c>
    </row>
    <row r="2" spans="1:14">
      <c r="B2" s="80" t="s">
        <v>76</v>
      </c>
    </row>
    <row r="3" spans="1:14" ht="30"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5" t="s">
        <v>6</v>
      </c>
      <c r="H3" s="6" t="s">
        <v>7</v>
      </c>
      <c r="J3" s="75" t="s">
        <v>8</v>
      </c>
      <c r="K3" s="75"/>
      <c r="L3" s="75"/>
      <c r="M3" s="75"/>
      <c r="N3" s="75"/>
    </row>
    <row r="4" spans="1:14">
      <c r="B4" s="7" t="s">
        <v>9</v>
      </c>
      <c r="C4" s="8">
        <v>8</v>
      </c>
      <c r="D4" s="8">
        <v>8</v>
      </c>
      <c r="E4" s="8">
        <v>8</v>
      </c>
      <c r="F4" s="8">
        <v>8</v>
      </c>
      <c r="G4">
        <f>SUM(C4:F4)</f>
        <v>32</v>
      </c>
      <c r="H4" s="9">
        <v>59</v>
      </c>
      <c r="J4" s="76" t="s">
        <v>10</v>
      </c>
      <c r="K4" s="76"/>
      <c r="M4" s="76" t="s">
        <v>11</v>
      </c>
      <c r="N4" s="76"/>
    </row>
    <row r="5" spans="1:14">
      <c r="B5" s="7" t="s">
        <v>12</v>
      </c>
      <c r="C5" s="8">
        <v>4</v>
      </c>
      <c r="D5" s="8">
        <v>4</v>
      </c>
      <c r="E5" s="8">
        <v>4</v>
      </c>
      <c r="F5" s="8">
        <v>4</v>
      </c>
      <c r="G5">
        <f t="shared" ref="G5:G13" si="0">SUM(C5:F5)</f>
        <v>16</v>
      </c>
      <c r="H5" s="9">
        <v>2</v>
      </c>
      <c r="J5" t="s">
        <v>13</v>
      </c>
      <c r="K5">
        <v>505.13</v>
      </c>
      <c r="M5" t="s">
        <v>13</v>
      </c>
      <c r="N5">
        <v>4.4839000000000002</v>
      </c>
    </row>
    <row r="6" spans="1:14">
      <c r="B6" s="7" t="s">
        <v>14</v>
      </c>
      <c r="C6" s="2">
        <f>SUM(C4:C5)</f>
        <v>12</v>
      </c>
      <c r="D6" s="2">
        <f t="shared" ref="D6:F6" si="1">SUM(D4:D5)</f>
        <v>12</v>
      </c>
      <c r="E6" s="2">
        <f t="shared" si="1"/>
        <v>12</v>
      </c>
      <c r="F6" s="2">
        <f t="shared" si="1"/>
        <v>12</v>
      </c>
      <c r="G6">
        <f t="shared" si="0"/>
        <v>48</v>
      </c>
      <c r="H6" s="11">
        <f>SUM(H4:H5)</f>
        <v>61</v>
      </c>
      <c r="J6" t="s">
        <v>15</v>
      </c>
      <c r="K6">
        <v>184.17</v>
      </c>
      <c r="M6" t="s">
        <v>15</v>
      </c>
      <c r="N6">
        <v>12.276999999999999</v>
      </c>
    </row>
    <row r="7" spans="1:14">
      <c r="B7" s="7"/>
      <c r="H7" s="11"/>
    </row>
    <row r="8" spans="1:14">
      <c r="B8" s="7" t="s">
        <v>16</v>
      </c>
      <c r="C8" s="12">
        <v>100</v>
      </c>
      <c r="D8" s="12">
        <v>100</v>
      </c>
      <c r="E8" s="12">
        <v>100</v>
      </c>
      <c r="F8" s="12">
        <v>100</v>
      </c>
      <c r="G8" s="13">
        <f t="shared" si="0"/>
        <v>400</v>
      </c>
      <c r="H8" s="14">
        <v>500</v>
      </c>
    </row>
    <row r="9" spans="1:14">
      <c r="B9" s="7" t="s">
        <v>17</v>
      </c>
      <c r="C9" s="12">
        <v>10</v>
      </c>
      <c r="D9" s="12">
        <v>10</v>
      </c>
      <c r="E9" s="12">
        <v>10</v>
      </c>
      <c r="F9" s="12">
        <v>10</v>
      </c>
      <c r="G9" s="13">
        <f t="shared" si="0"/>
        <v>40</v>
      </c>
      <c r="H9" s="14">
        <v>13.4</v>
      </c>
      <c r="J9" s="76" t="s">
        <v>18</v>
      </c>
      <c r="K9" s="76"/>
      <c r="M9" s="76" t="s">
        <v>19</v>
      </c>
      <c r="N9" s="76"/>
    </row>
    <row r="10" spans="1:14">
      <c r="B10" s="15" t="s">
        <v>20</v>
      </c>
      <c r="C10" s="16">
        <f>C8+(C9*C5)</f>
        <v>140</v>
      </c>
      <c r="D10" s="16">
        <f t="shared" ref="D10:F10" si="2">D8+(D9*D5)</f>
        <v>140</v>
      </c>
      <c r="E10" s="16">
        <f t="shared" si="2"/>
        <v>140</v>
      </c>
      <c r="F10" s="16">
        <f t="shared" si="2"/>
        <v>140</v>
      </c>
      <c r="G10" s="17">
        <f t="shared" si="0"/>
        <v>560</v>
      </c>
      <c r="H10" s="18">
        <f>SUM(H8:H9)</f>
        <v>513.4</v>
      </c>
      <c r="J10" t="s">
        <v>21</v>
      </c>
      <c r="K10">
        <v>210</v>
      </c>
      <c r="M10" t="s">
        <v>21</v>
      </c>
      <c r="N10">
        <v>5.9999999999999716</v>
      </c>
    </row>
    <row r="11" spans="1:14">
      <c r="B11" s="7"/>
      <c r="H11" s="11"/>
      <c r="J11" t="s">
        <v>22</v>
      </c>
      <c r="K11">
        <v>1124</v>
      </c>
      <c r="M11" t="s">
        <v>22</v>
      </c>
      <c r="N11">
        <v>58.000000000000021</v>
      </c>
    </row>
    <row r="12" spans="1:14">
      <c r="B12" s="15" t="s">
        <v>23</v>
      </c>
      <c r="C12" s="19">
        <f>($K$5+$K$6*C4)+($K$10+$K$11*C5)*C9/10</f>
        <v>6684.49</v>
      </c>
      <c r="D12" s="19">
        <f>($K$5+$K$6*D4)+($K$10+$K$11*D5)*D9/10</f>
        <v>6684.49</v>
      </c>
      <c r="E12" s="19">
        <f>($K$5+$K$6*E4)+($K$10+$K$11*E5)*E9/10</f>
        <v>6684.49</v>
      </c>
      <c r="F12" s="19">
        <f>($K$5+$K$6*F4)+($K$10+$K$11*F5)*F9/10</f>
        <v>6684.49</v>
      </c>
      <c r="G12" s="20">
        <f t="shared" si="0"/>
        <v>26737.96</v>
      </c>
      <c r="H12" s="11">
        <f>'[1]Posts 2020'!AF3</f>
        <v>13354</v>
      </c>
    </row>
    <row r="13" spans="1:14">
      <c r="B13" s="21" t="s">
        <v>24</v>
      </c>
      <c r="C13" s="22">
        <f>($N$5+$N$6*C4)+($N$10+$N$11*C5)*C9/10</f>
        <v>340.69990000000007</v>
      </c>
      <c r="D13" s="22">
        <f>($N$5+$N$6*D4)+($N$10+$N$11*D5)*D9/10</f>
        <v>340.69990000000007</v>
      </c>
      <c r="E13" s="22">
        <f>($N$5+$N$6*E4)+($N$10+$N$11*E5)*E9/10</f>
        <v>340.69990000000007</v>
      </c>
      <c r="F13" s="22">
        <f>($N$5+$N$6*F4)+($N$10+$N$11*F5)*F9/10</f>
        <v>340.69990000000007</v>
      </c>
      <c r="G13" s="23">
        <f t="shared" si="0"/>
        <v>1362.7996000000003</v>
      </c>
      <c r="H13" s="24">
        <f>'[1]Posts 2020'!AF4</f>
        <v>817</v>
      </c>
    </row>
    <row r="14" spans="1:14">
      <c r="F14" s="56" t="s">
        <v>71</v>
      </c>
      <c r="G14" s="60">
        <f>G10/G12</f>
        <v>2.0944006199425835E-2</v>
      </c>
    </row>
    <row r="15" spans="1:14">
      <c r="C15" s="10"/>
      <c r="D15" s="10"/>
      <c r="E15" s="10"/>
      <c r="F15" s="56" t="s">
        <v>72</v>
      </c>
      <c r="G15" s="60">
        <f>G10/G13</f>
        <v>0.410918817410865</v>
      </c>
    </row>
    <row r="17" spans="2:8" ht="30">
      <c r="B17" s="25" t="s">
        <v>25</v>
      </c>
      <c r="C17" s="4" t="s">
        <v>2</v>
      </c>
      <c r="D17" s="4" t="s">
        <v>3</v>
      </c>
      <c r="E17" s="4" t="s">
        <v>4</v>
      </c>
      <c r="F17" s="4" t="s">
        <v>5</v>
      </c>
      <c r="G17" s="5" t="s">
        <v>6</v>
      </c>
      <c r="H17" s="6" t="s">
        <v>7</v>
      </c>
    </row>
    <row r="18" spans="2:8">
      <c r="B18" s="7" t="s">
        <v>9</v>
      </c>
      <c r="C18" s="8">
        <v>10</v>
      </c>
      <c r="D18" s="8">
        <v>10</v>
      </c>
      <c r="E18" s="8">
        <v>10</v>
      </c>
      <c r="F18" s="8">
        <v>10</v>
      </c>
      <c r="G18">
        <f>SUM(C18:F18)</f>
        <v>40</v>
      </c>
      <c r="H18" s="9">
        <v>59</v>
      </c>
    </row>
    <row r="19" spans="2:8">
      <c r="B19" s="7" t="s">
        <v>12</v>
      </c>
      <c r="C19" s="8">
        <v>2</v>
      </c>
      <c r="D19" s="8">
        <v>2</v>
      </c>
      <c r="E19" s="8">
        <v>2</v>
      </c>
      <c r="F19" s="8">
        <v>2</v>
      </c>
      <c r="G19">
        <f t="shared" ref="G19:G20" si="3">SUM(C19:F19)</f>
        <v>8</v>
      </c>
      <c r="H19" s="9">
        <v>2</v>
      </c>
    </row>
    <row r="20" spans="2:8">
      <c r="B20" s="7" t="s">
        <v>14</v>
      </c>
      <c r="C20" s="2">
        <f>SUM(C18:C19)</f>
        <v>12</v>
      </c>
      <c r="D20" s="2">
        <f t="shared" ref="D20:F20" si="4">SUM(D18:D19)</f>
        <v>12</v>
      </c>
      <c r="E20" s="2">
        <f t="shared" si="4"/>
        <v>12</v>
      </c>
      <c r="F20" s="2">
        <f t="shared" si="4"/>
        <v>12</v>
      </c>
      <c r="G20">
        <f t="shared" si="3"/>
        <v>48</v>
      </c>
      <c r="H20" s="11">
        <f>SUM(H18:H19)</f>
        <v>61</v>
      </c>
    </row>
    <row r="21" spans="2:8">
      <c r="B21" s="7"/>
      <c r="H21" s="11"/>
    </row>
    <row r="22" spans="2:8">
      <c r="B22" s="7" t="s">
        <v>16</v>
      </c>
      <c r="C22" s="12">
        <v>100</v>
      </c>
      <c r="D22" s="12">
        <v>100</v>
      </c>
      <c r="E22" s="12">
        <v>100</v>
      </c>
      <c r="F22" s="12">
        <v>100</v>
      </c>
      <c r="G22" s="13">
        <f t="shared" ref="G22:G24" si="5">SUM(C22:F22)</f>
        <v>400</v>
      </c>
      <c r="H22" s="14">
        <v>500</v>
      </c>
    </row>
    <row r="23" spans="2:8">
      <c r="B23" s="7" t="s">
        <v>17</v>
      </c>
      <c r="C23" s="12">
        <v>10</v>
      </c>
      <c r="D23" s="12">
        <v>10</v>
      </c>
      <c r="E23" s="12">
        <v>10</v>
      </c>
      <c r="F23" s="12">
        <v>10</v>
      </c>
      <c r="G23" s="13">
        <f t="shared" si="5"/>
        <v>40</v>
      </c>
      <c r="H23" s="14">
        <v>13.4</v>
      </c>
    </row>
    <row r="24" spans="2:8">
      <c r="B24" s="15" t="s">
        <v>20</v>
      </c>
      <c r="C24" s="16">
        <f>C22+(C23*C19)</f>
        <v>120</v>
      </c>
      <c r="D24" s="16">
        <f t="shared" ref="D24:F24" si="6">D22+(D23*D19)</f>
        <v>120</v>
      </c>
      <c r="E24" s="16">
        <f t="shared" si="6"/>
        <v>120</v>
      </c>
      <c r="F24" s="16">
        <f t="shared" si="6"/>
        <v>120</v>
      </c>
      <c r="G24" s="26">
        <f t="shared" si="5"/>
        <v>480</v>
      </c>
      <c r="H24" s="27">
        <f>SUM(H22:H23)</f>
        <v>513.4</v>
      </c>
    </row>
    <row r="25" spans="2:8">
      <c r="B25" s="7"/>
      <c r="H25" s="11"/>
    </row>
    <row r="26" spans="2:8">
      <c r="B26" s="15" t="s">
        <v>23</v>
      </c>
      <c r="C26" s="19">
        <f>($K$5+$K$6*C18)+($K$10+$K$11*C19)*C23/10</f>
        <v>4804.83</v>
      </c>
      <c r="D26" s="19">
        <f>($K$5+$K$6*D18)+($K$10+$K$11*D19)*D23/10</f>
        <v>4804.83</v>
      </c>
      <c r="E26" s="19">
        <f>($K$5+$K$6*E18)+($K$10+$K$11*E19)*E23/10</f>
        <v>4804.83</v>
      </c>
      <c r="F26" s="19">
        <f>($K$5+$K$6*F18)+($K$10+$K$11*F19)*F23/10</f>
        <v>4804.83</v>
      </c>
      <c r="G26" s="28">
        <f t="shared" ref="G26:G27" si="7">SUM(C26:F26)</f>
        <v>19219.32</v>
      </c>
      <c r="H26" s="11">
        <v>13354</v>
      </c>
    </row>
    <row r="27" spans="2:8">
      <c r="B27" s="21" t="s">
        <v>24</v>
      </c>
      <c r="C27" s="22">
        <f>($N$5+$N$6*C18)+($N$10+$N$11*C19)*C23/10</f>
        <v>249.25390000000004</v>
      </c>
      <c r="D27" s="22">
        <f>($N$5+$N$6*D18)+($N$10+$N$11*D19)*D23/10</f>
        <v>249.25390000000004</v>
      </c>
      <c r="E27" s="22">
        <f>($N$5+$N$6*E18)+($N$10+$N$11*E19)*E23/10</f>
        <v>249.25390000000004</v>
      </c>
      <c r="F27" s="22">
        <f>($N$5+$N$6*F18)+($N$10+$N$11*F19)*F23/10</f>
        <v>249.25390000000004</v>
      </c>
      <c r="G27" s="29">
        <f t="shared" si="7"/>
        <v>997.01560000000018</v>
      </c>
      <c r="H27" s="24">
        <v>817</v>
      </c>
    </row>
    <row r="28" spans="2:8">
      <c r="B28" s="57"/>
      <c r="C28" s="58"/>
      <c r="D28" s="58"/>
      <c r="E28" s="58"/>
      <c r="F28" s="56" t="s">
        <v>71</v>
      </c>
      <c r="G28" s="60">
        <f>G24/G26</f>
        <v>2.4974869038030482E-2</v>
      </c>
      <c r="H28" s="59"/>
    </row>
    <row r="29" spans="2:8">
      <c r="F29" s="56" t="s">
        <v>72</v>
      </c>
      <c r="G29" s="60">
        <f>G24/G27</f>
        <v>0.48143679998587779</v>
      </c>
    </row>
    <row r="31" spans="2:8" ht="30">
      <c r="B31" s="30" t="s">
        <v>26</v>
      </c>
      <c r="C31" s="4" t="s">
        <v>2</v>
      </c>
      <c r="D31" s="4" t="s">
        <v>3</v>
      </c>
      <c r="E31" s="4" t="s">
        <v>4</v>
      </c>
      <c r="F31" s="4" t="s">
        <v>5</v>
      </c>
      <c r="G31" s="5" t="s">
        <v>6</v>
      </c>
      <c r="H31" s="6" t="s">
        <v>7</v>
      </c>
    </row>
    <row r="32" spans="2:8">
      <c r="B32" s="7" t="s">
        <v>9</v>
      </c>
      <c r="C32" s="8">
        <v>11</v>
      </c>
      <c r="D32" s="8">
        <v>11</v>
      </c>
      <c r="E32" s="8">
        <v>11</v>
      </c>
      <c r="F32" s="8">
        <v>11</v>
      </c>
      <c r="G32">
        <f>SUM(C32:F32)</f>
        <v>44</v>
      </c>
      <c r="H32" s="9">
        <v>59</v>
      </c>
    </row>
    <row r="33" spans="2:8">
      <c r="B33" s="7" t="s">
        <v>12</v>
      </c>
      <c r="C33" s="8">
        <v>1</v>
      </c>
      <c r="D33" s="8">
        <v>1</v>
      </c>
      <c r="E33" s="8">
        <v>1</v>
      </c>
      <c r="F33" s="8">
        <v>1</v>
      </c>
      <c r="G33">
        <f t="shared" ref="G33:G34" si="8">SUM(C33:F33)</f>
        <v>4</v>
      </c>
      <c r="H33" s="9">
        <v>2</v>
      </c>
    </row>
    <row r="34" spans="2:8">
      <c r="B34" s="7" t="s">
        <v>14</v>
      </c>
      <c r="C34" s="2">
        <f>SUM(C32:C33)</f>
        <v>12</v>
      </c>
      <c r="D34" s="2">
        <f t="shared" ref="D34:F34" si="9">SUM(D32:D33)</f>
        <v>12</v>
      </c>
      <c r="E34" s="2">
        <f t="shared" si="9"/>
        <v>12</v>
      </c>
      <c r="F34" s="2">
        <f t="shared" si="9"/>
        <v>12</v>
      </c>
      <c r="G34">
        <f t="shared" si="8"/>
        <v>48</v>
      </c>
      <c r="H34" s="11">
        <f>SUM(H32:H33)</f>
        <v>61</v>
      </c>
    </row>
    <row r="35" spans="2:8">
      <c r="B35" s="7"/>
      <c r="H35" s="11"/>
    </row>
    <row r="36" spans="2:8">
      <c r="B36" s="7" t="s">
        <v>16</v>
      </c>
      <c r="C36" s="12">
        <v>100</v>
      </c>
      <c r="D36" s="12">
        <v>100</v>
      </c>
      <c r="E36" s="12">
        <v>100</v>
      </c>
      <c r="F36" s="12">
        <v>100</v>
      </c>
      <c r="G36" s="13">
        <f t="shared" ref="G36:G38" si="10">SUM(C36:F36)</f>
        <v>400</v>
      </c>
      <c r="H36" s="14">
        <v>500</v>
      </c>
    </row>
    <row r="37" spans="2:8">
      <c r="B37" s="7" t="s">
        <v>17</v>
      </c>
      <c r="C37" s="12">
        <v>10</v>
      </c>
      <c r="D37" s="12">
        <v>10</v>
      </c>
      <c r="E37" s="12">
        <v>10</v>
      </c>
      <c r="F37" s="12">
        <v>10</v>
      </c>
      <c r="G37" s="13">
        <f t="shared" si="10"/>
        <v>40</v>
      </c>
      <c r="H37" s="14">
        <v>13.4</v>
      </c>
    </row>
    <row r="38" spans="2:8">
      <c r="B38" s="15" t="s">
        <v>20</v>
      </c>
      <c r="C38" s="16">
        <f>C36+(C37*C33)</f>
        <v>110</v>
      </c>
      <c r="D38" s="16">
        <f t="shared" ref="D38:F38" si="11">D36+(D37*D33)</f>
        <v>110</v>
      </c>
      <c r="E38" s="16">
        <f t="shared" si="11"/>
        <v>110</v>
      </c>
      <c r="F38" s="16">
        <f t="shared" si="11"/>
        <v>110</v>
      </c>
      <c r="G38" s="31">
        <f t="shared" si="10"/>
        <v>440</v>
      </c>
      <c r="H38" s="27">
        <f>SUM(H36:H37)</f>
        <v>513.4</v>
      </c>
    </row>
    <row r="39" spans="2:8">
      <c r="B39" s="7"/>
      <c r="H39" s="11"/>
    </row>
    <row r="40" spans="2:8">
      <c r="B40" s="15" t="s">
        <v>23</v>
      </c>
      <c r="C40" s="19">
        <f>($K$5+$K$6*C32)+($K$10+$K$11*C33)*C37/10</f>
        <v>3865</v>
      </c>
      <c r="D40" s="19">
        <f>($K$5+$K$6*D32)+($K$10+$K$11*D33)*D37/10</f>
        <v>3865</v>
      </c>
      <c r="E40" s="19">
        <f>($K$5+$K$6*E32)+($K$10+$K$11*E33)*E37/10</f>
        <v>3865</v>
      </c>
      <c r="F40" s="19">
        <f>($K$5+$K$6*F32)+($K$10+$K$11*F33)*F37/10</f>
        <v>3865</v>
      </c>
      <c r="G40" s="32">
        <f t="shared" ref="G40:G41" si="12">SUM(C40:F40)</f>
        <v>15460</v>
      </c>
      <c r="H40" s="11">
        <v>13354</v>
      </c>
    </row>
    <row r="41" spans="2:8">
      <c r="B41" s="21" t="s">
        <v>24</v>
      </c>
      <c r="C41" s="22">
        <f>($N$5+$N$6*C32)+($N$10+$N$11*C33)*C37/10</f>
        <v>203.53089999999997</v>
      </c>
      <c r="D41" s="22">
        <f>($N$5+$N$6*D32)+($N$10+$N$11*D33)*D37/10</f>
        <v>203.53089999999997</v>
      </c>
      <c r="E41" s="22">
        <f>($N$5+$N$6*E32)+($N$10+$N$11*E33)*E37/10</f>
        <v>203.53089999999997</v>
      </c>
      <c r="F41" s="22">
        <f>($N$5+$N$6*F32)+($N$10+$N$11*F33)*F37/10</f>
        <v>203.53089999999997</v>
      </c>
      <c r="G41" s="33">
        <f t="shared" si="12"/>
        <v>814.1235999999999</v>
      </c>
      <c r="H41" s="24">
        <v>817</v>
      </c>
    </row>
    <row r="42" spans="2:8">
      <c r="F42" s="56" t="s">
        <v>71</v>
      </c>
      <c r="G42" s="60">
        <f>G38/G40</f>
        <v>2.8460543337645538E-2</v>
      </c>
    </row>
    <row r="43" spans="2:8">
      <c r="F43" s="56" t="s">
        <v>72</v>
      </c>
      <c r="G43" s="60">
        <f>G38/G41</f>
        <v>0.54045847583831264</v>
      </c>
    </row>
  </sheetData>
  <mergeCells count="5">
    <mergeCell ref="J3:N3"/>
    <mergeCell ref="J4:K4"/>
    <mergeCell ref="M4:N4"/>
    <mergeCell ref="J9:K9"/>
    <mergeCell ref="M9:N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2"/>
  <sheetViews>
    <sheetView workbookViewId="0">
      <selection activeCell="H10" sqref="H10"/>
    </sheetView>
  </sheetViews>
  <sheetFormatPr defaultRowHeight="15"/>
  <cols>
    <col min="1" max="1" width="7" customWidth="1"/>
    <col min="2" max="2" width="11.140625" customWidth="1"/>
    <col min="4" max="4" width="13.5703125" customWidth="1"/>
    <col min="6" max="7" width="13.28515625" customWidth="1"/>
    <col min="8" max="13" width="12.85546875" customWidth="1"/>
    <col min="16" max="16" width="14.5703125" customWidth="1"/>
    <col min="17" max="17" width="13.85546875" customWidth="1"/>
    <col min="28" max="28" width="19.140625" bestFit="1" customWidth="1"/>
    <col min="29" max="29" width="14.28515625" bestFit="1" customWidth="1"/>
    <col min="30" max="30" width="11.28515625" bestFit="1" customWidth="1"/>
    <col min="31" max="31" width="12" bestFit="1" customWidth="1"/>
  </cols>
  <sheetData>
    <row r="1" spans="1:35" ht="15.75" thickBot="1">
      <c r="B1" s="77" t="s">
        <v>27</v>
      </c>
      <c r="C1" s="78"/>
      <c r="D1" s="34"/>
      <c r="K1" s="10" t="s">
        <v>28</v>
      </c>
      <c r="L1" s="10" t="s">
        <v>29</v>
      </c>
      <c r="M1" s="10"/>
      <c r="O1" s="79" t="s">
        <v>30</v>
      </c>
      <c r="P1" s="79"/>
      <c r="Q1" s="2"/>
      <c r="Y1" t="s">
        <v>28</v>
      </c>
      <c r="Z1" t="s">
        <v>29</v>
      </c>
      <c r="AA1" t="s">
        <v>29</v>
      </c>
      <c r="AD1" s="35" t="s">
        <v>31</v>
      </c>
      <c r="AE1" s="36" t="s">
        <v>30</v>
      </c>
      <c r="AF1" s="37" t="s">
        <v>32</v>
      </c>
      <c r="AG1" t="s">
        <v>33</v>
      </c>
      <c r="AH1" t="s">
        <v>34</v>
      </c>
    </row>
    <row r="2" spans="1:35" ht="60.75" thickBot="1">
      <c r="A2" s="66" t="s">
        <v>35</v>
      </c>
      <c r="B2" s="67" t="s">
        <v>36</v>
      </c>
      <c r="C2" s="67" t="s">
        <v>37</v>
      </c>
      <c r="D2" s="67" t="s">
        <v>38</v>
      </c>
      <c r="E2" s="67" t="s">
        <v>39</v>
      </c>
      <c r="F2" s="67" t="s">
        <v>40</v>
      </c>
      <c r="G2" s="67" t="s">
        <v>41</v>
      </c>
      <c r="H2" s="67" t="s">
        <v>42</v>
      </c>
      <c r="I2" s="67" t="s">
        <v>43</v>
      </c>
      <c r="J2" s="67" t="s">
        <v>44</v>
      </c>
      <c r="K2" s="67" t="s">
        <v>45</v>
      </c>
      <c r="L2" s="67" t="s">
        <v>46</v>
      </c>
      <c r="M2" s="68" t="s">
        <v>47</v>
      </c>
      <c r="O2" s="38" t="s">
        <v>36</v>
      </c>
      <c r="P2" s="38" t="s">
        <v>38</v>
      </c>
      <c r="Q2" s="39" t="s">
        <v>39</v>
      </c>
      <c r="R2" s="38" t="s">
        <v>40</v>
      </c>
      <c r="S2" s="40" t="s">
        <v>41</v>
      </c>
      <c r="T2" s="39" t="s">
        <v>48</v>
      </c>
      <c r="U2" s="39" t="s">
        <v>49</v>
      </c>
      <c r="V2" s="39" t="s">
        <v>50</v>
      </c>
      <c r="W2" s="39" t="s">
        <v>51</v>
      </c>
      <c r="X2" s="39" t="s">
        <v>52</v>
      </c>
      <c r="Y2" s="39" t="s">
        <v>53</v>
      </c>
      <c r="Z2" s="39" t="s">
        <v>54</v>
      </c>
      <c r="AA2" s="39" t="s">
        <v>47</v>
      </c>
      <c r="AC2" s="36" t="s">
        <v>55</v>
      </c>
      <c r="AD2" s="41">
        <f>COUNT(B3:B61)</f>
        <v>59</v>
      </c>
      <c r="AE2" s="41">
        <f>COUNT(O3:O4)</f>
        <v>2</v>
      </c>
      <c r="AF2" s="42">
        <f>SUM(AD2:AE2)</f>
        <v>61</v>
      </c>
      <c r="AG2" s="43">
        <f>AD2/AF2</f>
        <v>0.96721311475409832</v>
      </c>
      <c r="AH2" s="43">
        <f>AE2/AF2</f>
        <v>3.2786885245901641E-2</v>
      </c>
    </row>
    <row r="3" spans="1:35">
      <c r="A3" s="64">
        <v>1</v>
      </c>
      <c r="B3" s="44">
        <v>44010</v>
      </c>
      <c r="C3" s="44" t="s">
        <v>5</v>
      </c>
      <c r="D3" s="44" t="s">
        <v>56</v>
      </c>
      <c r="E3" s="45">
        <v>235</v>
      </c>
      <c r="F3" s="42">
        <v>11</v>
      </c>
      <c r="G3" s="45">
        <v>275</v>
      </c>
      <c r="H3" s="45">
        <v>100</v>
      </c>
      <c r="I3" s="45">
        <f>SUMIF($C$3:$C$61,C3,$E$3:$E$61)</f>
        <v>2353</v>
      </c>
      <c r="J3" s="45">
        <f>H3/I3</f>
        <v>4.2498937526561836E-2</v>
      </c>
      <c r="K3" s="45">
        <v>1</v>
      </c>
      <c r="L3" s="45">
        <f>E3</f>
        <v>235</v>
      </c>
      <c r="M3" s="65">
        <f>F3</f>
        <v>11</v>
      </c>
      <c r="O3" s="46">
        <v>43941</v>
      </c>
      <c r="P3" s="46" t="s">
        <v>57</v>
      </c>
      <c r="Q3" s="47">
        <v>1334</v>
      </c>
      <c r="R3">
        <v>64</v>
      </c>
      <c r="S3" s="47">
        <v>1673</v>
      </c>
      <c r="T3" s="48"/>
      <c r="U3" s="48"/>
      <c r="V3" s="48"/>
      <c r="W3" s="48"/>
      <c r="X3" s="48"/>
      <c r="Y3" s="48">
        <v>1</v>
      </c>
      <c r="Z3" s="48">
        <f>Q3</f>
        <v>1334</v>
      </c>
      <c r="AA3" s="48">
        <f>R3</f>
        <v>64</v>
      </c>
      <c r="AC3" s="36" t="s">
        <v>58</v>
      </c>
      <c r="AD3" s="42">
        <f>SUM(E3:E61)</f>
        <v>10896</v>
      </c>
      <c r="AE3" s="42">
        <f>SUM(Q3:Q4)</f>
        <v>2458</v>
      </c>
      <c r="AF3" s="42">
        <f t="shared" ref="AF3:AG9" si="0">SUM(AD3:AE3)</f>
        <v>13354</v>
      </c>
      <c r="AG3" s="43">
        <f t="shared" ref="AG3:AH5" si="1">AD3/AF3</f>
        <v>0.81593530028455896</v>
      </c>
      <c r="AH3" s="43">
        <f t="shared" ref="AH3:AI5" si="2">AE3/AF3</f>
        <v>0.18406469971544107</v>
      </c>
    </row>
    <row r="4" spans="1:35">
      <c r="A4" s="64">
        <v>2</v>
      </c>
      <c r="B4" s="49">
        <v>44009</v>
      </c>
      <c r="C4" s="44" t="s">
        <v>5</v>
      </c>
      <c r="D4" s="44" t="s">
        <v>56</v>
      </c>
      <c r="E4" s="50">
        <v>134</v>
      </c>
      <c r="F4" s="42">
        <v>4</v>
      </c>
      <c r="G4" s="50">
        <v>144</v>
      </c>
      <c r="H4" s="45">
        <v>100</v>
      </c>
      <c r="I4" s="45">
        <f t="shared" ref="I4:I61" si="3">SUMIF($C$3:$C$61,C4,$E$3:$E$61)</f>
        <v>2353</v>
      </c>
      <c r="J4" s="45">
        <f t="shared" ref="J4:J61" si="4">H4/I4</f>
        <v>4.2498937526561836E-2</v>
      </c>
      <c r="K4" s="45">
        <v>2</v>
      </c>
      <c r="L4" s="45">
        <f>E4+L3</f>
        <v>369</v>
      </c>
      <c r="M4" s="65">
        <f>F4+M3</f>
        <v>15</v>
      </c>
      <c r="O4" s="46">
        <v>43888</v>
      </c>
      <c r="P4" s="46" t="s">
        <v>57</v>
      </c>
      <c r="Q4" s="47">
        <v>1124</v>
      </c>
      <c r="R4">
        <v>58</v>
      </c>
      <c r="S4" s="47">
        <v>1540</v>
      </c>
      <c r="T4" s="51">
        <v>10</v>
      </c>
      <c r="U4" s="48">
        <v>5</v>
      </c>
      <c r="V4" s="51">
        <f>T4/Q4</f>
        <v>8.8967971530249119E-3</v>
      </c>
      <c r="W4" s="51">
        <f>T4/R4</f>
        <v>0.17241379310344829</v>
      </c>
      <c r="X4" s="51">
        <f>T4/S4</f>
        <v>6.4935064935064939E-3</v>
      </c>
      <c r="Y4" s="48">
        <v>2</v>
      </c>
      <c r="Z4" s="48">
        <f>Q4+Z3</f>
        <v>2458</v>
      </c>
      <c r="AA4" s="48">
        <f>R4+AA3</f>
        <v>122</v>
      </c>
      <c r="AC4" s="36" t="s">
        <v>59</v>
      </c>
      <c r="AD4" s="42">
        <f>SUM(F3:F61)</f>
        <v>695</v>
      </c>
      <c r="AE4" s="42">
        <f>SUM(R3:R4)</f>
        <v>122</v>
      </c>
      <c r="AF4" s="42">
        <f t="shared" si="0"/>
        <v>817</v>
      </c>
      <c r="AG4" s="43">
        <f t="shared" si="1"/>
        <v>0.85067319461444313</v>
      </c>
      <c r="AH4" s="43">
        <f t="shared" si="2"/>
        <v>0.14932680538555693</v>
      </c>
    </row>
    <row r="5" spans="1:35">
      <c r="A5" s="64">
        <v>3</v>
      </c>
      <c r="B5" s="44">
        <v>44006</v>
      </c>
      <c r="C5" s="44" t="s">
        <v>5</v>
      </c>
      <c r="D5" s="44" t="s">
        <v>56</v>
      </c>
      <c r="E5" s="45">
        <v>155</v>
      </c>
      <c r="F5" s="42">
        <v>6</v>
      </c>
      <c r="G5" s="45">
        <v>166</v>
      </c>
      <c r="H5" s="45">
        <v>100</v>
      </c>
      <c r="I5" s="45">
        <f t="shared" si="3"/>
        <v>2353</v>
      </c>
      <c r="J5" s="45">
        <f t="shared" si="4"/>
        <v>4.2498937526561836E-2</v>
      </c>
      <c r="K5" s="45">
        <v>3</v>
      </c>
      <c r="L5" s="45">
        <f t="shared" ref="L5:M20" si="5">E5+L4</f>
        <v>524</v>
      </c>
      <c r="M5" s="65">
        <f t="shared" si="5"/>
        <v>21</v>
      </c>
      <c r="R5">
        <f>SUM(Q3:Q4)</f>
        <v>2458</v>
      </c>
      <c r="S5">
        <f>SUM(R3:R4)</f>
        <v>122</v>
      </c>
      <c r="T5">
        <f>SUM(S3:S4)</f>
        <v>3213</v>
      </c>
      <c r="AD5" s="36" t="s">
        <v>60</v>
      </c>
      <c r="AE5" s="42">
        <f>SUM(G3:G61)</f>
        <v>12395</v>
      </c>
      <c r="AF5" s="42">
        <f>SUM(S3:S4)</f>
        <v>3213</v>
      </c>
      <c r="AG5" s="42">
        <f t="shared" si="0"/>
        <v>15608</v>
      </c>
      <c r="AH5" s="43">
        <f t="shared" si="1"/>
        <v>0.79414402870322909</v>
      </c>
      <c r="AI5" s="43">
        <f t="shared" si="2"/>
        <v>0.20585597129677088</v>
      </c>
    </row>
    <row r="6" spans="1:35">
      <c r="A6" s="64">
        <v>4</v>
      </c>
      <c r="B6" s="49">
        <v>44003</v>
      </c>
      <c r="C6" s="44" t="s">
        <v>5</v>
      </c>
      <c r="D6" s="44" t="s">
        <v>56</v>
      </c>
      <c r="E6" s="50">
        <v>217</v>
      </c>
      <c r="F6" s="42">
        <v>14</v>
      </c>
      <c r="G6" s="50">
        <v>273</v>
      </c>
      <c r="H6" s="45">
        <v>100</v>
      </c>
      <c r="I6" s="45">
        <f t="shared" si="3"/>
        <v>2353</v>
      </c>
      <c r="J6" s="45">
        <f t="shared" si="4"/>
        <v>4.2498937526561836E-2</v>
      </c>
      <c r="K6" s="45">
        <v>4</v>
      </c>
      <c r="L6" s="45">
        <f t="shared" si="5"/>
        <v>741</v>
      </c>
      <c r="M6" s="65">
        <f t="shared" si="5"/>
        <v>35</v>
      </c>
      <c r="W6" s="76" t="s">
        <v>18</v>
      </c>
      <c r="X6" s="76"/>
      <c r="Z6" s="76" t="s">
        <v>19</v>
      </c>
      <c r="AA6" s="76"/>
      <c r="AC6" s="42"/>
      <c r="AD6" s="42"/>
      <c r="AE6" s="42"/>
      <c r="AF6" s="42"/>
      <c r="AG6" s="43"/>
      <c r="AH6" s="43"/>
    </row>
    <row r="7" spans="1:35">
      <c r="A7" s="64">
        <v>5</v>
      </c>
      <c r="B7" s="44">
        <v>44002</v>
      </c>
      <c r="C7" s="44" t="s">
        <v>5</v>
      </c>
      <c r="D7" s="44" t="s">
        <v>56</v>
      </c>
      <c r="E7" s="45">
        <v>226</v>
      </c>
      <c r="F7" s="42">
        <v>14</v>
      </c>
      <c r="G7" s="45">
        <v>268</v>
      </c>
      <c r="H7" s="45">
        <v>100</v>
      </c>
      <c r="I7" s="45">
        <f t="shared" si="3"/>
        <v>2353</v>
      </c>
      <c r="J7" s="45">
        <f t="shared" si="4"/>
        <v>4.2498937526561836E-2</v>
      </c>
      <c r="K7" s="45">
        <v>5</v>
      </c>
      <c r="L7" s="45">
        <f t="shared" si="5"/>
        <v>967</v>
      </c>
      <c r="M7" s="65">
        <f t="shared" si="5"/>
        <v>49</v>
      </c>
      <c r="W7" t="s">
        <v>21</v>
      </c>
      <c r="X7">
        <v>210</v>
      </c>
      <c r="Z7" t="s">
        <v>21</v>
      </c>
      <c r="AA7">
        <v>5.9999999999999716</v>
      </c>
      <c r="AC7" s="36" t="s">
        <v>61</v>
      </c>
      <c r="AD7" s="52">
        <f>AVERAGE(E3:E61)</f>
        <v>184.67796610169492</v>
      </c>
      <c r="AE7" s="42">
        <f>AVERAGE(Q3:Q4)</f>
        <v>1229</v>
      </c>
      <c r="AF7" s="52">
        <f t="shared" si="0"/>
        <v>1413.6779661016949</v>
      </c>
      <c r="AG7" s="43"/>
      <c r="AH7" s="43"/>
    </row>
    <row r="8" spans="1:35">
      <c r="A8" s="64">
        <v>6</v>
      </c>
      <c r="B8" s="49">
        <v>43999</v>
      </c>
      <c r="C8" s="44" t="s">
        <v>5</v>
      </c>
      <c r="D8" s="44" t="s">
        <v>56</v>
      </c>
      <c r="E8" s="50">
        <v>253</v>
      </c>
      <c r="F8" s="42">
        <v>13</v>
      </c>
      <c r="G8" s="50">
        <v>300</v>
      </c>
      <c r="H8" s="45">
        <v>100</v>
      </c>
      <c r="I8" s="45">
        <f t="shared" si="3"/>
        <v>2353</v>
      </c>
      <c r="J8" s="45">
        <f t="shared" si="4"/>
        <v>4.2498937526561836E-2</v>
      </c>
      <c r="K8" s="45">
        <v>6</v>
      </c>
      <c r="L8" s="45">
        <f t="shared" si="5"/>
        <v>1220</v>
      </c>
      <c r="M8" s="65">
        <f t="shared" si="5"/>
        <v>62</v>
      </c>
      <c r="W8" t="s">
        <v>22</v>
      </c>
      <c r="X8">
        <v>1124</v>
      </c>
      <c r="Z8" t="s">
        <v>22</v>
      </c>
      <c r="AA8">
        <v>58.000000000000021</v>
      </c>
      <c r="AC8" s="36" t="s">
        <v>62</v>
      </c>
      <c r="AD8" s="52">
        <f>AVERAGE(F3:F61)</f>
        <v>11.779661016949152</v>
      </c>
      <c r="AE8" s="42">
        <f>AVERAGE(R3:R4)</f>
        <v>61</v>
      </c>
      <c r="AF8" s="52">
        <f t="shared" si="0"/>
        <v>72.779661016949149</v>
      </c>
      <c r="AG8" s="43"/>
      <c r="AH8" s="43"/>
    </row>
    <row r="9" spans="1:35">
      <c r="A9" s="64">
        <v>7</v>
      </c>
      <c r="B9" s="44">
        <v>43997</v>
      </c>
      <c r="C9" s="44" t="s">
        <v>5</v>
      </c>
      <c r="D9" s="44" t="s">
        <v>56</v>
      </c>
      <c r="E9" s="45">
        <v>222</v>
      </c>
      <c r="F9" s="42">
        <v>12</v>
      </c>
      <c r="G9" s="45">
        <v>258</v>
      </c>
      <c r="H9" s="45">
        <v>100</v>
      </c>
      <c r="I9" s="45">
        <f t="shared" si="3"/>
        <v>2353</v>
      </c>
      <c r="J9" s="45">
        <f t="shared" si="4"/>
        <v>4.2498937526561836E-2</v>
      </c>
      <c r="K9" s="45">
        <v>7</v>
      </c>
      <c r="L9" s="45">
        <f t="shared" si="5"/>
        <v>1442</v>
      </c>
      <c r="M9" s="65">
        <f t="shared" si="5"/>
        <v>74</v>
      </c>
      <c r="AC9" s="36" t="s">
        <v>63</v>
      </c>
      <c r="AD9" s="52">
        <f>AVERAGE(G3:G61)</f>
        <v>210.08474576271186</v>
      </c>
      <c r="AE9" s="42">
        <f>AVERAGE(S3:S4)</f>
        <v>1606.5</v>
      </c>
      <c r="AF9" s="52">
        <f t="shared" si="0"/>
        <v>1816.5847457627119</v>
      </c>
      <c r="AG9" s="43"/>
      <c r="AH9" s="43"/>
    </row>
    <row r="10" spans="1:35" ht="15.75" thickBot="1">
      <c r="A10" s="64">
        <v>8</v>
      </c>
      <c r="B10" s="49">
        <v>43996</v>
      </c>
      <c r="C10" s="44" t="s">
        <v>5</v>
      </c>
      <c r="D10" s="44" t="s">
        <v>56</v>
      </c>
      <c r="E10" s="50">
        <v>234</v>
      </c>
      <c r="F10" s="42">
        <v>16</v>
      </c>
      <c r="G10" s="50">
        <v>274</v>
      </c>
      <c r="H10" s="45">
        <v>100</v>
      </c>
      <c r="I10" s="45">
        <f t="shared" si="3"/>
        <v>2353</v>
      </c>
      <c r="J10" s="45">
        <f t="shared" si="4"/>
        <v>4.2498937526561836E-2</v>
      </c>
      <c r="K10" s="45">
        <v>8</v>
      </c>
      <c r="L10" s="45">
        <f t="shared" si="5"/>
        <v>1676</v>
      </c>
      <c r="M10" s="65">
        <f t="shared" si="5"/>
        <v>90</v>
      </c>
      <c r="W10" t="s">
        <v>64</v>
      </c>
      <c r="X10">
        <v>1</v>
      </c>
      <c r="Z10" t="s">
        <v>64</v>
      </c>
      <c r="AA10">
        <v>2</v>
      </c>
    </row>
    <row r="11" spans="1:35">
      <c r="A11" s="64">
        <v>9</v>
      </c>
      <c r="B11" s="44">
        <v>43995</v>
      </c>
      <c r="C11" s="44" t="s">
        <v>5</v>
      </c>
      <c r="D11" s="44" t="s">
        <v>56</v>
      </c>
      <c r="E11" s="45">
        <v>310</v>
      </c>
      <c r="F11" s="42">
        <v>16</v>
      </c>
      <c r="G11" s="45">
        <v>381</v>
      </c>
      <c r="H11" s="45">
        <v>100</v>
      </c>
      <c r="I11" s="45">
        <f t="shared" si="3"/>
        <v>2353</v>
      </c>
      <c r="J11" s="45">
        <f t="shared" si="4"/>
        <v>4.2498937526561836E-2</v>
      </c>
      <c r="K11" s="45">
        <v>9</v>
      </c>
      <c r="L11" s="45">
        <f t="shared" si="5"/>
        <v>1986</v>
      </c>
      <c r="M11" s="65">
        <f t="shared" si="5"/>
        <v>106</v>
      </c>
      <c r="W11" t="s">
        <v>65</v>
      </c>
      <c r="X11">
        <f>X7+X8*X10</f>
        <v>1334</v>
      </c>
      <c r="Z11" t="s">
        <v>66</v>
      </c>
      <c r="AA11">
        <f>AA7+AA8*AA10</f>
        <v>122.00000000000001</v>
      </c>
      <c r="AC11" s="53" t="s">
        <v>67</v>
      </c>
      <c r="AD11" s="53" t="s">
        <v>39</v>
      </c>
      <c r="AE11" s="53" t="s">
        <v>40</v>
      </c>
      <c r="AF11" s="53" t="s">
        <v>41</v>
      </c>
    </row>
    <row r="12" spans="1:35">
      <c r="A12" s="64">
        <v>10</v>
      </c>
      <c r="B12" s="49">
        <v>43989</v>
      </c>
      <c r="C12" s="44" t="s">
        <v>5</v>
      </c>
      <c r="D12" s="44" t="s">
        <v>56</v>
      </c>
      <c r="E12" s="50">
        <v>170</v>
      </c>
      <c r="F12" s="42">
        <v>6</v>
      </c>
      <c r="G12" s="50">
        <v>188</v>
      </c>
      <c r="H12" s="45">
        <v>100</v>
      </c>
      <c r="I12" s="45">
        <f t="shared" si="3"/>
        <v>2353</v>
      </c>
      <c r="J12" s="45">
        <f t="shared" si="4"/>
        <v>4.2498937526561836E-2</v>
      </c>
      <c r="K12" s="45">
        <v>10</v>
      </c>
      <c r="L12" s="45">
        <f t="shared" si="5"/>
        <v>2156</v>
      </c>
      <c r="M12" s="65">
        <f t="shared" si="5"/>
        <v>112</v>
      </c>
      <c r="AC12" t="s">
        <v>39</v>
      </c>
      <c r="AD12">
        <v>1</v>
      </c>
    </row>
    <row r="13" spans="1:35">
      <c r="A13" s="64">
        <v>11</v>
      </c>
      <c r="B13" s="44">
        <v>43988</v>
      </c>
      <c r="C13" s="44" t="s">
        <v>5</v>
      </c>
      <c r="D13" s="44" t="s">
        <v>56</v>
      </c>
      <c r="E13" s="45">
        <v>197</v>
      </c>
      <c r="F13" s="42">
        <v>13</v>
      </c>
      <c r="G13" s="45">
        <v>212</v>
      </c>
      <c r="H13" s="45">
        <v>100</v>
      </c>
      <c r="I13" s="45">
        <f t="shared" si="3"/>
        <v>2353</v>
      </c>
      <c r="J13" s="45">
        <f t="shared" si="4"/>
        <v>4.2498937526561836E-2</v>
      </c>
      <c r="K13" s="45">
        <v>11</v>
      </c>
      <c r="L13" s="45">
        <f t="shared" si="5"/>
        <v>2353</v>
      </c>
      <c r="M13" s="65">
        <f t="shared" si="5"/>
        <v>125</v>
      </c>
      <c r="AC13" t="s">
        <v>40</v>
      </c>
      <c r="AD13">
        <v>0.82206238073347648</v>
      </c>
      <c r="AE13">
        <v>1</v>
      </c>
    </row>
    <row r="14" spans="1:35" ht="15.75" thickBot="1">
      <c r="A14" s="64">
        <v>12</v>
      </c>
      <c r="B14" s="49">
        <v>43982</v>
      </c>
      <c r="C14" s="49" t="s">
        <v>4</v>
      </c>
      <c r="D14" s="44" t="s">
        <v>56</v>
      </c>
      <c r="E14" s="50">
        <v>144</v>
      </c>
      <c r="F14" s="42">
        <v>3</v>
      </c>
      <c r="G14" s="50">
        <v>172</v>
      </c>
      <c r="H14" s="45">
        <v>100</v>
      </c>
      <c r="I14" s="45">
        <f t="shared" si="3"/>
        <v>2763</v>
      </c>
      <c r="J14" s="45">
        <f t="shared" si="4"/>
        <v>3.6192544335866814E-2</v>
      </c>
      <c r="K14" s="45">
        <v>12</v>
      </c>
      <c r="L14" s="45">
        <f t="shared" si="5"/>
        <v>2497</v>
      </c>
      <c r="M14" s="65">
        <f t="shared" si="5"/>
        <v>128</v>
      </c>
      <c r="AC14" s="54" t="s">
        <v>41</v>
      </c>
      <c r="AD14" s="54">
        <v>0.98795188551406421</v>
      </c>
      <c r="AE14" s="54">
        <v>0.79991329184596704</v>
      </c>
      <c r="AF14" s="54">
        <v>1</v>
      </c>
    </row>
    <row r="15" spans="1:35" ht="15.75" thickBot="1">
      <c r="A15" s="64">
        <v>13</v>
      </c>
      <c r="B15" s="44">
        <v>43981</v>
      </c>
      <c r="C15" s="49" t="s">
        <v>4</v>
      </c>
      <c r="D15" s="44" t="s">
        <v>56</v>
      </c>
      <c r="E15" s="45">
        <v>283</v>
      </c>
      <c r="F15" s="42">
        <v>20</v>
      </c>
      <c r="G15" s="45">
        <v>333</v>
      </c>
      <c r="H15" s="45">
        <v>100</v>
      </c>
      <c r="I15" s="45">
        <f t="shared" si="3"/>
        <v>2763</v>
      </c>
      <c r="J15" s="45">
        <f t="shared" si="4"/>
        <v>3.6192544335866814E-2</v>
      </c>
      <c r="K15" s="45">
        <v>13</v>
      </c>
      <c r="L15" s="45">
        <f t="shared" si="5"/>
        <v>2780</v>
      </c>
      <c r="M15" s="65">
        <f t="shared" si="5"/>
        <v>148</v>
      </c>
    </row>
    <row r="16" spans="1:35">
      <c r="A16" s="64">
        <v>14</v>
      </c>
      <c r="B16" s="49">
        <v>43978</v>
      </c>
      <c r="C16" s="49" t="s">
        <v>4</v>
      </c>
      <c r="D16" s="44" t="s">
        <v>56</v>
      </c>
      <c r="E16" s="50">
        <v>291</v>
      </c>
      <c r="F16" s="42">
        <v>20</v>
      </c>
      <c r="G16" s="50">
        <v>363</v>
      </c>
      <c r="H16" s="45">
        <v>100</v>
      </c>
      <c r="I16" s="45">
        <f t="shared" si="3"/>
        <v>2763</v>
      </c>
      <c r="J16" s="45">
        <f t="shared" si="4"/>
        <v>3.6192544335866814E-2</v>
      </c>
      <c r="K16" s="45">
        <v>14</v>
      </c>
      <c r="L16" s="45">
        <f t="shared" si="5"/>
        <v>3071</v>
      </c>
      <c r="M16" s="65">
        <f t="shared" si="5"/>
        <v>168</v>
      </c>
      <c r="AC16" s="53" t="s">
        <v>68</v>
      </c>
      <c r="AD16" s="53" t="s">
        <v>39</v>
      </c>
      <c r="AE16" s="53" t="s">
        <v>40</v>
      </c>
      <c r="AF16" s="53" t="s">
        <v>41</v>
      </c>
    </row>
    <row r="17" spans="1:32">
      <c r="A17" s="64">
        <v>15</v>
      </c>
      <c r="B17" s="44">
        <v>43975</v>
      </c>
      <c r="C17" s="49" t="s">
        <v>4</v>
      </c>
      <c r="D17" s="44" t="s">
        <v>56</v>
      </c>
      <c r="E17" s="45">
        <v>344</v>
      </c>
      <c r="F17" s="42">
        <v>23</v>
      </c>
      <c r="G17" s="45">
        <v>392</v>
      </c>
      <c r="H17" s="45">
        <v>100</v>
      </c>
      <c r="I17" s="45">
        <f t="shared" si="3"/>
        <v>2763</v>
      </c>
      <c r="J17" s="45">
        <f t="shared" si="4"/>
        <v>3.6192544335866814E-2</v>
      </c>
      <c r="K17" s="45">
        <v>15</v>
      </c>
      <c r="L17" s="45">
        <f t="shared" si="5"/>
        <v>3415</v>
      </c>
      <c r="M17" s="65">
        <f t="shared" si="5"/>
        <v>191</v>
      </c>
      <c r="AC17" t="s">
        <v>39</v>
      </c>
      <c r="AD17">
        <v>1</v>
      </c>
    </row>
    <row r="18" spans="1:32">
      <c r="A18" s="64">
        <v>16</v>
      </c>
      <c r="B18" s="49">
        <v>43974</v>
      </c>
      <c r="C18" s="49" t="s">
        <v>4</v>
      </c>
      <c r="D18" s="44" t="s">
        <v>56</v>
      </c>
      <c r="E18" s="50">
        <v>224</v>
      </c>
      <c r="F18" s="42">
        <v>9</v>
      </c>
      <c r="G18" s="50">
        <v>253</v>
      </c>
      <c r="H18" s="45">
        <v>100</v>
      </c>
      <c r="I18" s="45">
        <f t="shared" si="3"/>
        <v>2763</v>
      </c>
      <c r="J18" s="45">
        <f t="shared" si="4"/>
        <v>3.6192544335866814E-2</v>
      </c>
      <c r="K18" s="45">
        <v>16</v>
      </c>
      <c r="L18" s="45">
        <f t="shared" si="5"/>
        <v>3639</v>
      </c>
      <c r="M18" s="65">
        <f t="shared" si="5"/>
        <v>200</v>
      </c>
      <c r="AC18" t="s">
        <v>40</v>
      </c>
      <c r="AD18">
        <v>1</v>
      </c>
      <c r="AE18">
        <v>1</v>
      </c>
    </row>
    <row r="19" spans="1:32" ht="15.75" thickBot="1">
      <c r="A19" s="64">
        <v>17</v>
      </c>
      <c r="B19" s="44">
        <v>43971</v>
      </c>
      <c r="C19" s="49" t="s">
        <v>4</v>
      </c>
      <c r="D19" s="44" t="s">
        <v>56</v>
      </c>
      <c r="E19" s="45">
        <v>159</v>
      </c>
      <c r="F19" s="42">
        <v>7</v>
      </c>
      <c r="G19" s="45">
        <v>176</v>
      </c>
      <c r="H19" s="45">
        <v>100</v>
      </c>
      <c r="I19" s="45">
        <f t="shared" si="3"/>
        <v>2763</v>
      </c>
      <c r="J19" s="45">
        <f t="shared" si="4"/>
        <v>3.6192544335866814E-2</v>
      </c>
      <c r="K19" s="45">
        <v>17</v>
      </c>
      <c r="L19" s="45">
        <f t="shared" si="5"/>
        <v>3798</v>
      </c>
      <c r="M19" s="65">
        <f t="shared" si="5"/>
        <v>207</v>
      </c>
      <c r="AC19" s="54" t="s">
        <v>41</v>
      </c>
      <c r="AD19" s="54">
        <v>1</v>
      </c>
      <c r="AE19" s="54">
        <v>1</v>
      </c>
      <c r="AF19" s="54">
        <v>1</v>
      </c>
    </row>
    <row r="20" spans="1:32">
      <c r="A20" s="64">
        <v>18</v>
      </c>
      <c r="B20" s="49">
        <v>43968</v>
      </c>
      <c r="C20" s="49" t="s">
        <v>4</v>
      </c>
      <c r="D20" s="44" t="s">
        <v>56</v>
      </c>
      <c r="E20" s="50">
        <v>156</v>
      </c>
      <c r="F20" s="42">
        <v>7</v>
      </c>
      <c r="G20" s="50">
        <v>173</v>
      </c>
      <c r="H20" s="45">
        <v>100</v>
      </c>
      <c r="I20" s="45">
        <f t="shared" si="3"/>
        <v>2763</v>
      </c>
      <c r="J20" s="45">
        <f t="shared" si="4"/>
        <v>3.6192544335866814E-2</v>
      </c>
      <c r="K20" s="45">
        <v>18</v>
      </c>
      <c r="L20" s="45">
        <f t="shared" si="5"/>
        <v>3954</v>
      </c>
      <c r="M20" s="65">
        <f t="shared" si="5"/>
        <v>214</v>
      </c>
    </row>
    <row r="21" spans="1:32">
      <c r="A21" s="64">
        <v>19</v>
      </c>
      <c r="B21" s="44">
        <v>43967</v>
      </c>
      <c r="C21" s="49" t="s">
        <v>4</v>
      </c>
      <c r="D21" s="44" t="s">
        <v>56</v>
      </c>
      <c r="E21" s="45">
        <v>353</v>
      </c>
      <c r="F21" s="42">
        <v>28</v>
      </c>
      <c r="G21" s="45">
        <v>432</v>
      </c>
      <c r="H21" s="45">
        <v>100</v>
      </c>
      <c r="I21" s="45">
        <f t="shared" si="3"/>
        <v>2763</v>
      </c>
      <c r="J21" s="45">
        <f t="shared" si="4"/>
        <v>3.6192544335866814E-2</v>
      </c>
      <c r="K21" s="45">
        <v>19</v>
      </c>
      <c r="L21" s="45">
        <f t="shared" ref="L21:M36" si="6">E21+L20</f>
        <v>4307</v>
      </c>
      <c r="M21" s="65">
        <f t="shared" si="6"/>
        <v>242</v>
      </c>
    </row>
    <row r="22" spans="1:32">
      <c r="A22" s="64">
        <v>20</v>
      </c>
      <c r="B22" s="49">
        <v>43964</v>
      </c>
      <c r="C22" s="49" t="s">
        <v>4</v>
      </c>
      <c r="D22" s="44" t="s">
        <v>56</v>
      </c>
      <c r="E22" s="50">
        <v>220</v>
      </c>
      <c r="F22" s="42">
        <v>16</v>
      </c>
      <c r="G22" s="50">
        <v>251</v>
      </c>
      <c r="H22" s="45">
        <v>100</v>
      </c>
      <c r="I22" s="45">
        <f t="shared" si="3"/>
        <v>2763</v>
      </c>
      <c r="J22" s="45">
        <f t="shared" si="4"/>
        <v>3.6192544335866814E-2</v>
      </c>
      <c r="K22" s="45">
        <v>20</v>
      </c>
      <c r="L22" s="45">
        <f t="shared" si="6"/>
        <v>4527</v>
      </c>
      <c r="M22" s="65">
        <f t="shared" si="6"/>
        <v>258</v>
      </c>
    </row>
    <row r="23" spans="1:32">
      <c r="A23" s="64">
        <v>21</v>
      </c>
      <c r="B23" s="44">
        <v>43961</v>
      </c>
      <c r="C23" s="49" t="s">
        <v>4</v>
      </c>
      <c r="D23" s="44" t="s">
        <v>56</v>
      </c>
      <c r="E23" s="45">
        <v>147</v>
      </c>
      <c r="F23" s="42">
        <v>7</v>
      </c>
      <c r="G23" s="45">
        <v>160</v>
      </c>
      <c r="H23" s="45">
        <v>100</v>
      </c>
      <c r="I23" s="45">
        <f t="shared" si="3"/>
        <v>2763</v>
      </c>
      <c r="J23" s="45">
        <f t="shared" si="4"/>
        <v>3.6192544335866814E-2</v>
      </c>
      <c r="K23" s="45">
        <v>21</v>
      </c>
      <c r="L23" s="45">
        <f t="shared" si="6"/>
        <v>4674</v>
      </c>
      <c r="M23" s="65">
        <f t="shared" si="6"/>
        <v>265</v>
      </c>
    </row>
    <row r="24" spans="1:32">
      <c r="A24" s="64">
        <v>22</v>
      </c>
      <c r="B24" s="49">
        <v>43960</v>
      </c>
      <c r="C24" s="49" t="s">
        <v>4</v>
      </c>
      <c r="D24" s="44" t="s">
        <v>56</v>
      </c>
      <c r="E24" s="50">
        <v>213</v>
      </c>
      <c r="F24" s="42">
        <v>11</v>
      </c>
      <c r="G24" s="50">
        <v>235</v>
      </c>
      <c r="H24" s="45">
        <v>100</v>
      </c>
      <c r="I24" s="45">
        <f t="shared" si="3"/>
        <v>2763</v>
      </c>
      <c r="J24" s="45">
        <f t="shared" si="4"/>
        <v>3.6192544335866814E-2</v>
      </c>
      <c r="K24" s="45">
        <v>22</v>
      </c>
      <c r="L24" s="45">
        <f t="shared" si="6"/>
        <v>4887</v>
      </c>
      <c r="M24" s="65">
        <f t="shared" si="6"/>
        <v>276</v>
      </c>
    </row>
    <row r="25" spans="1:32">
      <c r="A25" s="64">
        <v>23</v>
      </c>
      <c r="B25" s="44">
        <v>43959</v>
      </c>
      <c r="C25" s="49" t="s">
        <v>4</v>
      </c>
      <c r="D25" s="44" t="s">
        <v>56</v>
      </c>
      <c r="E25" s="45">
        <v>229</v>
      </c>
      <c r="F25" s="42">
        <v>23</v>
      </c>
      <c r="G25" s="45">
        <v>264</v>
      </c>
      <c r="H25" s="45">
        <v>100</v>
      </c>
      <c r="I25" s="45">
        <f t="shared" si="3"/>
        <v>2763</v>
      </c>
      <c r="J25" s="45">
        <f t="shared" si="4"/>
        <v>3.6192544335866814E-2</v>
      </c>
      <c r="K25" s="45">
        <v>23</v>
      </c>
      <c r="L25" s="45">
        <f t="shared" si="6"/>
        <v>5116</v>
      </c>
      <c r="M25" s="65">
        <f t="shared" si="6"/>
        <v>299</v>
      </c>
    </row>
    <row r="26" spans="1:32">
      <c r="A26" s="64">
        <v>24</v>
      </c>
      <c r="B26" s="49">
        <v>43947</v>
      </c>
      <c r="C26" s="49" t="s">
        <v>3</v>
      </c>
      <c r="D26" s="44" t="s">
        <v>56</v>
      </c>
      <c r="E26" s="50">
        <v>238</v>
      </c>
      <c r="F26" s="42">
        <v>26</v>
      </c>
      <c r="G26" s="50">
        <v>268</v>
      </c>
      <c r="H26" s="45">
        <v>100</v>
      </c>
      <c r="I26" s="45">
        <f t="shared" si="3"/>
        <v>2170</v>
      </c>
      <c r="J26" s="45">
        <f t="shared" si="4"/>
        <v>4.6082949308755762E-2</v>
      </c>
      <c r="K26" s="45">
        <v>24</v>
      </c>
      <c r="L26" s="45">
        <f t="shared" si="6"/>
        <v>5354</v>
      </c>
      <c r="M26" s="65">
        <f t="shared" si="6"/>
        <v>325</v>
      </c>
    </row>
    <row r="27" spans="1:32">
      <c r="A27" s="64">
        <v>25</v>
      </c>
      <c r="B27" s="44">
        <v>43946</v>
      </c>
      <c r="C27" s="49" t="s">
        <v>3</v>
      </c>
      <c r="D27" s="44" t="s">
        <v>56</v>
      </c>
      <c r="E27" s="45">
        <v>204</v>
      </c>
      <c r="F27" s="42">
        <v>10</v>
      </c>
      <c r="G27" s="45">
        <v>241</v>
      </c>
      <c r="H27" s="45">
        <v>100</v>
      </c>
      <c r="I27" s="45">
        <f t="shared" si="3"/>
        <v>2170</v>
      </c>
      <c r="J27" s="45">
        <f t="shared" si="4"/>
        <v>4.6082949308755762E-2</v>
      </c>
      <c r="K27" s="45">
        <v>25</v>
      </c>
      <c r="L27" s="45">
        <f t="shared" si="6"/>
        <v>5558</v>
      </c>
      <c r="M27" s="65">
        <f t="shared" si="6"/>
        <v>335</v>
      </c>
    </row>
    <row r="28" spans="1:32">
      <c r="A28" s="64">
        <v>26</v>
      </c>
      <c r="B28" s="49">
        <v>43942</v>
      </c>
      <c r="C28" s="49" t="s">
        <v>3</v>
      </c>
      <c r="D28" s="44" t="s">
        <v>56</v>
      </c>
      <c r="E28" s="50">
        <v>203</v>
      </c>
      <c r="F28" s="42">
        <v>11</v>
      </c>
      <c r="G28" s="50">
        <v>239</v>
      </c>
      <c r="H28" s="45">
        <v>100</v>
      </c>
      <c r="I28" s="45">
        <f t="shared" si="3"/>
        <v>2170</v>
      </c>
      <c r="J28" s="45">
        <f t="shared" si="4"/>
        <v>4.6082949308755762E-2</v>
      </c>
      <c r="K28" s="45">
        <v>26</v>
      </c>
      <c r="L28" s="45">
        <f t="shared" si="6"/>
        <v>5761</v>
      </c>
      <c r="M28" s="65">
        <f t="shared" si="6"/>
        <v>346</v>
      </c>
    </row>
    <row r="29" spans="1:32">
      <c r="A29" s="64">
        <v>27</v>
      </c>
      <c r="B29" s="49">
        <v>43939</v>
      </c>
      <c r="C29" s="49" t="s">
        <v>3</v>
      </c>
      <c r="D29" s="44" t="s">
        <v>56</v>
      </c>
      <c r="E29" s="50">
        <v>225</v>
      </c>
      <c r="F29" s="42">
        <v>28</v>
      </c>
      <c r="G29" s="50">
        <v>266</v>
      </c>
      <c r="H29" s="45">
        <v>100</v>
      </c>
      <c r="I29" s="45">
        <f t="shared" si="3"/>
        <v>2170</v>
      </c>
      <c r="J29" s="45">
        <f t="shared" si="4"/>
        <v>4.6082949308755762E-2</v>
      </c>
      <c r="K29" s="45">
        <v>27</v>
      </c>
      <c r="L29" s="45">
        <f t="shared" si="6"/>
        <v>5986</v>
      </c>
      <c r="M29" s="65">
        <f t="shared" si="6"/>
        <v>374</v>
      </c>
    </row>
    <row r="30" spans="1:32">
      <c r="A30" s="64">
        <v>28</v>
      </c>
      <c r="B30" s="44">
        <v>43935</v>
      </c>
      <c r="C30" s="49" t="s">
        <v>3</v>
      </c>
      <c r="D30" s="44" t="s">
        <v>56</v>
      </c>
      <c r="E30" s="45">
        <v>193</v>
      </c>
      <c r="F30" s="42">
        <v>10</v>
      </c>
      <c r="G30" s="45">
        <v>221</v>
      </c>
      <c r="H30" s="45">
        <v>100</v>
      </c>
      <c r="I30" s="45">
        <f t="shared" si="3"/>
        <v>2170</v>
      </c>
      <c r="J30" s="45">
        <f t="shared" si="4"/>
        <v>4.6082949308755762E-2</v>
      </c>
      <c r="K30" s="45">
        <v>28</v>
      </c>
      <c r="L30" s="45">
        <f t="shared" si="6"/>
        <v>6179</v>
      </c>
      <c r="M30" s="65">
        <f t="shared" si="6"/>
        <v>384</v>
      </c>
    </row>
    <row r="31" spans="1:32">
      <c r="A31" s="64">
        <v>29</v>
      </c>
      <c r="B31" s="49">
        <v>43934</v>
      </c>
      <c r="C31" s="49" t="s">
        <v>3</v>
      </c>
      <c r="D31" s="44" t="s">
        <v>56</v>
      </c>
      <c r="E31" s="50">
        <v>141</v>
      </c>
      <c r="F31" s="42">
        <v>6</v>
      </c>
      <c r="G31" s="50">
        <v>166</v>
      </c>
      <c r="H31" s="45">
        <v>100</v>
      </c>
      <c r="I31" s="45">
        <f t="shared" si="3"/>
        <v>2170</v>
      </c>
      <c r="J31" s="45">
        <f t="shared" si="4"/>
        <v>4.6082949308755762E-2</v>
      </c>
      <c r="K31" s="45">
        <v>29</v>
      </c>
      <c r="L31" s="45">
        <f t="shared" si="6"/>
        <v>6320</v>
      </c>
      <c r="M31" s="65">
        <f t="shared" si="6"/>
        <v>390</v>
      </c>
    </row>
    <row r="32" spans="1:32">
      <c r="A32" s="64">
        <v>30</v>
      </c>
      <c r="B32" s="44">
        <v>43933</v>
      </c>
      <c r="C32" s="49" t="s">
        <v>3</v>
      </c>
      <c r="D32" s="44" t="s">
        <v>56</v>
      </c>
      <c r="E32" s="45">
        <v>208</v>
      </c>
      <c r="F32" s="42">
        <v>20</v>
      </c>
      <c r="G32" s="45">
        <v>253</v>
      </c>
      <c r="H32" s="45">
        <v>100</v>
      </c>
      <c r="I32" s="45">
        <f t="shared" si="3"/>
        <v>2170</v>
      </c>
      <c r="J32" s="45">
        <f t="shared" si="4"/>
        <v>4.6082949308755762E-2</v>
      </c>
      <c r="K32" s="45">
        <v>30</v>
      </c>
      <c r="L32" s="45">
        <f t="shared" si="6"/>
        <v>6528</v>
      </c>
      <c r="M32" s="65">
        <f t="shared" si="6"/>
        <v>410</v>
      </c>
    </row>
    <row r="33" spans="1:13">
      <c r="A33" s="64">
        <v>31</v>
      </c>
      <c r="B33" s="49">
        <v>43932</v>
      </c>
      <c r="C33" s="49" t="s">
        <v>3</v>
      </c>
      <c r="D33" s="44" t="s">
        <v>56</v>
      </c>
      <c r="E33" s="50">
        <v>124</v>
      </c>
      <c r="F33" s="42">
        <v>15</v>
      </c>
      <c r="G33" s="50">
        <v>141</v>
      </c>
      <c r="H33" s="45">
        <v>100</v>
      </c>
      <c r="I33" s="45">
        <f t="shared" si="3"/>
        <v>2170</v>
      </c>
      <c r="J33" s="45">
        <f t="shared" si="4"/>
        <v>4.6082949308755762E-2</v>
      </c>
      <c r="K33" s="45">
        <v>31</v>
      </c>
      <c r="L33" s="45">
        <f t="shared" si="6"/>
        <v>6652</v>
      </c>
      <c r="M33" s="65">
        <f t="shared" si="6"/>
        <v>425</v>
      </c>
    </row>
    <row r="34" spans="1:13">
      <c r="A34" s="64">
        <v>32</v>
      </c>
      <c r="B34" s="44">
        <v>43932</v>
      </c>
      <c r="C34" s="49" t="s">
        <v>3</v>
      </c>
      <c r="D34" s="44" t="s">
        <v>56</v>
      </c>
      <c r="E34" s="45">
        <v>145</v>
      </c>
      <c r="F34" s="42">
        <v>9</v>
      </c>
      <c r="G34" s="45">
        <v>165</v>
      </c>
      <c r="H34" s="45">
        <v>100</v>
      </c>
      <c r="I34" s="45">
        <f t="shared" si="3"/>
        <v>2170</v>
      </c>
      <c r="J34" s="45">
        <f t="shared" si="4"/>
        <v>4.6082949308755762E-2</v>
      </c>
      <c r="K34" s="45">
        <v>32</v>
      </c>
      <c r="L34" s="45">
        <f t="shared" si="6"/>
        <v>6797</v>
      </c>
      <c r="M34" s="65">
        <f t="shared" si="6"/>
        <v>434</v>
      </c>
    </row>
    <row r="35" spans="1:13">
      <c r="A35" s="64">
        <v>33</v>
      </c>
      <c r="B35" s="49">
        <v>43931</v>
      </c>
      <c r="C35" s="49" t="s">
        <v>3</v>
      </c>
      <c r="D35" s="44" t="s">
        <v>56</v>
      </c>
      <c r="E35" s="50">
        <v>122</v>
      </c>
      <c r="F35" s="42">
        <v>5</v>
      </c>
      <c r="G35" s="50">
        <v>136</v>
      </c>
      <c r="H35" s="45">
        <v>100</v>
      </c>
      <c r="I35" s="45">
        <f t="shared" si="3"/>
        <v>2170</v>
      </c>
      <c r="J35" s="45">
        <f t="shared" si="4"/>
        <v>4.6082949308755762E-2</v>
      </c>
      <c r="K35" s="45">
        <v>33</v>
      </c>
      <c r="L35" s="45">
        <f t="shared" si="6"/>
        <v>6919</v>
      </c>
      <c r="M35" s="65">
        <f t="shared" si="6"/>
        <v>439</v>
      </c>
    </row>
    <row r="36" spans="1:13">
      <c r="A36" s="64">
        <v>34</v>
      </c>
      <c r="B36" s="44">
        <v>43928</v>
      </c>
      <c r="C36" s="49" t="s">
        <v>3</v>
      </c>
      <c r="D36" s="44" t="s">
        <v>56</v>
      </c>
      <c r="E36" s="45">
        <v>146</v>
      </c>
      <c r="F36" s="42">
        <v>7</v>
      </c>
      <c r="G36" s="45">
        <v>164</v>
      </c>
      <c r="H36" s="45">
        <v>100</v>
      </c>
      <c r="I36" s="45">
        <f t="shared" si="3"/>
        <v>2170</v>
      </c>
      <c r="J36" s="45">
        <f t="shared" si="4"/>
        <v>4.6082949308755762E-2</v>
      </c>
      <c r="K36" s="45">
        <v>34</v>
      </c>
      <c r="L36" s="45">
        <f t="shared" si="6"/>
        <v>7065</v>
      </c>
      <c r="M36" s="65">
        <f t="shared" si="6"/>
        <v>446</v>
      </c>
    </row>
    <row r="37" spans="1:13">
      <c r="A37" s="64">
        <v>35</v>
      </c>
      <c r="B37" s="49">
        <v>43926</v>
      </c>
      <c r="C37" s="49" t="s">
        <v>3</v>
      </c>
      <c r="D37" s="44" t="s">
        <v>56</v>
      </c>
      <c r="E37" s="50">
        <v>49</v>
      </c>
      <c r="F37" s="42">
        <v>2</v>
      </c>
      <c r="G37" s="50">
        <v>54</v>
      </c>
      <c r="H37" s="45">
        <v>100</v>
      </c>
      <c r="I37" s="45">
        <f t="shared" si="3"/>
        <v>2170</v>
      </c>
      <c r="J37" s="45">
        <f t="shared" si="4"/>
        <v>4.6082949308755762E-2</v>
      </c>
      <c r="K37" s="45">
        <v>35</v>
      </c>
      <c r="L37" s="45">
        <f t="shared" ref="L37:M52" si="7">E37+L36</f>
        <v>7114</v>
      </c>
      <c r="M37" s="65">
        <f t="shared" si="7"/>
        <v>448</v>
      </c>
    </row>
    <row r="38" spans="1:13">
      <c r="A38" s="64">
        <v>36</v>
      </c>
      <c r="B38" s="44">
        <v>43925</v>
      </c>
      <c r="C38" s="49" t="s">
        <v>3</v>
      </c>
      <c r="D38" s="44" t="s">
        <v>56</v>
      </c>
      <c r="E38" s="45">
        <v>172</v>
      </c>
      <c r="F38" s="42">
        <v>10</v>
      </c>
      <c r="G38" s="45">
        <v>186</v>
      </c>
      <c r="H38" s="45">
        <v>100</v>
      </c>
      <c r="I38" s="45">
        <f t="shared" si="3"/>
        <v>2170</v>
      </c>
      <c r="J38" s="45">
        <f t="shared" si="4"/>
        <v>4.6082949308755762E-2</v>
      </c>
      <c r="K38" s="45">
        <v>36</v>
      </c>
      <c r="L38" s="45">
        <f t="shared" si="7"/>
        <v>7286</v>
      </c>
      <c r="M38" s="65">
        <f t="shared" si="7"/>
        <v>458</v>
      </c>
    </row>
    <row r="39" spans="1:13">
      <c r="A39" s="64">
        <v>37</v>
      </c>
      <c r="B39" s="49">
        <v>43919</v>
      </c>
      <c r="C39" s="49" t="s">
        <v>2</v>
      </c>
      <c r="D39" s="44" t="s">
        <v>56</v>
      </c>
      <c r="E39" s="50">
        <v>236</v>
      </c>
      <c r="F39" s="42">
        <v>16</v>
      </c>
      <c r="G39" s="50">
        <v>279</v>
      </c>
      <c r="H39" s="45">
        <v>100</v>
      </c>
      <c r="I39" s="45">
        <f t="shared" si="3"/>
        <v>2058</v>
      </c>
      <c r="J39" s="45">
        <f t="shared" si="4"/>
        <v>4.8590864917395532E-2</v>
      </c>
      <c r="K39" s="45">
        <v>37</v>
      </c>
      <c r="L39" s="45">
        <f t="shared" si="7"/>
        <v>7522</v>
      </c>
      <c r="M39" s="65">
        <f t="shared" si="7"/>
        <v>474</v>
      </c>
    </row>
    <row r="40" spans="1:13">
      <c r="A40" s="64">
        <v>38</v>
      </c>
      <c r="B40" s="44">
        <v>43918</v>
      </c>
      <c r="C40" s="49" t="s">
        <v>2</v>
      </c>
      <c r="D40" s="44" t="s">
        <v>56</v>
      </c>
      <c r="E40" s="45">
        <v>146</v>
      </c>
      <c r="F40" s="42">
        <v>4</v>
      </c>
      <c r="G40" s="45">
        <v>170</v>
      </c>
      <c r="H40" s="45">
        <v>100</v>
      </c>
      <c r="I40" s="45">
        <f t="shared" si="3"/>
        <v>2058</v>
      </c>
      <c r="J40" s="45">
        <f t="shared" si="4"/>
        <v>4.8590864917395532E-2</v>
      </c>
      <c r="K40" s="45">
        <v>38</v>
      </c>
      <c r="L40" s="45">
        <f t="shared" si="7"/>
        <v>7668</v>
      </c>
      <c r="M40" s="65">
        <f t="shared" si="7"/>
        <v>478</v>
      </c>
    </row>
    <row r="41" spans="1:13">
      <c r="A41" s="64">
        <v>39</v>
      </c>
      <c r="B41" s="49">
        <v>43916</v>
      </c>
      <c r="C41" s="49" t="s">
        <v>2</v>
      </c>
      <c r="D41" s="44" t="s">
        <v>56</v>
      </c>
      <c r="E41" s="50">
        <v>212</v>
      </c>
      <c r="F41" s="42">
        <v>13</v>
      </c>
      <c r="G41" s="50">
        <v>271</v>
      </c>
      <c r="H41" s="45">
        <v>100</v>
      </c>
      <c r="I41" s="45">
        <f t="shared" si="3"/>
        <v>2058</v>
      </c>
      <c r="J41" s="45">
        <f t="shared" si="4"/>
        <v>4.8590864917395532E-2</v>
      </c>
      <c r="K41" s="45">
        <v>39</v>
      </c>
      <c r="L41" s="45">
        <f t="shared" si="7"/>
        <v>7880</v>
      </c>
      <c r="M41" s="65">
        <f t="shared" si="7"/>
        <v>491</v>
      </c>
    </row>
    <row r="42" spans="1:13">
      <c r="A42" s="64">
        <v>40</v>
      </c>
      <c r="B42" s="44">
        <v>43912</v>
      </c>
      <c r="C42" s="49" t="s">
        <v>2</v>
      </c>
      <c r="D42" s="44" t="s">
        <v>56</v>
      </c>
      <c r="E42" s="45">
        <v>36</v>
      </c>
      <c r="F42" s="42">
        <v>1</v>
      </c>
      <c r="G42" s="45">
        <v>41</v>
      </c>
      <c r="H42" s="45">
        <v>100</v>
      </c>
      <c r="I42" s="45">
        <f t="shared" si="3"/>
        <v>2058</v>
      </c>
      <c r="J42" s="45">
        <f t="shared" si="4"/>
        <v>4.8590864917395532E-2</v>
      </c>
      <c r="K42" s="45">
        <v>40</v>
      </c>
      <c r="L42" s="45">
        <f t="shared" si="7"/>
        <v>7916</v>
      </c>
      <c r="M42" s="65">
        <f t="shared" si="7"/>
        <v>492</v>
      </c>
    </row>
    <row r="43" spans="1:13">
      <c r="A43" s="64">
        <v>41</v>
      </c>
      <c r="B43" s="49">
        <v>43911</v>
      </c>
      <c r="C43" s="49" t="s">
        <v>2</v>
      </c>
      <c r="D43" s="44" t="s">
        <v>56</v>
      </c>
      <c r="E43" s="50">
        <v>144</v>
      </c>
      <c r="F43" s="42">
        <v>10</v>
      </c>
      <c r="G43" s="50">
        <v>182</v>
      </c>
      <c r="H43" s="45">
        <v>100</v>
      </c>
      <c r="I43" s="45">
        <f t="shared" si="3"/>
        <v>2058</v>
      </c>
      <c r="J43" s="45">
        <f t="shared" si="4"/>
        <v>4.8590864917395532E-2</v>
      </c>
      <c r="K43" s="45">
        <v>41</v>
      </c>
      <c r="L43" s="45">
        <f t="shared" si="7"/>
        <v>8060</v>
      </c>
      <c r="M43" s="65">
        <f t="shared" si="7"/>
        <v>502</v>
      </c>
    </row>
    <row r="44" spans="1:13">
      <c r="A44" s="64">
        <v>42</v>
      </c>
      <c r="B44" s="44">
        <v>43909</v>
      </c>
      <c r="C44" s="49" t="s">
        <v>2</v>
      </c>
      <c r="D44" s="44" t="s">
        <v>56</v>
      </c>
      <c r="E44" s="45">
        <v>206</v>
      </c>
      <c r="F44" s="42">
        <v>16</v>
      </c>
      <c r="G44" s="45">
        <v>261</v>
      </c>
      <c r="H44" s="45">
        <v>100</v>
      </c>
      <c r="I44" s="45">
        <f t="shared" si="3"/>
        <v>2058</v>
      </c>
      <c r="J44" s="45">
        <f t="shared" si="4"/>
        <v>4.8590864917395532E-2</v>
      </c>
      <c r="K44" s="45">
        <v>42</v>
      </c>
      <c r="L44" s="45">
        <f t="shared" si="7"/>
        <v>8266</v>
      </c>
      <c r="M44" s="65">
        <f t="shared" si="7"/>
        <v>518</v>
      </c>
    </row>
    <row r="45" spans="1:13">
      <c r="A45" s="64">
        <v>43</v>
      </c>
      <c r="B45" s="49">
        <v>43905</v>
      </c>
      <c r="C45" s="49" t="s">
        <v>2</v>
      </c>
      <c r="D45" s="44" t="s">
        <v>56</v>
      </c>
      <c r="E45" s="50">
        <v>36</v>
      </c>
      <c r="F45" s="42">
        <v>1</v>
      </c>
      <c r="G45" s="50">
        <v>39</v>
      </c>
      <c r="H45" s="45">
        <v>100</v>
      </c>
      <c r="I45" s="45">
        <f t="shared" si="3"/>
        <v>2058</v>
      </c>
      <c r="J45" s="45">
        <f t="shared" si="4"/>
        <v>4.8590864917395532E-2</v>
      </c>
      <c r="K45" s="45">
        <v>43</v>
      </c>
      <c r="L45" s="45">
        <f t="shared" si="7"/>
        <v>8302</v>
      </c>
      <c r="M45" s="65">
        <f t="shared" si="7"/>
        <v>519</v>
      </c>
    </row>
    <row r="46" spans="1:13">
      <c r="A46" s="64">
        <v>44</v>
      </c>
      <c r="B46" s="44">
        <v>43904</v>
      </c>
      <c r="C46" s="49" t="s">
        <v>2</v>
      </c>
      <c r="D46" s="44" t="s">
        <v>56</v>
      </c>
      <c r="E46" s="45">
        <v>244</v>
      </c>
      <c r="F46" s="42">
        <v>17</v>
      </c>
      <c r="G46" s="45">
        <v>272</v>
      </c>
      <c r="H46" s="45">
        <v>100</v>
      </c>
      <c r="I46" s="45">
        <f t="shared" si="3"/>
        <v>2058</v>
      </c>
      <c r="J46" s="45">
        <f t="shared" si="4"/>
        <v>4.8590864917395532E-2</v>
      </c>
      <c r="K46" s="45">
        <v>44</v>
      </c>
      <c r="L46" s="45">
        <f t="shared" si="7"/>
        <v>8546</v>
      </c>
      <c r="M46" s="65">
        <f t="shared" si="7"/>
        <v>536</v>
      </c>
    </row>
    <row r="47" spans="1:13">
      <c r="A47" s="64">
        <v>45</v>
      </c>
      <c r="B47" s="49">
        <v>43901</v>
      </c>
      <c r="C47" s="49" t="s">
        <v>2</v>
      </c>
      <c r="D47" s="44" t="s">
        <v>56</v>
      </c>
      <c r="E47" s="50">
        <v>122</v>
      </c>
      <c r="F47" s="42">
        <v>9</v>
      </c>
      <c r="G47" s="50">
        <v>130</v>
      </c>
      <c r="H47" s="45">
        <v>100</v>
      </c>
      <c r="I47" s="45">
        <f t="shared" si="3"/>
        <v>2058</v>
      </c>
      <c r="J47" s="45">
        <f t="shared" si="4"/>
        <v>4.8590864917395532E-2</v>
      </c>
      <c r="K47" s="45">
        <v>45</v>
      </c>
      <c r="L47" s="45">
        <f t="shared" si="7"/>
        <v>8668</v>
      </c>
      <c r="M47" s="65">
        <f t="shared" si="7"/>
        <v>545</v>
      </c>
    </row>
    <row r="48" spans="1:13">
      <c r="A48" s="64">
        <v>46</v>
      </c>
      <c r="B48" s="44">
        <v>43898</v>
      </c>
      <c r="C48" s="49" t="s">
        <v>2</v>
      </c>
      <c r="D48" s="44" t="s">
        <v>56</v>
      </c>
      <c r="E48" s="45">
        <v>197</v>
      </c>
      <c r="F48" s="42">
        <v>20</v>
      </c>
      <c r="G48" s="45">
        <v>203</v>
      </c>
      <c r="H48" s="45">
        <v>100</v>
      </c>
      <c r="I48" s="45">
        <f t="shared" si="3"/>
        <v>2058</v>
      </c>
      <c r="J48" s="45">
        <f t="shared" si="4"/>
        <v>4.8590864917395532E-2</v>
      </c>
      <c r="K48" s="45">
        <v>46</v>
      </c>
      <c r="L48" s="45">
        <f t="shared" si="7"/>
        <v>8865</v>
      </c>
      <c r="M48" s="65">
        <f t="shared" si="7"/>
        <v>565</v>
      </c>
    </row>
    <row r="49" spans="1:13">
      <c r="A49" s="64">
        <v>47</v>
      </c>
      <c r="B49" s="49">
        <v>43897</v>
      </c>
      <c r="C49" s="49" t="s">
        <v>2</v>
      </c>
      <c r="D49" s="44" t="s">
        <v>56</v>
      </c>
      <c r="E49" s="50">
        <v>53</v>
      </c>
      <c r="F49" s="42">
        <v>1</v>
      </c>
      <c r="G49" s="50">
        <v>54</v>
      </c>
      <c r="H49" s="45">
        <v>100</v>
      </c>
      <c r="I49" s="45">
        <f t="shared" si="3"/>
        <v>2058</v>
      </c>
      <c r="J49" s="45">
        <f t="shared" si="4"/>
        <v>4.8590864917395532E-2</v>
      </c>
      <c r="K49" s="45">
        <v>47</v>
      </c>
      <c r="L49" s="45">
        <f t="shared" si="7"/>
        <v>8918</v>
      </c>
      <c r="M49" s="65">
        <f t="shared" si="7"/>
        <v>566</v>
      </c>
    </row>
    <row r="50" spans="1:13">
      <c r="A50" s="64">
        <v>48</v>
      </c>
      <c r="B50" s="44">
        <v>43894</v>
      </c>
      <c r="C50" s="49" t="s">
        <v>2</v>
      </c>
      <c r="D50" s="44" t="s">
        <v>56</v>
      </c>
      <c r="E50" s="45">
        <v>203</v>
      </c>
      <c r="F50" s="42">
        <v>15</v>
      </c>
      <c r="G50" s="45">
        <v>206</v>
      </c>
      <c r="H50" s="45">
        <v>100</v>
      </c>
      <c r="I50" s="45">
        <f t="shared" si="3"/>
        <v>2058</v>
      </c>
      <c r="J50" s="45">
        <f t="shared" si="4"/>
        <v>4.8590864917395532E-2</v>
      </c>
      <c r="K50" s="45">
        <v>48</v>
      </c>
      <c r="L50" s="45">
        <f t="shared" si="7"/>
        <v>9121</v>
      </c>
      <c r="M50" s="65">
        <f t="shared" si="7"/>
        <v>581</v>
      </c>
    </row>
    <row r="51" spans="1:13">
      <c r="A51" s="64">
        <v>49</v>
      </c>
      <c r="B51" s="49">
        <v>43891</v>
      </c>
      <c r="C51" s="49" t="s">
        <v>2</v>
      </c>
      <c r="D51" s="44" t="s">
        <v>56</v>
      </c>
      <c r="E51" s="50">
        <v>223</v>
      </c>
      <c r="F51" s="42">
        <v>30</v>
      </c>
      <c r="G51" s="50">
        <v>231</v>
      </c>
      <c r="H51" s="45">
        <v>100</v>
      </c>
      <c r="I51" s="45">
        <f t="shared" si="3"/>
        <v>2058</v>
      </c>
      <c r="J51" s="45">
        <f t="shared" si="4"/>
        <v>4.8590864917395532E-2</v>
      </c>
      <c r="K51" s="45">
        <v>49</v>
      </c>
      <c r="L51" s="45">
        <f t="shared" si="7"/>
        <v>9344</v>
      </c>
      <c r="M51" s="65">
        <f t="shared" si="7"/>
        <v>611</v>
      </c>
    </row>
    <row r="52" spans="1:13">
      <c r="A52" s="64">
        <v>50</v>
      </c>
      <c r="B52" s="44">
        <v>43890</v>
      </c>
      <c r="C52" s="44" t="s">
        <v>69</v>
      </c>
      <c r="D52" s="44" t="s">
        <v>56</v>
      </c>
      <c r="E52" s="45">
        <v>337</v>
      </c>
      <c r="F52" s="42">
        <v>23</v>
      </c>
      <c r="G52" s="45">
        <v>355</v>
      </c>
      <c r="H52" s="45">
        <v>100</v>
      </c>
      <c r="I52" s="45">
        <f t="shared" si="3"/>
        <v>1552</v>
      </c>
      <c r="J52" s="45">
        <f t="shared" si="4"/>
        <v>6.4432989690721643E-2</v>
      </c>
      <c r="K52" s="45">
        <v>50</v>
      </c>
      <c r="L52" s="45">
        <f t="shared" si="7"/>
        <v>9681</v>
      </c>
      <c r="M52" s="65">
        <f t="shared" si="7"/>
        <v>634</v>
      </c>
    </row>
    <row r="53" spans="1:13">
      <c r="A53" s="64">
        <v>51</v>
      </c>
      <c r="B53" s="49">
        <v>43889</v>
      </c>
      <c r="C53" s="44" t="s">
        <v>69</v>
      </c>
      <c r="D53" s="44" t="s">
        <v>56</v>
      </c>
      <c r="E53" s="50">
        <v>132</v>
      </c>
      <c r="F53" s="42">
        <v>4</v>
      </c>
      <c r="G53" s="50">
        <v>141</v>
      </c>
      <c r="H53" s="45">
        <v>100</v>
      </c>
      <c r="I53" s="45">
        <f t="shared" si="3"/>
        <v>1552</v>
      </c>
      <c r="J53" s="45">
        <f t="shared" si="4"/>
        <v>6.4432989690721643E-2</v>
      </c>
      <c r="K53" s="45">
        <v>51</v>
      </c>
      <c r="L53" s="45">
        <f t="shared" ref="L53:M61" si="8">E53+L52</f>
        <v>9813</v>
      </c>
      <c r="M53" s="65">
        <f t="shared" si="8"/>
        <v>638</v>
      </c>
    </row>
    <row r="54" spans="1:13">
      <c r="A54" s="64">
        <v>52</v>
      </c>
      <c r="B54" s="49">
        <v>43886</v>
      </c>
      <c r="C54" s="44" t="s">
        <v>69</v>
      </c>
      <c r="D54" s="44" t="s">
        <v>56</v>
      </c>
      <c r="E54" s="50">
        <v>201</v>
      </c>
      <c r="F54" s="42">
        <v>12</v>
      </c>
      <c r="G54" s="50">
        <v>202</v>
      </c>
      <c r="H54" s="45">
        <v>100</v>
      </c>
      <c r="I54" s="45">
        <f t="shared" si="3"/>
        <v>1552</v>
      </c>
      <c r="J54" s="45">
        <f t="shared" si="4"/>
        <v>6.4432989690721643E-2</v>
      </c>
      <c r="K54" s="45">
        <v>52</v>
      </c>
      <c r="L54" s="45">
        <f t="shared" si="8"/>
        <v>10014</v>
      </c>
      <c r="M54" s="65">
        <f t="shared" si="8"/>
        <v>650</v>
      </c>
    </row>
    <row r="55" spans="1:13">
      <c r="A55" s="64">
        <v>53</v>
      </c>
      <c r="B55" s="44">
        <v>43884</v>
      </c>
      <c r="C55" s="44" t="s">
        <v>69</v>
      </c>
      <c r="D55" s="44" t="s">
        <v>56</v>
      </c>
      <c r="E55" s="45">
        <v>57</v>
      </c>
      <c r="F55" s="42">
        <v>2</v>
      </c>
      <c r="G55" s="45">
        <v>57</v>
      </c>
      <c r="H55" s="45">
        <v>100</v>
      </c>
      <c r="I55" s="45">
        <f t="shared" si="3"/>
        <v>1552</v>
      </c>
      <c r="J55" s="45">
        <f t="shared" si="4"/>
        <v>6.4432989690721643E-2</v>
      </c>
      <c r="K55" s="45">
        <v>53</v>
      </c>
      <c r="L55" s="45">
        <f t="shared" si="8"/>
        <v>10071</v>
      </c>
      <c r="M55" s="65">
        <f t="shared" si="8"/>
        <v>652</v>
      </c>
    </row>
    <row r="56" spans="1:13">
      <c r="A56" s="64">
        <v>54</v>
      </c>
      <c r="B56" s="49">
        <v>43881</v>
      </c>
      <c r="C56" s="44" t="s">
        <v>69</v>
      </c>
      <c r="D56" s="44" t="s">
        <v>56</v>
      </c>
      <c r="E56" s="50">
        <v>40</v>
      </c>
      <c r="F56" s="42">
        <v>0</v>
      </c>
      <c r="G56" s="50">
        <v>42</v>
      </c>
      <c r="H56" s="45">
        <v>100</v>
      </c>
      <c r="I56" s="45">
        <f t="shared" si="3"/>
        <v>1552</v>
      </c>
      <c r="J56" s="45">
        <f t="shared" si="4"/>
        <v>6.4432989690721643E-2</v>
      </c>
      <c r="K56" s="45">
        <v>54</v>
      </c>
      <c r="L56" s="45">
        <f t="shared" si="8"/>
        <v>10111</v>
      </c>
      <c r="M56" s="65">
        <f t="shared" si="8"/>
        <v>652</v>
      </c>
    </row>
    <row r="57" spans="1:13">
      <c r="A57" s="64">
        <v>55</v>
      </c>
      <c r="B57" s="44">
        <v>43877</v>
      </c>
      <c r="C57" s="44" t="s">
        <v>69</v>
      </c>
      <c r="D57" s="44" t="s">
        <v>56</v>
      </c>
      <c r="E57" s="45">
        <v>258</v>
      </c>
      <c r="F57" s="42">
        <v>10</v>
      </c>
      <c r="G57" s="45">
        <v>276</v>
      </c>
      <c r="H57" s="45">
        <v>100</v>
      </c>
      <c r="I57" s="45">
        <f t="shared" si="3"/>
        <v>1552</v>
      </c>
      <c r="J57" s="45">
        <f t="shared" si="4"/>
        <v>6.4432989690721643E-2</v>
      </c>
      <c r="K57" s="45">
        <v>55</v>
      </c>
      <c r="L57" s="45">
        <f t="shared" si="8"/>
        <v>10369</v>
      </c>
      <c r="M57" s="65">
        <f t="shared" si="8"/>
        <v>662</v>
      </c>
    </row>
    <row r="58" spans="1:13">
      <c r="A58" s="64">
        <v>56</v>
      </c>
      <c r="B58" s="49">
        <v>43876</v>
      </c>
      <c r="C58" s="44" t="s">
        <v>69</v>
      </c>
      <c r="D58" s="44" t="s">
        <v>56</v>
      </c>
      <c r="E58" s="50">
        <v>134</v>
      </c>
      <c r="F58" s="42">
        <v>2</v>
      </c>
      <c r="G58" s="50">
        <v>139</v>
      </c>
      <c r="H58" s="45">
        <v>100</v>
      </c>
      <c r="I58" s="45">
        <f t="shared" si="3"/>
        <v>1552</v>
      </c>
      <c r="J58" s="45">
        <f t="shared" si="4"/>
        <v>6.4432989690721643E-2</v>
      </c>
      <c r="K58" s="45">
        <v>56</v>
      </c>
      <c r="L58" s="45">
        <f t="shared" si="8"/>
        <v>10503</v>
      </c>
      <c r="M58" s="65">
        <f t="shared" si="8"/>
        <v>664</v>
      </c>
    </row>
    <row r="59" spans="1:13">
      <c r="A59" s="64">
        <v>57</v>
      </c>
      <c r="B59" s="44">
        <v>43873</v>
      </c>
      <c r="C59" s="44" t="s">
        <v>69</v>
      </c>
      <c r="D59" s="44" t="s">
        <v>56</v>
      </c>
      <c r="E59" s="45">
        <v>47</v>
      </c>
      <c r="F59" s="42">
        <v>1</v>
      </c>
      <c r="G59" s="45">
        <v>48</v>
      </c>
      <c r="H59" s="45">
        <v>100</v>
      </c>
      <c r="I59" s="45">
        <f t="shared" si="3"/>
        <v>1552</v>
      </c>
      <c r="J59" s="45">
        <f t="shared" si="4"/>
        <v>6.4432989690721643E-2</v>
      </c>
      <c r="K59" s="45">
        <v>57</v>
      </c>
      <c r="L59" s="45">
        <f t="shared" si="8"/>
        <v>10550</v>
      </c>
      <c r="M59" s="65">
        <f t="shared" si="8"/>
        <v>665</v>
      </c>
    </row>
    <row r="60" spans="1:13">
      <c r="A60" s="64">
        <v>58</v>
      </c>
      <c r="B60" s="49">
        <v>43870</v>
      </c>
      <c r="C60" s="44" t="s">
        <v>69</v>
      </c>
      <c r="D60" s="44" t="s">
        <v>56</v>
      </c>
      <c r="E60" s="50">
        <v>292</v>
      </c>
      <c r="F60" s="42">
        <v>30</v>
      </c>
      <c r="G60" s="50">
        <v>297</v>
      </c>
      <c r="H60" s="45">
        <v>100</v>
      </c>
      <c r="I60" s="45">
        <f t="shared" si="3"/>
        <v>1552</v>
      </c>
      <c r="J60" s="45">
        <f t="shared" si="4"/>
        <v>6.4432989690721643E-2</v>
      </c>
      <c r="K60" s="45">
        <v>58</v>
      </c>
      <c r="L60" s="45">
        <f t="shared" si="8"/>
        <v>10842</v>
      </c>
      <c r="M60" s="65">
        <f t="shared" si="8"/>
        <v>695</v>
      </c>
    </row>
    <row r="61" spans="1:13">
      <c r="A61" s="69">
        <v>59</v>
      </c>
      <c r="B61" s="62">
        <v>43869</v>
      </c>
      <c r="C61" s="62" t="s">
        <v>69</v>
      </c>
      <c r="D61" s="62" t="s">
        <v>56</v>
      </c>
      <c r="E61" s="63">
        <v>54</v>
      </c>
      <c r="F61" s="61">
        <v>0</v>
      </c>
      <c r="G61" s="63">
        <v>56</v>
      </c>
      <c r="H61" s="63">
        <v>100</v>
      </c>
      <c r="I61" s="63">
        <f t="shared" si="3"/>
        <v>1552</v>
      </c>
      <c r="J61" s="63">
        <f t="shared" si="4"/>
        <v>6.4432989690721643E-2</v>
      </c>
      <c r="K61" s="63">
        <v>59</v>
      </c>
      <c r="L61" s="63">
        <f t="shared" si="8"/>
        <v>10896</v>
      </c>
      <c r="M61" s="70">
        <f t="shared" si="8"/>
        <v>695</v>
      </c>
    </row>
    <row r="62" spans="1:13">
      <c r="A62" s="69" t="s">
        <v>73</v>
      </c>
      <c r="B62" s="71"/>
      <c r="C62" s="71"/>
      <c r="D62" s="71"/>
      <c r="E62" s="63">
        <f>SUBTOTAL(109,Table3[Reach])</f>
        <v>10896</v>
      </c>
      <c r="F62" s="63">
        <f>SUBTOTAL(109,Table3[Engagement])</f>
        <v>695</v>
      </c>
      <c r="G62" s="63">
        <f>SUBTOTAL(109,Table3[Impressions])</f>
        <v>12395</v>
      </c>
      <c r="H62" s="63"/>
      <c r="I62" s="63"/>
      <c r="J62" s="63"/>
      <c r="K62" s="63"/>
      <c r="L62" s="63"/>
      <c r="M62" s="70">
        <f>SUBTOTAL(109,Table3[Total Number of Engagement])</f>
        <v>21995</v>
      </c>
    </row>
    <row r="65" spans="3:23">
      <c r="C65" s="55" t="s">
        <v>70</v>
      </c>
    </row>
    <row r="66" spans="3:23">
      <c r="V66" s="76" t="s">
        <v>11</v>
      </c>
      <c r="W66" s="76"/>
    </row>
    <row r="67" spans="3:23">
      <c r="L67" s="76" t="s">
        <v>10</v>
      </c>
      <c r="M67" s="76"/>
      <c r="V67" t="s">
        <v>13</v>
      </c>
      <c r="W67">
        <v>4.4839000000000002</v>
      </c>
    </row>
    <row r="68" spans="3:23">
      <c r="L68" t="s">
        <v>13</v>
      </c>
      <c r="M68">
        <v>505.13</v>
      </c>
      <c r="V68" t="s">
        <v>15</v>
      </c>
      <c r="W68">
        <v>12.276999999999999</v>
      </c>
    </row>
    <row r="69" spans="3:23">
      <c r="L69" t="s">
        <v>15</v>
      </c>
      <c r="M69">
        <v>184.17</v>
      </c>
    </row>
    <row r="70" spans="3:23">
      <c r="V70" t="s">
        <v>64</v>
      </c>
      <c r="W70">
        <v>50</v>
      </c>
    </row>
    <row r="71" spans="3:23">
      <c r="L71" t="s">
        <v>64</v>
      </c>
      <c r="M71">
        <v>100</v>
      </c>
      <c r="V71" t="s">
        <v>66</v>
      </c>
      <c r="W71">
        <f>W67+W68*W70</f>
        <v>618.33389999999986</v>
      </c>
    </row>
    <row r="72" spans="3:23">
      <c r="L72" t="s">
        <v>65</v>
      </c>
      <c r="M72">
        <f>M68+M71*M69</f>
        <v>18922.13</v>
      </c>
    </row>
  </sheetData>
  <mergeCells count="6">
    <mergeCell ref="B1:C1"/>
    <mergeCell ref="O1:P1"/>
    <mergeCell ref="W6:X6"/>
    <mergeCell ref="Z6:AA6"/>
    <mergeCell ref="L67:M67"/>
    <mergeCell ref="V66:W66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7345-18DD-4F6B-8864-AE47D8935D8D}">
  <dimension ref="A3:B9"/>
  <sheetViews>
    <sheetView workbookViewId="0">
      <selection activeCell="E36" sqref="E36"/>
    </sheetView>
  </sheetViews>
  <sheetFormatPr defaultRowHeight="15"/>
  <cols>
    <col min="1" max="1" width="13.140625" bestFit="1" customWidth="1"/>
    <col min="2" max="2" width="12.85546875" bestFit="1" customWidth="1"/>
  </cols>
  <sheetData>
    <row r="3" spans="1:2">
      <c r="A3" s="72" t="s">
        <v>74</v>
      </c>
      <c r="B3" t="s">
        <v>75</v>
      </c>
    </row>
    <row r="4" spans="1:2">
      <c r="A4" s="73" t="s">
        <v>69</v>
      </c>
      <c r="B4" s="74">
        <v>1552</v>
      </c>
    </row>
    <row r="5" spans="1:2">
      <c r="A5" s="73" t="s">
        <v>2</v>
      </c>
      <c r="B5" s="74">
        <v>2058</v>
      </c>
    </row>
    <row r="6" spans="1:2">
      <c r="A6" s="73" t="s">
        <v>3</v>
      </c>
      <c r="B6" s="74">
        <v>2170</v>
      </c>
    </row>
    <row r="7" spans="1:2">
      <c r="A7" s="73" t="s">
        <v>4</v>
      </c>
      <c r="B7" s="74">
        <v>2763</v>
      </c>
    </row>
    <row r="8" spans="1:2">
      <c r="A8" s="73" t="s">
        <v>5</v>
      </c>
      <c r="B8" s="74">
        <v>2353</v>
      </c>
    </row>
    <row r="9" spans="1:2">
      <c r="A9" s="73" t="s">
        <v>32</v>
      </c>
      <c r="B9" s="74">
        <v>10896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Senarios</vt:lpstr>
      <vt:lpstr>Posts 2020</vt:lpstr>
      <vt:lpstr>PT_posts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2021-02-15T17:58:05Z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14b67d37-7b8d-4912-a27d-939c454b8c4f</vt:lpwstr>
  </property>
</Properties>
</file>