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queryTables/queryTable3.xml" ContentType="application/vnd.openxmlformats-officedocument.spreadsheetml.queryTable+xml"/>
  <Override PartName="/xl/drawings/drawing3.xml" ContentType="application/vnd.openxmlformats-officedocument.drawing+xml"/>
  <Override PartName="/xl/queryTables/queryTable4.xml" ContentType="application/vnd.openxmlformats-officedocument.spreadsheetml.query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My Documents\workspace\PhaseAnalysisFromTransitionStats\input\"/>
    </mc:Choice>
  </mc:AlternateContent>
  <bookViews>
    <workbookView xWindow="555" yWindow="555" windowWidth="25035" windowHeight="17820" tabRatio="500" activeTab="4"/>
  </bookViews>
  <sheets>
    <sheet name="Sheet1" sheetId="1" r:id="rId1"/>
    <sheet name="Sheet2" sheetId="2" r:id="rId2"/>
    <sheet name="Sheet3" sheetId="3" r:id="rId3"/>
    <sheet name="Assessment 1" sheetId="4" r:id="rId4"/>
    <sheet name="Assessment 2" sheetId="5" r:id="rId5"/>
  </sheets>
  <definedNames>
    <definedName name="biosql" localSheetId="3">'Assessment 1'!$A$1:$H$731</definedName>
    <definedName name="biosql" localSheetId="0">Sheet1!$A$1:$R$47</definedName>
    <definedName name="biosqlassessment2" localSheetId="4">'Assessment 2'!$A$1:$D$168</definedName>
    <definedName name="biosqlShort1" localSheetId="2">Sheet3!$A$1:$R$14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8" i="3" l="1"/>
  <c r="K68" i="3"/>
  <c r="L87" i="2"/>
  <c r="L88" i="2"/>
  <c r="L95" i="2"/>
  <c r="L94" i="2"/>
  <c r="L93" i="2"/>
  <c r="L92" i="2"/>
  <c r="L91" i="2"/>
  <c r="L90" i="2"/>
  <c r="L89" i="2"/>
  <c r="K95" i="2"/>
  <c r="K94" i="2"/>
  <c r="K93" i="2"/>
  <c r="K92" i="2"/>
  <c r="K91" i="2"/>
  <c r="K90" i="2"/>
  <c r="K89" i="2"/>
  <c r="K88" i="2"/>
  <c r="K87" i="2"/>
  <c r="S76" i="2" l="1"/>
  <c r="S77" i="2"/>
  <c r="S78" i="2"/>
  <c r="S79" i="2"/>
  <c r="S75" i="2"/>
  <c r="S73" i="2"/>
  <c r="S74" i="2"/>
  <c r="S72" i="2"/>
  <c r="S62" i="2"/>
  <c r="S63" i="2"/>
  <c r="S64" i="2"/>
  <c r="S65" i="2"/>
  <c r="S66" i="2"/>
  <c r="S67" i="2"/>
  <c r="S61" i="2"/>
  <c r="S57" i="2"/>
  <c r="S58" i="2"/>
  <c r="S59" i="2"/>
  <c r="S60" i="2"/>
  <c r="S56" i="2"/>
  <c r="S54" i="2"/>
  <c r="S53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37" i="2"/>
  <c r="S36" i="2"/>
  <c r="S35" i="2"/>
  <c r="K72" i="2"/>
  <c r="K73" i="2"/>
  <c r="K74" i="2"/>
  <c r="K75" i="2"/>
  <c r="K76" i="2"/>
  <c r="K77" i="2"/>
  <c r="K78" i="2"/>
  <c r="K79" i="2"/>
  <c r="K71" i="2"/>
  <c r="K66" i="2"/>
  <c r="K65" i="2"/>
  <c r="K63" i="2"/>
  <c r="K64" i="2"/>
  <c r="K62" i="2"/>
  <c r="K61" i="2"/>
  <c r="K60" i="2"/>
  <c r="K54" i="2"/>
  <c r="K55" i="2"/>
  <c r="K56" i="2"/>
  <c r="K57" i="2"/>
  <c r="K58" i="2"/>
  <c r="K59" i="2"/>
  <c r="K53" i="2"/>
  <c r="K43" i="2"/>
  <c r="K44" i="2"/>
  <c r="K45" i="2"/>
  <c r="K46" i="2"/>
  <c r="K47" i="2"/>
  <c r="K48" i="2"/>
  <c r="K49" i="2"/>
  <c r="K50" i="2"/>
  <c r="K51" i="2"/>
  <c r="K52" i="2"/>
  <c r="K41" i="2"/>
  <c r="K42" i="2"/>
  <c r="K40" i="2"/>
  <c r="K36" i="2"/>
  <c r="K37" i="2"/>
  <c r="K38" i="2"/>
  <c r="K39" i="2"/>
  <c r="K35" i="2"/>
  <c r="U51" i="3"/>
  <c r="U52" i="3"/>
  <c r="U53" i="3"/>
  <c r="U54" i="3"/>
  <c r="U55" i="3"/>
  <c r="U56" i="3"/>
  <c r="U57" i="3"/>
  <c r="U58" i="3"/>
  <c r="U59" i="3"/>
  <c r="U60" i="3"/>
  <c r="U61" i="3"/>
  <c r="U62" i="3"/>
  <c r="U50" i="3"/>
  <c r="S58" i="3"/>
  <c r="S59" i="3"/>
  <c r="S60" i="3"/>
  <c r="S61" i="3"/>
  <c r="S62" i="3"/>
  <c r="S57" i="3"/>
  <c r="S51" i="3"/>
  <c r="S52" i="3"/>
  <c r="S53" i="3"/>
  <c r="S54" i="3"/>
  <c r="S55" i="3"/>
  <c r="S56" i="3"/>
  <c r="S50" i="3"/>
  <c r="M51" i="3"/>
  <c r="M52" i="3"/>
  <c r="M53" i="3"/>
  <c r="M54" i="3"/>
  <c r="M55" i="3"/>
  <c r="M56" i="3"/>
  <c r="M57" i="3"/>
  <c r="M58" i="3"/>
  <c r="M59" i="3"/>
  <c r="M60" i="3"/>
  <c r="M61" i="3"/>
  <c r="M62" i="3"/>
  <c r="N51" i="3"/>
  <c r="N52" i="3"/>
  <c r="N53" i="3"/>
  <c r="N54" i="3"/>
  <c r="N55" i="3"/>
  <c r="N56" i="3"/>
  <c r="N57" i="3"/>
  <c r="N58" i="3"/>
  <c r="N59" i="3"/>
  <c r="N60" i="3"/>
  <c r="N61" i="3"/>
  <c r="N62" i="3"/>
  <c r="M50" i="3"/>
  <c r="K56" i="3"/>
  <c r="K57" i="3"/>
  <c r="K58" i="3"/>
  <c r="K59" i="3"/>
  <c r="K60" i="3"/>
  <c r="K61" i="3"/>
  <c r="K62" i="3"/>
  <c r="K55" i="3"/>
  <c r="K51" i="3"/>
  <c r="K52" i="3"/>
  <c r="K53" i="3"/>
  <c r="K54" i="3"/>
  <c r="K50" i="3"/>
  <c r="V60" i="3" l="1"/>
  <c r="V61" i="3"/>
  <c r="V51" i="3"/>
  <c r="V52" i="3"/>
  <c r="V53" i="3"/>
  <c r="V54" i="3"/>
  <c r="W56" i="3" s="1"/>
  <c r="X62" i="3" s="1"/>
  <c r="V55" i="3"/>
  <c r="V56" i="3"/>
  <c r="V57" i="3"/>
  <c r="W62" i="3" s="1"/>
  <c r="V58" i="3"/>
  <c r="V59" i="3"/>
  <c r="V62" i="3"/>
  <c r="V50" i="3"/>
  <c r="T51" i="3"/>
  <c r="T52" i="3"/>
  <c r="T53" i="3"/>
  <c r="T54" i="3"/>
  <c r="T55" i="3"/>
  <c r="T56" i="3"/>
  <c r="T57" i="3"/>
  <c r="T58" i="3"/>
  <c r="T59" i="3"/>
  <c r="T60" i="3"/>
  <c r="T61" i="3"/>
  <c r="T62" i="3"/>
  <c r="T50" i="3"/>
  <c r="O62" i="3"/>
  <c r="L55" i="3"/>
  <c r="L56" i="3"/>
  <c r="L57" i="3"/>
  <c r="L58" i="3"/>
  <c r="L59" i="3"/>
  <c r="L60" i="3"/>
  <c r="L61" i="3"/>
  <c r="L62" i="3"/>
  <c r="N50" i="3"/>
  <c r="O54" i="3" s="1"/>
  <c r="P62" i="3" s="1"/>
  <c r="L51" i="3"/>
  <c r="L52" i="3"/>
  <c r="L53" i="3"/>
  <c r="L54" i="3"/>
  <c r="L50" i="3"/>
  <c r="T36" i="2"/>
  <c r="U36" i="2" s="1"/>
  <c r="V36" i="2" s="1"/>
  <c r="T37" i="2"/>
  <c r="U37" i="2" s="1"/>
  <c r="V37" i="2" s="1"/>
  <c r="T38" i="2"/>
  <c r="U38" i="2" s="1"/>
  <c r="V38" i="2" s="1"/>
  <c r="T39" i="2"/>
  <c r="U39" i="2" s="1"/>
  <c r="V39" i="2" s="1"/>
  <c r="T40" i="2"/>
  <c r="U40" i="2" s="1"/>
  <c r="V40" i="2" s="1"/>
  <c r="T41" i="2"/>
  <c r="U41" i="2" s="1"/>
  <c r="V41" i="2" s="1"/>
  <c r="T42" i="2"/>
  <c r="U42" i="2" s="1"/>
  <c r="V42" i="2" s="1"/>
  <c r="T43" i="2"/>
  <c r="U43" i="2" s="1"/>
  <c r="V43" i="2" s="1"/>
  <c r="T44" i="2"/>
  <c r="U44" i="2" s="1"/>
  <c r="V44" i="2" s="1"/>
  <c r="T45" i="2"/>
  <c r="U45" i="2" s="1"/>
  <c r="V45" i="2" s="1"/>
  <c r="T46" i="2"/>
  <c r="U46" i="2" s="1"/>
  <c r="V46" i="2" s="1"/>
  <c r="T47" i="2"/>
  <c r="U47" i="2" s="1"/>
  <c r="V47" i="2" s="1"/>
  <c r="T48" i="2"/>
  <c r="U48" i="2" s="1"/>
  <c r="V48" i="2" s="1"/>
  <c r="T49" i="2"/>
  <c r="U49" i="2" s="1"/>
  <c r="V49" i="2" s="1"/>
  <c r="T50" i="2"/>
  <c r="U50" i="2" s="1"/>
  <c r="V50" i="2" s="1"/>
  <c r="T51" i="2"/>
  <c r="U51" i="2" s="1"/>
  <c r="V51" i="2" s="1"/>
  <c r="T52" i="2"/>
  <c r="U52" i="2" s="1"/>
  <c r="V52" i="2" s="1"/>
  <c r="T53" i="2"/>
  <c r="U53" i="2" s="1"/>
  <c r="V53" i="2" s="1"/>
  <c r="T54" i="2"/>
  <c r="U54" i="2" s="1"/>
  <c r="V54" i="2" s="1"/>
  <c r="T55" i="2"/>
  <c r="U55" i="2" s="1"/>
  <c r="V55" i="2" s="1"/>
  <c r="W55" i="2" s="1"/>
  <c r="T56" i="2"/>
  <c r="U56" i="2" s="1"/>
  <c r="V56" i="2" s="1"/>
  <c r="T57" i="2"/>
  <c r="U57" i="2" s="1"/>
  <c r="V57" i="2" s="1"/>
  <c r="T58" i="2"/>
  <c r="U58" i="2" s="1"/>
  <c r="V58" i="2" s="1"/>
  <c r="T59" i="2"/>
  <c r="U59" i="2" s="1"/>
  <c r="V59" i="2" s="1"/>
  <c r="T60" i="2"/>
  <c r="U60" i="2" s="1"/>
  <c r="V60" i="2" s="1"/>
  <c r="T61" i="2"/>
  <c r="U61" i="2" s="1"/>
  <c r="V61" i="2" s="1"/>
  <c r="T62" i="2"/>
  <c r="U62" i="2" s="1"/>
  <c r="V62" i="2" s="1"/>
  <c r="T63" i="2"/>
  <c r="U63" i="2" s="1"/>
  <c r="V63" i="2" s="1"/>
  <c r="T64" i="2"/>
  <c r="U64" i="2" s="1"/>
  <c r="V64" i="2" s="1"/>
  <c r="T65" i="2"/>
  <c r="U65" i="2" s="1"/>
  <c r="V65" i="2" s="1"/>
  <c r="T66" i="2"/>
  <c r="U66" i="2" s="1"/>
  <c r="V66" i="2" s="1"/>
  <c r="T67" i="2"/>
  <c r="U67" i="2" s="1"/>
  <c r="V67" i="2" s="1"/>
  <c r="T68" i="2"/>
  <c r="U68" i="2" s="1"/>
  <c r="V68" i="2" s="1"/>
  <c r="T69" i="2"/>
  <c r="U69" i="2" s="1"/>
  <c r="V69" i="2" s="1"/>
  <c r="T70" i="2"/>
  <c r="U70" i="2" s="1"/>
  <c r="V70" i="2" s="1"/>
  <c r="T71" i="2"/>
  <c r="U71" i="2" s="1"/>
  <c r="V71" i="2" s="1"/>
  <c r="T72" i="2"/>
  <c r="U72" i="2" s="1"/>
  <c r="V72" i="2" s="1"/>
  <c r="T73" i="2"/>
  <c r="U73" i="2" s="1"/>
  <c r="V73" i="2" s="1"/>
  <c r="T74" i="2"/>
  <c r="U74" i="2" s="1"/>
  <c r="V74" i="2" s="1"/>
  <c r="T75" i="2"/>
  <c r="U75" i="2" s="1"/>
  <c r="V75" i="2" s="1"/>
  <c r="T76" i="2"/>
  <c r="U76" i="2" s="1"/>
  <c r="V76" i="2" s="1"/>
  <c r="T77" i="2"/>
  <c r="U77" i="2" s="1"/>
  <c r="V77" i="2" s="1"/>
  <c r="T78" i="2"/>
  <c r="U78" i="2" s="1"/>
  <c r="V78" i="2" s="1"/>
  <c r="T79" i="2"/>
  <c r="U79" i="2" s="1"/>
  <c r="V79" i="2" s="1"/>
  <c r="T80" i="2"/>
  <c r="U80" i="2" s="1"/>
  <c r="V80" i="2" s="1"/>
  <c r="W80" i="2" s="1"/>
  <c r="T35" i="2"/>
  <c r="U35" i="2" s="1"/>
  <c r="V35" i="2" s="1"/>
  <c r="L80" i="2"/>
  <c r="M80" i="2" s="1"/>
  <c r="N80" i="2" s="1"/>
  <c r="O80" i="2" s="1"/>
  <c r="L77" i="2"/>
  <c r="M77" i="2" s="1"/>
  <c r="N77" i="2" s="1"/>
  <c r="L78" i="2"/>
  <c r="M78" i="2" s="1"/>
  <c r="N78" i="2" s="1"/>
  <c r="L79" i="2"/>
  <c r="M79" i="2" s="1"/>
  <c r="N79" i="2" s="1"/>
  <c r="L36" i="2"/>
  <c r="M36" i="2" s="1"/>
  <c r="N36" i="2" s="1"/>
  <c r="L37" i="2"/>
  <c r="M37" i="2" s="1"/>
  <c r="N37" i="2" s="1"/>
  <c r="L38" i="2"/>
  <c r="M38" i="2" s="1"/>
  <c r="N38" i="2" s="1"/>
  <c r="L39" i="2"/>
  <c r="M39" i="2" s="1"/>
  <c r="N39" i="2" s="1"/>
  <c r="L40" i="2"/>
  <c r="M40" i="2" s="1"/>
  <c r="N40" i="2" s="1"/>
  <c r="L41" i="2"/>
  <c r="M41" i="2" s="1"/>
  <c r="N41" i="2" s="1"/>
  <c r="L42" i="2"/>
  <c r="M42" i="2" s="1"/>
  <c r="N42" i="2" s="1"/>
  <c r="L43" i="2"/>
  <c r="M43" i="2" s="1"/>
  <c r="N43" i="2" s="1"/>
  <c r="L44" i="2"/>
  <c r="M44" i="2" s="1"/>
  <c r="N44" i="2" s="1"/>
  <c r="L45" i="2"/>
  <c r="M45" i="2" s="1"/>
  <c r="N45" i="2" s="1"/>
  <c r="L46" i="2"/>
  <c r="M46" i="2" s="1"/>
  <c r="N46" i="2" s="1"/>
  <c r="L47" i="2"/>
  <c r="M47" i="2" s="1"/>
  <c r="N47" i="2" s="1"/>
  <c r="L48" i="2"/>
  <c r="M48" i="2" s="1"/>
  <c r="N48" i="2" s="1"/>
  <c r="L49" i="2"/>
  <c r="M49" i="2" s="1"/>
  <c r="N49" i="2" s="1"/>
  <c r="L50" i="2"/>
  <c r="M50" i="2" s="1"/>
  <c r="N50" i="2" s="1"/>
  <c r="L51" i="2"/>
  <c r="M51" i="2" s="1"/>
  <c r="N51" i="2" s="1"/>
  <c r="L52" i="2"/>
  <c r="M52" i="2" s="1"/>
  <c r="N52" i="2" s="1"/>
  <c r="L53" i="2"/>
  <c r="M53" i="2" s="1"/>
  <c r="N53" i="2" s="1"/>
  <c r="L54" i="2"/>
  <c r="M54" i="2" s="1"/>
  <c r="N54" i="2" s="1"/>
  <c r="L55" i="2"/>
  <c r="M55" i="2" s="1"/>
  <c r="N55" i="2" s="1"/>
  <c r="L56" i="2"/>
  <c r="M56" i="2" s="1"/>
  <c r="N56" i="2" s="1"/>
  <c r="L57" i="2"/>
  <c r="M57" i="2" s="1"/>
  <c r="N57" i="2" s="1"/>
  <c r="L58" i="2"/>
  <c r="M58" i="2" s="1"/>
  <c r="N58" i="2" s="1"/>
  <c r="L59" i="2"/>
  <c r="M59" i="2" s="1"/>
  <c r="N59" i="2" s="1"/>
  <c r="L60" i="2"/>
  <c r="M60" i="2" s="1"/>
  <c r="N60" i="2" s="1"/>
  <c r="L61" i="2"/>
  <c r="M61" i="2" s="1"/>
  <c r="N61" i="2" s="1"/>
  <c r="L62" i="2"/>
  <c r="M62" i="2" s="1"/>
  <c r="N62" i="2" s="1"/>
  <c r="L63" i="2"/>
  <c r="M63" i="2" s="1"/>
  <c r="N63" i="2" s="1"/>
  <c r="L64" i="2"/>
  <c r="M64" i="2" s="1"/>
  <c r="N64" i="2" s="1"/>
  <c r="L65" i="2"/>
  <c r="M65" i="2" s="1"/>
  <c r="N65" i="2" s="1"/>
  <c r="L66" i="2"/>
  <c r="M66" i="2" s="1"/>
  <c r="N66" i="2" s="1"/>
  <c r="L67" i="2"/>
  <c r="M67" i="2" s="1"/>
  <c r="N67" i="2" s="1"/>
  <c r="L68" i="2"/>
  <c r="M68" i="2" s="1"/>
  <c r="N68" i="2" s="1"/>
  <c r="L69" i="2"/>
  <c r="M69" i="2" s="1"/>
  <c r="N69" i="2" s="1"/>
  <c r="L70" i="2"/>
  <c r="M70" i="2" s="1"/>
  <c r="N70" i="2" s="1"/>
  <c r="L71" i="2"/>
  <c r="M71" i="2" s="1"/>
  <c r="N71" i="2" s="1"/>
  <c r="L72" i="2"/>
  <c r="M72" i="2" s="1"/>
  <c r="N72" i="2" s="1"/>
  <c r="L73" i="2"/>
  <c r="M73" i="2" s="1"/>
  <c r="N73" i="2" s="1"/>
  <c r="L74" i="2"/>
  <c r="M74" i="2" s="1"/>
  <c r="N74" i="2" s="1"/>
  <c r="L75" i="2"/>
  <c r="M75" i="2" s="1"/>
  <c r="N75" i="2" s="1"/>
  <c r="L76" i="2"/>
  <c r="M76" i="2" s="1"/>
  <c r="N76" i="2" s="1"/>
  <c r="L35" i="2"/>
  <c r="M35" i="2" s="1"/>
  <c r="N35" i="2" s="1"/>
  <c r="O79" i="2" l="1"/>
  <c r="O42" i="2"/>
  <c r="W36" i="2"/>
  <c r="O64" i="2"/>
  <c r="W71" i="2"/>
  <c r="W52" i="2"/>
  <c r="O52" i="2"/>
  <c r="W79" i="2"/>
  <c r="O70" i="2"/>
  <c r="O59" i="2"/>
  <c r="W67" i="2"/>
  <c r="W60" i="2"/>
  <c r="W54" i="2"/>
  <c r="W74" i="2"/>
  <c r="O66" i="2"/>
  <c r="O61" i="2"/>
  <c r="O39" i="2"/>
  <c r="B3" i="3"/>
  <c r="B4" i="3"/>
  <c r="B5" i="3"/>
  <c r="B6" i="3"/>
  <c r="B7" i="3"/>
  <c r="B8" i="3"/>
  <c r="B9" i="3"/>
  <c r="B10" i="3"/>
  <c r="B11" i="3"/>
  <c r="B12" i="3"/>
  <c r="B13" i="3"/>
  <c r="B14" i="3"/>
  <c r="B2" i="3"/>
  <c r="C3" i="3"/>
  <c r="C4" i="3"/>
  <c r="C5" i="3"/>
  <c r="C6" i="3"/>
  <c r="C7" i="3"/>
  <c r="C8" i="3"/>
  <c r="C9" i="3"/>
  <c r="C10" i="3"/>
  <c r="C11" i="3"/>
  <c r="C12" i="3"/>
  <c r="C13" i="3"/>
  <c r="C14" i="3"/>
  <c r="C2" i="3"/>
  <c r="S3" i="3"/>
  <c r="S4" i="3"/>
  <c r="S5" i="3"/>
  <c r="S6" i="3"/>
  <c r="S7" i="3"/>
  <c r="S8" i="3"/>
  <c r="S9" i="3"/>
  <c r="S10" i="3"/>
  <c r="S11" i="3"/>
  <c r="S12" i="3"/>
  <c r="S13" i="3"/>
  <c r="S14" i="3"/>
  <c r="S2" i="3"/>
  <c r="X80" i="2" l="1"/>
  <c r="P80" i="2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3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2" i="1"/>
  <c r="C3" i="1"/>
  <c r="B3" i="1" s="1"/>
  <c r="C4" i="1"/>
  <c r="B4" i="1" s="1"/>
  <c r="C5" i="1"/>
  <c r="B5" i="1" s="1"/>
  <c r="C6" i="1"/>
  <c r="B6" i="1" s="1"/>
  <c r="C7" i="1"/>
  <c r="B7" i="1" s="1"/>
  <c r="C8" i="1"/>
  <c r="B8" i="1" s="1"/>
  <c r="C9" i="1"/>
  <c r="B9" i="1" s="1"/>
  <c r="C10" i="1"/>
  <c r="B10" i="1" s="1"/>
  <c r="C11" i="1"/>
  <c r="B11" i="1" s="1"/>
  <c r="C12" i="1"/>
  <c r="B12" i="1" s="1"/>
  <c r="C13" i="1"/>
  <c r="B13" i="1" s="1"/>
  <c r="C14" i="1"/>
  <c r="B14" i="1" s="1"/>
  <c r="C15" i="1"/>
  <c r="B15" i="1" s="1"/>
  <c r="C16" i="1"/>
  <c r="B16" i="1" s="1"/>
  <c r="C17" i="1"/>
  <c r="B17" i="1" s="1"/>
  <c r="C18" i="1"/>
  <c r="B18" i="1" s="1"/>
  <c r="C19" i="1"/>
  <c r="B19" i="1" s="1"/>
  <c r="C20" i="1"/>
  <c r="B20" i="1" s="1"/>
  <c r="C21" i="1"/>
  <c r="B21" i="1" s="1"/>
  <c r="C22" i="1"/>
  <c r="B22" i="1" s="1"/>
  <c r="C23" i="1"/>
  <c r="B23" i="1" s="1"/>
  <c r="C24" i="1"/>
  <c r="B24" i="1" s="1"/>
  <c r="C25" i="1"/>
  <c r="B25" i="1" s="1"/>
  <c r="C26" i="1"/>
  <c r="B26" i="1" s="1"/>
  <c r="C27" i="1"/>
  <c r="B27" i="1" s="1"/>
  <c r="C28" i="1"/>
  <c r="B28" i="1" s="1"/>
  <c r="C29" i="1"/>
  <c r="B29" i="1" s="1"/>
  <c r="C30" i="1"/>
  <c r="B30" i="1" s="1"/>
  <c r="C31" i="1"/>
  <c r="B31" i="1" s="1"/>
  <c r="C32" i="1"/>
  <c r="B32" i="1" s="1"/>
  <c r="C33" i="1"/>
  <c r="B33" i="1" s="1"/>
  <c r="C34" i="1"/>
  <c r="B34" i="1" s="1"/>
  <c r="C35" i="1"/>
  <c r="B35" i="1" s="1"/>
  <c r="C36" i="1"/>
  <c r="B36" i="1" s="1"/>
  <c r="C37" i="1"/>
  <c r="B37" i="1" s="1"/>
  <c r="C38" i="1"/>
  <c r="B38" i="1" s="1"/>
  <c r="C39" i="1"/>
  <c r="B39" i="1" s="1"/>
  <c r="C40" i="1"/>
  <c r="B40" i="1" s="1"/>
  <c r="C41" i="1"/>
  <c r="B41" i="1" s="1"/>
  <c r="C42" i="1"/>
  <c r="B42" i="1" s="1"/>
  <c r="C43" i="1"/>
  <c r="B43" i="1" s="1"/>
  <c r="C44" i="1"/>
  <c r="B44" i="1" s="1"/>
  <c r="C45" i="1"/>
  <c r="B45" i="1" s="1"/>
  <c r="C46" i="1"/>
  <c r="B46" i="1" s="1"/>
  <c r="C47" i="1"/>
  <c r="B47" i="1" s="1"/>
  <c r="C2" i="1"/>
  <c r="B2" i="1" s="1"/>
</calcChain>
</file>

<file path=xl/connections.xml><?xml version="1.0" encoding="utf-8"?>
<connections xmlns="http://schemas.openxmlformats.org/spreadsheetml/2006/main">
  <connection id="1" name="biosql" type="6" refreshedVersion="5" background="1" saveData="1">
    <textPr codePage="437" sourceFile="E:\My Documents\workspace\PhaseAnalysisFromTransitionStats\output\biosql.txt">
      <textFields count="8">
        <textField/>
        <textField/>
        <textField/>
        <textField/>
        <textField/>
        <textField/>
        <textField/>
        <textField/>
      </textFields>
    </textPr>
  </connection>
  <connection id="2" name="biosql.csv" type="6" refreshedVersion="0" background="1" saveData="1">
    <textPr fileType="mac" sourceFile="KINGSTON:PhaseAnalysisFromTransitionStats:input:biosql.csv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biosqlassessment2" type="6" refreshedVersion="5" background="1" saveData="1">
    <textPr codePage="437" sourceFile="E:\My Documents\workspace\PhaseAnalysisFromTransitionStats\output\biosqlassessment2.txt">
      <textFields count="4">
        <textField/>
        <textField/>
        <textField/>
        <textField/>
      </textFields>
    </textPr>
  </connection>
  <connection id="4" name="biosqlShort1" type="6" refreshedVersion="5" background="1" saveData="1">
    <textPr codePage="437" sourceFile="E:\My Documents\workspace\PhaseAnalysisFromTransitionStats\input\biosqlShort1.csv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<sst xmlns="http://schemas.openxmlformats.org/spreadsheetml/2006/main" count="591" uniqueCount="151">
  <si>
    <t>trID</t>
  </si>
  <si>
    <t>time</t>
  </si>
  <si>
    <t>oldVer</t>
  </si>
  <si>
    <t>newVer</t>
  </si>
  <si>
    <t>#oldT</t>
  </si>
  <si>
    <t>#newT</t>
  </si>
  <si>
    <t>#oldA</t>
  </si>
  <si>
    <t>#newA</t>
  </si>
  <si>
    <t>tIns</t>
  </si>
  <si>
    <t>tDel</t>
  </si>
  <si>
    <t>aIns</t>
  </si>
  <si>
    <t>aDel</t>
  </si>
  <si>
    <t>aTypeAlt</t>
  </si>
  <si>
    <t>keyAlt</t>
  </si>
  <si>
    <t>aTabIns</t>
  </si>
  <si>
    <t>aTabDel</t>
  </si>
  <si>
    <t>1012181431.sql</t>
  </si>
  <si>
    <t>1014631726.sql</t>
  </si>
  <si>
    <t>1014707807.sql</t>
  </si>
  <si>
    <t>1014889243.sql</t>
  </si>
  <si>
    <t>1014901725.sql</t>
  </si>
  <si>
    <t>1014975574.sql</t>
  </si>
  <si>
    <t>1019860813.sql</t>
  </si>
  <si>
    <t>1020121353.sql</t>
  </si>
  <si>
    <t>1031164716.sql</t>
  </si>
  <si>
    <t>1031709232.sql</t>
  </si>
  <si>
    <t>1031817528.sql</t>
  </si>
  <si>
    <t>1032765746.sql</t>
  </si>
  <si>
    <t>1033520952.sql</t>
  </si>
  <si>
    <t>1034036778.sql</t>
  </si>
  <si>
    <t>1034619576.sql</t>
  </si>
  <si>
    <t>1034907910.sql</t>
  </si>
  <si>
    <t>1035366075.sql</t>
  </si>
  <si>
    <t>1037042231.sql</t>
  </si>
  <si>
    <t>1038213294.sql</t>
  </si>
  <si>
    <t>1045468374.sql</t>
  </si>
  <si>
    <t>1045475435.sql</t>
  </si>
  <si>
    <t>1045603387.sql</t>
  </si>
  <si>
    <t>1045605692.sql</t>
  </si>
  <si>
    <t>1045618809.sql</t>
  </si>
  <si>
    <t>1045626347.sql</t>
  </si>
  <si>
    <t>1045691561.sql</t>
  </si>
  <si>
    <t>1045699202.sql</t>
  </si>
  <si>
    <t>1047465289.sql</t>
  </si>
  <si>
    <t>1047466335.sql</t>
  </si>
  <si>
    <t>1047886539.sql</t>
  </si>
  <si>
    <t>1047967554.sql</t>
  </si>
  <si>
    <t>1048021292.sql</t>
  </si>
  <si>
    <t>1049270935.sql</t>
  </si>
  <si>
    <t>1049813903.sql</t>
  </si>
  <si>
    <t>1054073713.sql</t>
  </si>
  <si>
    <t>1054456376.sql</t>
  </si>
  <si>
    <t>1054501384.sql</t>
  </si>
  <si>
    <t>1054782914.sql</t>
  </si>
  <si>
    <t>1096853196.sql</t>
  </si>
  <si>
    <t>1099532981.sql</t>
  </si>
  <si>
    <t>1113801698.sql</t>
  </si>
  <si>
    <t>1203569193.sql</t>
  </si>
  <si>
    <t>1203613747.sql</t>
  </si>
  <si>
    <t>1203732725.sql</t>
  </si>
  <si>
    <t>1203733325.sql</t>
  </si>
  <si>
    <t>1217564276.sql</t>
  </si>
  <si>
    <t>1347272320.sql</t>
  </si>
  <si>
    <t>SUM(CHANGE)</t>
  </si>
  <si>
    <t>Preprocessing with normal Weights</t>
  </si>
  <si>
    <t>No preprocessing with normal weights</t>
  </si>
  <si>
    <t>Preprocessing with Zero TimeDistance</t>
  </si>
  <si>
    <t>No preprocessing with Zero TimeDistance</t>
  </si>
  <si>
    <t>Preprocessing with Zero ChangeDistance</t>
  </si>
  <si>
    <t>No preprocessing with Zero ChangeDistance</t>
  </si>
  <si>
    <t>Preprocessing only time and normal weights</t>
  </si>
  <si>
    <t>Preprocessing only changes and normal weights</t>
  </si>
  <si>
    <t>SUM</t>
  </si>
  <si>
    <t>DATE</t>
  </si>
  <si>
    <t>2 phases</t>
  </si>
  <si>
    <t>Evaluation</t>
  </si>
  <si>
    <t>μi</t>
  </si>
  <si>
    <t>ej</t>
  </si>
  <si>
    <t>Sum</t>
  </si>
  <si>
    <t xml:space="preserve">Sum(Sum) </t>
  </si>
  <si>
    <t>0-4</t>
  </si>
  <si>
    <t>5-7</t>
  </si>
  <si>
    <t>8-17</t>
  </si>
  <si>
    <t>18-25</t>
  </si>
  <si>
    <t>26-27</t>
  </si>
  <si>
    <t>28-30</t>
  </si>
  <si>
    <t>31-32</t>
  </si>
  <si>
    <t>33-36</t>
  </si>
  <si>
    <t>45-45</t>
  </si>
  <si>
    <t>37-44</t>
  </si>
  <si>
    <t>Pre-Pro Evaluation</t>
  </si>
  <si>
    <t>No Pre-pro evaluation</t>
  </si>
  <si>
    <t>0-1</t>
  </si>
  <si>
    <t>2-17</t>
  </si>
  <si>
    <t>18-19</t>
  </si>
  <si>
    <t>20-20</t>
  </si>
  <si>
    <t>21-25</t>
  </si>
  <si>
    <t>26-32</t>
  </si>
  <si>
    <t>37-39</t>
  </si>
  <si>
    <t>40-44</t>
  </si>
  <si>
    <t>5-12</t>
  </si>
  <si>
    <t>0-6</t>
  </si>
  <si>
    <t>No Pre-Pro Evaluation</t>
  </si>
  <si>
    <t>7-12</t>
  </si>
  <si>
    <t>No Preprocessing with normal weights</t>
  </si>
  <si>
    <t>Phases</t>
  </si>
  <si>
    <r>
      <t>δ</t>
    </r>
    <r>
      <rPr>
        <vertAlign val="subscript"/>
        <sz val="18"/>
        <color theme="1"/>
        <rFont val="Calibri"/>
        <family val="2"/>
        <scheme val="minor"/>
      </rPr>
      <t>time</t>
    </r>
  </si>
  <si>
    <r>
      <t>δ</t>
    </r>
    <r>
      <rPr>
        <vertAlign val="subscript"/>
        <sz val="18"/>
        <color theme="1"/>
        <rFont val="Calibri"/>
        <family val="2"/>
        <scheme val="minor"/>
      </rPr>
      <t>change</t>
    </r>
  </si>
  <si>
    <t>Phase ID</t>
  </si>
  <si>
    <t>1-2</t>
  </si>
  <si>
    <t>2-3</t>
  </si>
  <si>
    <t>3-4</t>
  </si>
  <si>
    <t>4-5</t>
  </si>
  <si>
    <t>5-6</t>
  </si>
  <si>
    <t>6-7</t>
  </si>
  <si>
    <t>7-8</t>
  </si>
  <si>
    <t>8-9</t>
  </si>
  <si>
    <t>9-10</t>
  </si>
  <si>
    <t>Assessment 1</t>
  </si>
  <si>
    <t>Assessment 2</t>
  </si>
  <si>
    <t>WC: 0.0</t>
  </si>
  <si>
    <t>WT: 1.0</t>
  </si>
  <si>
    <t>PreProcessingChanges:OFF</t>
  </si>
  <si>
    <t>PreProcessingTime:OFF</t>
  </si>
  <si>
    <t>Start</t>
  </si>
  <si>
    <t>End</t>
  </si>
  <si>
    <t>TotUpd</t>
  </si>
  <si>
    <t>mi</t>
  </si>
  <si>
    <t>ei</t>
  </si>
  <si>
    <t>abs</t>
  </si>
  <si>
    <t>pow</t>
  </si>
  <si>
    <t>sum</t>
  </si>
  <si>
    <t>PreProcessingChanges:ON</t>
  </si>
  <si>
    <t>PreProcessingTime:ON</t>
  </si>
  <si>
    <t>WC: 0.5</t>
  </si>
  <si>
    <t>WT: 0.5</t>
  </si>
  <si>
    <t>WC: 1.0</t>
  </si>
  <si>
    <t>WT: 0.0</t>
  </si>
  <si>
    <t>biosql</t>
  </si>
  <si>
    <t>dTime</t>
  </si>
  <si>
    <t>dChange</t>
  </si>
  <si>
    <t>avgDChange</t>
  </si>
  <si>
    <t>0@1</t>
  </si>
  <si>
    <t>1@2</t>
  </si>
  <si>
    <t>2@3</t>
  </si>
  <si>
    <t>3@4</t>
  </si>
  <si>
    <t>4@5</t>
  </si>
  <si>
    <t>5@6</t>
  </si>
  <si>
    <t>6@7</t>
  </si>
  <si>
    <t>7@8</t>
  </si>
  <si>
    <t>8@9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</si>
</sst>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sz val="16"/>
      <color rgb="FF9C0006"/>
      <name val="Calibri"/>
      <family val="2"/>
      <charset val="161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8"/>
      <color rgb="FF9C6500"/>
      <name val="Calibri"/>
      <family val="2"/>
      <scheme val="minor"/>
    </font>
    <font>
      <vertAlign val="subscript"/>
      <sz val="18"/>
      <color theme="1"/>
      <name val="Calibri"/>
      <family val="2"/>
      <scheme val="minor"/>
    </font>
    <font>
      <sz val="14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1" applyNumberFormat="0" applyAlignment="0" applyProtection="0"/>
    <xf numFmtId="0" fontId="8" fillId="5" borderId="1" applyNumberFormat="0" applyAlignment="0" applyProtection="0"/>
    <xf numFmtId="0" fontId="12" fillId="6" borderId="0" applyNumberFormat="0" applyBorder="0" applyAlignment="0" applyProtection="0"/>
  </cellStyleXfs>
  <cellXfs count="24">
    <xf numFmtId="0" fontId="0" fillId="0" borderId="0" xfId="0"/>
    <xf numFmtId="14" fontId="0" fillId="0" borderId="0" xfId="0" applyNumberFormat="1"/>
    <xf numFmtId="0" fontId="0" fillId="0" borderId="0" xfId="0" applyNumberFormat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4" borderId="1" xfId="3"/>
    <xf numFmtId="0" fontId="0" fillId="0" borderId="0" xfId="0" applyAlignment="1">
      <alignment horizontal="center" vertical="center" wrapText="1"/>
    </xf>
    <xf numFmtId="0" fontId="6" fillId="0" borderId="0" xfId="0" applyFont="1"/>
    <xf numFmtId="49" fontId="0" fillId="0" borderId="0" xfId="0" applyNumberFormat="1"/>
    <xf numFmtId="0" fontId="12" fillId="6" borderId="0" xfId="5"/>
    <xf numFmtId="0" fontId="0" fillId="0" borderId="0" xfId="0" applyAlignment="1">
      <alignment horizontal="center" vertical="center" wrapText="1"/>
    </xf>
    <xf numFmtId="0" fontId="9" fillId="3" borderId="0" xfId="2" applyFont="1" applyAlignment="1">
      <alignment horizontal="center" vertical="center" wrapText="1"/>
    </xf>
    <xf numFmtId="0" fontId="8" fillId="5" borderId="1" xfId="4" applyAlignment="1">
      <alignment horizontal="center" vertical="center" wrapText="1"/>
    </xf>
    <xf numFmtId="0" fontId="8" fillId="5" borderId="1" xfId="4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3" borderId="0" xfId="2" applyAlignment="1">
      <alignment horizontal="center" vertical="center"/>
    </xf>
    <xf numFmtId="0" fontId="11" fillId="2" borderId="0" xfId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 wrapText="1"/>
    </xf>
    <xf numFmtId="0" fontId="3" fillId="2" borderId="0" xfId="1" applyFont="1" applyAlignment="1">
      <alignment horizontal="center" vertical="center"/>
    </xf>
    <xf numFmtId="0" fontId="0" fillId="0" borderId="0" xfId="0" applyAlignment="1">
      <alignment horizontal="center" wrapText="1"/>
    </xf>
  </cellXfs>
  <cellStyles count="6">
    <cellStyle name="Bad" xfId="1" builtinId="27"/>
    <cellStyle name="Calculation" xfId="3" builtinId="22"/>
    <cellStyle name="Good" xfId="5" builtinId="26"/>
    <cellStyle name="Input" xfId="4" builtinId="20"/>
    <cellStyle name="Neutral" xfId="2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biosql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SUM(CHANGE)</c:v>
                </c:pt>
              </c:strCache>
            </c:strRef>
          </c:tx>
          <c:invertIfNegative val="0"/>
          <c:cat>
            <c:strRef>
              <c:f>Sheet1!$B$2:$B$47</c:f>
              <c:strCache>
                <c:ptCount val="46"/>
                <c:pt idx="0">
                  <c:v>1@2002/11/2</c:v>
                </c:pt>
                <c:pt idx="1">
                  <c:v>2@2002/11/3</c:v>
                </c:pt>
                <c:pt idx="2">
                  <c:v>3@2002/11/5</c:v>
                </c:pt>
                <c:pt idx="3">
                  <c:v>4@2002/11/5</c:v>
                </c:pt>
                <c:pt idx="4">
                  <c:v>5@2002/11/6</c:v>
                </c:pt>
                <c:pt idx="5">
                  <c:v>6@2003/1/3</c:v>
                </c:pt>
                <c:pt idx="6">
                  <c:v>7@2003/1/6</c:v>
                </c:pt>
                <c:pt idx="7">
                  <c:v>8@2003/5/16</c:v>
                </c:pt>
                <c:pt idx="8">
                  <c:v>9@2003/5/23</c:v>
                </c:pt>
                <c:pt idx="9">
                  <c:v>10@2003/5/24</c:v>
                </c:pt>
                <c:pt idx="10">
                  <c:v>11@2003/6/4</c:v>
                </c:pt>
                <c:pt idx="11">
                  <c:v>12@2003/6/13</c:v>
                </c:pt>
                <c:pt idx="12">
                  <c:v>13@2003/6/19</c:v>
                </c:pt>
                <c:pt idx="13">
                  <c:v>14@2003/6/26</c:v>
                </c:pt>
                <c:pt idx="14">
                  <c:v>15@2003/6/29</c:v>
                </c:pt>
                <c:pt idx="15">
                  <c:v>16@2003/7/5</c:v>
                </c:pt>
                <c:pt idx="16">
                  <c:v>17@2003/7/25</c:v>
                </c:pt>
                <c:pt idx="17">
                  <c:v>18@2003/8/8</c:v>
                </c:pt>
                <c:pt idx="18">
                  <c:v>19@2003/11/1</c:v>
                </c:pt>
                <c:pt idx="19">
                  <c:v>20@2003/11/1</c:v>
                </c:pt>
                <c:pt idx="20">
                  <c:v>21@2003/11/3</c:v>
                </c:pt>
                <c:pt idx="21">
                  <c:v>22@2003/11/3</c:v>
                </c:pt>
                <c:pt idx="22">
                  <c:v>23@2003/11/3</c:v>
                </c:pt>
                <c:pt idx="23">
                  <c:v>24@2003/11/3</c:v>
                </c:pt>
                <c:pt idx="24">
                  <c:v>25@2003/11/4</c:v>
                </c:pt>
                <c:pt idx="25">
                  <c:v>26@2003/11/4</c:v>
                </c:pt>
                <c:pt idx="26">
                  <c:v>27@2003/11/25</c:v>
                </c:pt>
                <c:pt idx="27">
                  <c:v>28@2003/11/25</c:v>
                </c:pt>
                <c:pt idx="28">
                  <c:v>29@2003/11/30</c:v>
                </c:pt>
                <c:pt idx="29">
                  <c:v>30@2003/12/1</c:v>
                </c:pt>
                <c:pt idx="30">
                  <c:v>31@2003/12/1</c:v>
                </c:pt>
                <c:pt idx="31">
                  <c:v>32@2003/12/16</c:v>
                </c:pt>
                <c:pt idx="32">
                  <c:v>33@2003/12/23</c:v>
                </c:pt>
                <c:pt idx="33">
                  <c:v>34@2004/2/11</c:v>
                </c:pt>
                <c:pt idx="34">
                  <c:v>35@2004/2/16</c:v>
                </c:pt>
                <c:pt idx="35">
                  <c:v>36@2004/2/16</c:v>
                </c:pt>
                <c:pt idx="36">
                  <c:v>37@2004/2/19</c:v>
                </c:pt>
                <c:pt idx="37">
                  <c:v>38@2005/7/1</c:v>
                </c:pt>
                <c:pt idx="38">
                  <c:v>39@2005/8/1</c:v>
                </c:pt>
                <c:pt idx="39">
                  <c:v>40@2006/1/17</c:v>
                </c:pt>
                <c:pt idx="40">
                  <c:v>41@2008/12/13</c:v>
                </c:pt>
                <c:pt idx="41">
                  <c:v>42@2008/12/14</c:v>
                </c:pt>
                <c:pt idx="42">
                  <c:v>43@2008/12/15</c:v>
                </c:pt>
                <c:pt idx="43">
                  <c:v>44@2008/12/15</c:v>
                </c:pt>
                <c:pt idx="44">
                  <c:v>45@2009/5/28</c:v>
                </c:pt>
                <c:pt idx="45">
                  <c:v>46@2013/8/8</c:v>
                </c:pt>
              </c:strCache>
            </c:strRef>
          </c:cat>
          <c:val>
            <c:numRef>
              <c:f>Sheet1!$S$2:$S$47</c:f>
              <c:numCache>
                <c:formatCode>General</c:formatCode>
                <c:ptCount val="46"/>
                <c:pt idx="0">
                  <c:v>2</c:v>
                </c:pt>
                <c:pt idx="1">
                  <c:v>0</c:v>
                </c:pt>
                <c:pt idx="2">
                  <c:v>34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2</c:v>
                </c:pt>
                <c:pt idx="9">
                  <c:v>51</c:v>
                </c:pt>
                <c:pt idx="10">
                  <c:v>5</c:v>
                </c:pt>
                <c:pt idx="11">
                  <c:v>5</c:v>
                </c:pt>
                <c:pt idx="12">
                  <c:v>1</c:v>
                </c:pt>
                <c:pt idx="13">
                  <c:v>0</c:v>
                </c:pt>
                <c:pt idx="14">
                  <c:v>3</c:v>
                </c:pt>
                <c:pt idx="15">
                  <c:v>7</c:v>
                </c:pt>
                <c:pt idx="16">
                  <c:v>5</c:v>
                </c:pt>
                <c:pt idx="17">
                  <c:v>3</c:v>
                </c:pt>
                <c:pt idx="18">
                  <c:v>4</c:v>
                </c:pt>
                <c:pt idx="19">
                  <c:v>2</c:v>
                </c:pt>
                <c:pt idx="20">
                  <c:v>99</c:v>
                </c:pt>
                <c:pt idx="21">
                  <c:v>6</c:v>
                </c:pt>
                <c:pt idx="22">
                  <c:v>20</c:v>
                </c:pt>
                <c:pt idx="23">
                  <c:v>10</c:v>
                </c:pt>
                <c:pt idx="24">
                  <c:v>2</c:v>
                </c:pt>
                <c:pt idx="25">
                  <c:v>4</c:v>
                </c:pt>
                <c:pt idx="26">
                  <c:v>50</c:v>
                </c:pt>
                <c:pt idx="27">
                  <c:v>19</c:v>
                </c:pt>
                <c:pt idx="28">
                  <c:v>3</c:v>
                </c:pt>
                <c:pt idx="29">
                  <c:v>4</c:v>
                </c:pt>
                <c:pt idx="30">
                  <c:v>0</c:v>
                </c:pt>
                <c:pt idx="31">
                  <c:v>16</c:v>
                </c:pt>
                <c:pt idx="32">
                  <c:v>16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904336"/>
        <c:axId val="173904896"/>
      </c:barChart>
      <c:lineChart>
        <c:grouping val="standard"/>
        <c:varyColors val="0"/>
        <c:ser>
          <c:idx val="1"/>
          <c:order val="1"/>
          <c:tx>
            <c:strRef>
              <c:f>Sheet1!$H$1</c:f>
              <c:strCache>
                <c:ptCount val="1"/>
                <c:pt idx="0">
                  <c:v>#newT</c:v>
                </c:pt>
              </c:strCache>
            </c:strRef>
          </c:tx>
          <c:marker>
            <c:symbol val="none"/>
          </c:marker>
          <c:cat>
            <c:strRef>
              <c:f>Sheet1!$B$2:$B$47</c:f>
              <c:strCache>
                <c:ptCount val="46"/>
                <c:pt idx="0">
                  <c:v>1@2002/11/2</c:v>
                </c:pt>
                <c:pt idx="1">
                  <c:v>2@2002/11/3</c:v>
                </c:pt>
                <c:pt idx="2">
                  <c:v>3@2002/11/5</c:v>
                </c:pt>
                <c:pt idx="3">
                  <c:v>4@2002/11/5</c:v>
                </c:pt>
                <c:pt idx="4">
                  <c:v>5@2002/11/6</c:v>
                </c:pt>
                <c:pt idx="5">
                  <c:v>6@2003/1/3</c:v>
                </c:pt>
                <c:pt idx="6">
                  <c:v>7@2003/1/6</c:v>
                </c:pt>
                <c:pt idx="7">
                  <c:v>8@2003/5/16</c:v>
                </c:pt>
                <c:pt idx="8">
                  <c:v>9@2003/5/23</c:v>
                </c:pt>
                <c:pt idx="9">
                  <c:v>10@2003/5/24</c:v>
                </c:pt>
                <c:pt idx="10">
                  <c:v>11@2003/6/4</c:v>
                </c:pt>
                <c:pt idx="11">
                  <c:v>12@2003/6/13</c:v>
                </c:pt>
                <c:pt idx="12">
                  <c:v>13@2003/6/19</c:v>
                </c:pt>
                <c:pt idx="13">
                  <c:v>14@2003/6/26</c:v>
                </c:pt>
                <c:pt idx="14">
                  <c:v>15@2003/6/29</c:v>
                </c:pt>
                <c:pt idx="15">
                  <c:v>16@2003/7/5</c:v>
                </c:pt>
                <c:pt idx="16">
                  <c:v>17@2003/7/25</c:v>
                </c:pt>
                <c:pt idx="17">
                  <c:v>18@2003/8/8</c:v>
                </c:pt>
                <c:pt idx="18">
                  <c:v>19@2003/11/1</c:v>
                </c:pt>
                <c:pt idx="19">
                  <c:v>20@2003/11/1</c:v>
                </c:pt>
                <c:pt idx="20">
                  <c:v>21@2003/11/3</c:v>
                </c:pt>
                <c:pt idx="21">
                  <c:v>22@2003/11/3</c:v>
                </c:pt>
                <c:pt idx="22">
                  <c:v>23@2003/11/3</c:v>
                </c:pt>
                <c:pt idx="23">
                  <c:v>24@2003/11/3</c:v>
                </c:pt>
                <c:pt idx="24">
                  <c:v>25@2003/11/4</c:v>
                </c:pt>
                <c:pt idx="25">
                  <c:v>26@2003/11/4</c:v>
                </c:pt>
                <c:pt idx="26">
                  <c:v>27@2003/11/25</c:v>
                </c:pt>
                <c:pt idx="27">
                  <c:v>28@2003/11/25</c:v>
                </c:pt>
                <c:pt idx="28">
                  <c:v>29@2003/11/30</c:v>
                </c:pt>
                <c:pt idx="29">
                  <c:v>30@2003/12/1</c:v>
                </c:pt>
                <c:pt idx="30">
                  <c:v>31@2003/12/1</c:v>
                </c:pt>
                <c:pt idx="31">
                  <c:v>32@2003/12/16</c:v>
                </c:pt>
                <c:pt idx="32">
                  <c:v>33@2003/12/23</c:v>
                </c:pt>
                <c:pt idx="33">
                  <c:v>34@2004/2/11</c:v>
                </c:pt>
                <c:pt idx="34">
                  <c:v>35@2004/2/16</c:v>
                </c:pt>
                <c:pt idx="35">
                  <c:v>36@2004/2/16</c:v>
                </c:pt>
                <c:pt idx="36">
                  <c:v>37@2004/2/19</c:v>
                </c:pt>
                <c:pt idx="37">
                  <c:v>38@2005/7/1</c:v>
                </c:pt>
                <c:pt idx="38">
                  <c:v>39@2005/8/1</c:v>
                </c:pt>
                <c:pt idx="39">
                  <c:v>40@2006/1/17</c:v>
                </c:pt>
                <c:pt idx="40">
                  <c:v>41@2008/12/13</c:v>
                </c:pt>
                <c:pt idx="41">
                  <c:v>42@2008/12/14</c:v>
                </c:pt>
                <c:pt idx="42">
                  <c:v>43@2008/12/15</c:v>
                </c:pt>
                <c:pt idx="43">
                  <c:v>44@2008/12/15</c:v>
                </c:pt>
                <c:pt idx="44">
                  <c:v>45@2009/5/28</c:v>
                </c:pt>
                <c:pt idx="45">
                  <c:v>46@2013/8/8</c:v>
                </c:pt>
              </c:strCache>
            </c:strRef>
          </c:cat>
          <c:val>
            <c:numRef>
              <c:f>Sheet1!$H$2:$H$47</c:f>
              <c:numCache>
                <c:formatCode>General</c:formatCode>
                <c:ptCount val="46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18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26</c:v>
                </c:pt>
                <c:pt idx="24">
                  <c:v>26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27</c:v>
                </c:pt>
                <c:pt idx="35">
                  <c:v>27</c:v>
                </c:pt>
                <c:pt idx="36">
                  <c:v>27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28</c:v>
                </c:pt>
                <c:pt idx="42">
                  <c:v>28</c:v>
                </c:pt>
                <c:pt idx="43">
                  <c:v>28</c:v>
                </c:pt>
                <c:pt idx="44">
                  <c:v>28</c:v>
                </c:pt>
                <c:pt idx="45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906016"/>
        <c:axId val="173905456"/>
      </c:lineChart>
      <c:catAx>
        <c:axId val="173904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 anchor="ctr" anchorCtr="1"/>
          <a:lstStyle/>
          <a:p>
            <a:pPr>
              <a:defRPr/>
            </a:pPr>
            <a:endParaRPr lang="en-US"/>
          </a:p>
        </c:txPr>
        <c:crossAx val="173904896"/>
        <c:crosses val="autoZero"/>
        <c:auto val="1"/>
        <c:lblAlgn val="ctr"/>
        <c:lblOffset val="100"/>
        <c:noMultiLvlLbl val="0"/>
      </c:catAx>
      <c:valAx>
        <c:axId val="1739048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73904336"/>
        <c:crosses val="autoZero"/>
        <c:crossBetween val="between"/>
      </c:valAx>
      <c:valAx>
        <c:axId val="1739054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73906016"/>
        <c:crosses val="max"/>
        <c:crossBetween val="between"/>
      </c:valAx>
      <c:catAx>
        <c:axId val="173906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73905456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4803149606299202" l="0.70866141732283505" r="0.70866141732283505" t="0.74803149606299202" header="0.31496062992126" footer="0.31496062992126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dTime-dChange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2'!$B$103:$B$111</c:f>
              <c:numCache>
                <c:formatCode>General</c:formatCode>
                <c:ptCount val="9"/>
                <c:pt idx="0">
                  <c:v>57.745139999999999</c:v>
                </c:pt>
                <c:pt idx="1">
                  <c:v>6.4363593999999997</c:v>
                </c:pt>
                <c:pt idx="2">
                  <c:v>85.757450000000006</c:v>
                </c:pt>
                <c:pt idx="3">
                  <c:v>20.875731999999999</c:v>
                </c:pt>
                <c:pt idx="4">
                  <c:v>4.9669504</c:v>
                </c:pt>
                <c:pt idx="5">
                  <c:v>14.771193500000001</c:v>
                </c:pt>
                <c:pt idx="6">
                  <c:v>50.352364000000001</c:v>
                </c:pt>
                <c:pt idx="7">
                  <c:v>497.28464000000002</c:v>
                </c:pt>
                <c:pt idx="8">
                  <c:v>1533.192</c:v>
                </c:pt>
              </c:numCache>
            </c:numRef>
          </c:xVal>
          <c:yVal>
            <c:numRef>
              <c:f>'Assessment 2'!$C$103:$C$111</c:f>
              <c:numCache>
                <c:formatCode>General</c:formatCode>
                <c:ptCount val="9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46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2</c:v>
                </c:pt>
                <c:pt idx="8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420848"/>
        <c:axId val="334421408"/>
      </c:scatterChart>
      <c:valAx>
        <c:axId val="33442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21408"/>
        <c:crosses val="autoZero"/>
        <c:crossBetween val="midCat"/>
      </c:valAx>
      <c:valAx>
        <c:axId val="334421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2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dTime-dChange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2'!$B$117:$B$125</c:f>
              <c:numCache>
                <c:formatCode>General</c:formatCode>
                <c:ptCount val="9"/>
                <c:pt idx="0">
                  <c:v>2.1446334999999999</c:v>
                </c:pt>
                <c:pt idx="1">
                  <c:v>0.14754137000000001</c:v>
                </c:pt>
                <c:pt idx="2">
                  <c:v>1.2800944999999999</c:v>
                </c:pt>
                <c:pt idx="3">
                  <c:v>8.3463356000000002E-2</c:v>
                </c:pt>
                <c:pt idx="4">
                  <c:v>1.512435</c:v>
                </c:pt>
                <c:pt idx="5">
                  <c:v>2.7245861999999999E-2</c:v>
                </c:pt>
                <c:pt idx="6">
                  <c:v>0.15504728000000001</c:v>
                </c:pt>
                <c:pt idx="7">
                  <c:v>20.875731999999999</c:v>
                </c:pt>
                <c:pt idx="8">
                  <c:v>50.352364000000001</c:v>
                </c:pt>
              </c:numCache>
            </c:numRef>
          </c:xVal>
          <c:yVal>
            <c:numRef>
              <c:f>'Assessment 2'!$C$117:$C$125</c:f>
              <c:numCache>
                <c:formatCode>General</c:formatCode>
                <c:ptCount val="9"/>
                <c:pt idx="0">
                  <c:v>34</c:v>
                </c:pt>
                <c:pt idx="1">
                  <c:v>34</c:v>
                </c:pt>
                <c:pt idx="2">
                  <c:v>49</c:v>
                </c:pt>
                <c:pt idx="3">
                  <c:v>2</c:v>
                </c:pt>
                <c:pt idx="4">
                  <c:v>97</c:v>
                </c:pt>
                <c:pt idx="5">
                  <c:v>93</c:v>
                </c:pt>
                <c:pt idx="6">
                  <c:v>14</c:v>
                </c:pt>
                <c:pt idx="7">
                  <c:v>46</c:v>
                </c:pt>
                <c:pt idx="8">
                  <c:v>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091312"/>
        <c:axId val="341091872"/>
      </c:scatterChart>
      <c:valAx>
        <c:axId val="34109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091872"/>
        <c:crosses val="autoZero"/>
        <c:crossBetween val="midCat"/>
      </c:valAx>
      <c:valAx>
        <c:axId val="341091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09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dTime-dChange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2'!$B$131:$B$139</c:f>
              <c:numCache>
                <c:formatCode>General</c:formatCode>
                <c:ptCount val="9"/>
                <c:pt idx="0">
                  <c:v>2.1446334999999999</c:v>
                </c:pt>
                <c:pt idx="1">
                  <c:v>0.14754137000000001</c:v>
                </c:pt>
                <c:pt idx="2">
                  <c:v>1.2800944999999999</c:v>
                </c:pt>
                <c:pt idx="3">
                  <c:v>8.3463356000000002E-2</c:v>
                </c:pt>
                <c:pt idx="4">
                  <c:v>1.512435</c:v>
                </c:pt>
                <c:pt idx="5">
                  <c:v>2.7245861999999999E-2</c:v>
                </c:pt>
                <c:pt idx="6">
                  <c:v>0.15504728000000001</c:v>
                </c:pt>
                <c:pt idx="7">
                  <c:v>20.875731999999999</c:v>
                </c:pt>
                <c:pt idx="8">
                  <c:v>50.352364000000001</c:v>
                </c:pt>
              </c:numCache>
            </c:numRef>
          </c:xVal>
          <c:yVal>
            <c:numRef>
              <c:f>'Assessment 2'!$C$131:$C$139</c:f>
              <c:numCache>
                <c:formatCode>General</c:formatCode>
                <c:ptCount val="9"/>
                <c:pt idx="0">
                  <c:v>34</c:v>
                </c:pt>
                <c:pt idx="1">
                  <c:v>34</c:v>
                </c:pt>
                <c:pt idx="2">
                  <c:v>49</c:v>
                </c:pt>
                <c:pt idx="3">
                  <c:v>2</c:v>
                </c:pt>
                <c:pt idx="4">
                  <c:v>97</c:v>
                </c:pt>
                <c:pt idx="5">
                  <c:v>93</c:v>
                </c:pt>
                <c:pt idx="6">
                  <c:v>14</c:v>
                </c:pt>
                <c:pt idx="7">
                  <c:v>46</c:v>
                </c:pt>
                <c:pt idx="8">
                  <c:v>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094112"/>
        <c:axId val="341094672"/>
      </c:scatterChart>
      <c:valAx>
        <c:axId val="34109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094672"/>
        <c:crosses val="autoZero"/>
        <c:crossBetween val="midCat"/>
      </c:valAx>
      <c:valAx>
        <c:axId val="341094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09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dTime-dChange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2'!$B$145:$B$153</c:f>
              <c:numCache>
                <c:formatCode>General</c:formatCode>
                <c:ptCount val="9"/>
                <c:pt idx="0">
                  <c:v>57.745139999999999</c:v>
                </c:pt>
                <c:pt idx="1">
                  <c:v>6.4363593999999997</c:v>
                </c:pt>
                <c:pt idx="2">
                  <c:v>11.208251000000001</c:v>
                </c:pt>
                <c:pt idx="3">
                  <c:v>13.842352</c:v>
                </c:pt>
                <c:pt idx="4">
                  <c:v>85.757450000000006</c:v>
                </c:pt>
                <c:pt idx="5">
                  <c:v>20.875731999999999</c:v>
                </c:pt>
                <c:pt idx="6">
                  <c:v>4.9669504</c:v>
                </c:pt>
                <c:pt idx="7">
                  <c:v>14.771193500000001</c:v>
                </c:pt>
                <c:pt idx="8">
                  <c:v>50.352364000000001</c:v>
                </c:pt>
              </c:numCache>
            </c:numRef>
          </c:xVal>
          <c:yVal>
            <c:numRef>
              <c:f>'Assessment 2'!$C$145:$C$153</c:f>
              <c:numCache>
                <c:formatCode>General</c:formatCode>
                <c:ptCount val="9"/>
                <c:pt idx="0">
                  <c:v>5</c:v>
                </c:pt>
                <c:pt idx="1">
                  <c:v>1</c:v>
                </c:pt>
                <c:pt idx="2">
                  <c:v>46</c:v>
                </c:pt>
                <c:pt idx="3">
                  <c:v>2</c:v>
                </c:pt>
                <c:pt idx="4">
                  <c:v>1</c:v>
                </c:pt>
                <c:pt idx="5">
                  <c:v>46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096912"/>
        <c:axId val="341097472"/>
      </c:scatterChart>
      <c:valAx>
        <c:axId val="34109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097472"/>
        <c:crosses val="autoZero"/>
        <c:crossBetween val="midCat"/>
      </c:valAx>
      <c:valAx>
        <c:axId val="341097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09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dTime-dChange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2'!$B$159:$B$167</c:f>
              <c:numCache>
                <c:formatCode>General</c:formatCode>
                <c:ptCount val="9"/>
                <c:pt idx="0">
                  <c:v>57.745139999999999</c:v>
                </c:pt>
                <c:pt idx="1">
                  <c:v>6.4363593999999997</c:v>
                </c:pt>
                <c:pt idx="2">
                  <c:v>11.208251000000001</c:v>
                </c:pt>
                <c:pt idx="3">
                  <c:v>13.842352</c:v>
                </c:pt>
                <c:pt idx="4">
                  <c:v>85.757450000000006</c:v>
                </c:pt>
                <c:pt idx="5">
                  <c:v>20.875731999999999</c:v>
                </c:pt>
                <c:pt idx="6">
                  <c:v>4.9669504</c:v>
                </c:pt>
                <c:pt idx="7">
                  <c:v>14.771193500000001</c:v>
                </c:pt>
                <c:pt idx="8">
                  <c:v>50.352364000000001</c:v>
                </c:pt>
              </c:numCache>
            </c:numRef>
          </c:xVal>
          <c:yVal>
            <c:numRef>
              <c:f>'Assessment 2'!$C$159:$C$167</c:f>
              <c:numCache>
                <c:formatCode>General</c:formatCode>
                <c:ptCount val="9"/>
                <c:pt idx="0">
                  <c:v>5</c:v>
                </c:pt>
                <c:pt idx="1">
                  <c:v>1</c:v>
                </c:pt>
                <c:pt idx="2">
                  <c:v>46</c:v>
                </c:pt>
                <c:pt idx="3">
                  <c:v>2</c:v>
                </c:pt>
                <c:pt idx="4">
                  <c:v>1</c:v>
                </c:pt>
                <c:pt idx="5">
                  <c:v>46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888240"/>
        <c:axId val="312888800"/>
      </c:scatterChart>
      <c:valAx>
        <c:axId val="31288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888800"/>
        <c:crosses val="autoZero"/>
        <c:crossBetween val="midCat"/>
      </c:valAx>
      <c:valAx>
        <c:axId val="312888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88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dTime-avgDChange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2'!$B$5:$B$13</c:f>
              <c:numCache>
                <c:formatCode>General</c:formatCode>
                <c:ptCount val="9"/>
                <c:pt idx="0">
                  <c:v>57.745139999999999</c:v>
                </c:pt>
                <c:pt idx="1">
                  <c:v>130.53621000000001</c:v>
                </c:pt>
                <c:pt idx="2">
                  <c:v>85.757450000000006</c:v>
                </c:pt>
                <c:pt idx="3">
                  <c:v>50.352364000000001</c:v>
                </c:pt>
                <c:pt idx="4">
                  <c:v>497.28464000000002</c:v>
                </c:pt>
                <c:pt idx="5">
                  <c:v>168.66095999999999</c:v>
                </c:pt>
                <c:pt idx="6">
                  <c:v>1061.0815</c:v>
                </c:pt>
                <c:pt idx="7">
                  <c:v>163.48642000000001</c:v>
                </c:pt>
                <c:pt idx="8">
                  <c:v>1533.192</c:v>
                </c:pt>
              </c:numCache>
            </c:numRef>
          </c:xVal>
          <c:yVal>
            <c:numRef>
              <c:f>'Assessment 2'!$D$5:$D$13</c:f>
              <c:numCache>
                <c:formatCode>General</c:formatCode>
                <c:ptCount val="9"/>
                <c:pt idx="0">
                  <c:v>2.0779220000000001E-2</c:v>
                </c:pt>
                <c:pt idx="1">
                  <c:v>1.8181817999999999E-2</c:v>
                </c:pt>
                <c:pt idx="2">
                  <c:v>2.5974026000000001E-2</c:v>
                </c:pt>
                <c:pt idx="3">
                  <c:v>4.4155844E-2</c:v>
                </c:pt>
                <c:pt idx="4">
                  <c:v>2.5974025000000001E-3</c:v>
                </c:pt>
                <c:pt idx="5">
                  <c:v>2.5974025000000001E-3</c:v>
                </c:pt>
                <c:pt idx="6">
                  <c:v>0</c:v>
                </c:pt>
                <c:pt idx="7">
                  <c:v>5.1948050000000003E-3</c:v>
                </c:pt>
                <c:pt idx="8">
                  <c:v>5.1948050000000003E-3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891040"/>
        <c:axId val="312891600"/>
      </c:scatterChart>
      <c:valAx>
        <c:axId val="31289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891600"/>
        <c:crosses val="autoZero"/>
        <c:crossBetween val="midCat"/>
      </c:valAx>
      <c:valAx>
        <c:axId val="312891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89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dTime-avgDChange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2'!$B$19:$B$27</c:f>
              <c:numCache>
                <c:formatCode>General</c:formatCode>
                <c:ptCount val="9"/>
                <c:pt idx="0">
                  <c:v>57.745139999999999</c:v>
                </c:pt>
                <c:pt idx="1">
                  <c:v>130.53621000000001</c:v>
                </c:pt>
                <c:pt idx="2">
                  <c:v>85.757450000000006</c:v>
                </c:pt>
                <c:pt idx="3">
                  <c:v>20.875731999999999</c:v>
                </c:pt>
                <c:pt idx="4">
                  <c:v>50.352364000000001</c:v>
                </c:pt>
                <c:pt idx="5">
                  <c:v>497.28464000000002</c:v>
                </c:pt>
                <c:pt idx="6">
                  <c:v>31.675944999999999</c:v>
                </c:pt>
                <c:pt idx="7">
                  <c:v>163.48642000000001</c:v>
                </c:pt>
                <c:pt idx="8">
                  <c:v>1533.192</c:v>
                </c:pt>
              </c:numCache>
            </c:numRef>
          </c:xVal>
          <c:yVal>
            <c:numRef>
              <c:f>'Assessment 2'!$D$19:$D$27</c:f>
              <c:numCache>
                <c:formatCode>General</c:formatCode>
                <c:ptCount val="9"/>
                <c:pt idx="0">
                  <c:v>2.0779220000000001E-2</c:v>
                </c:pt>
                <c:pt idx="1">
                  <c:v>1.8181817999999999E-2</c:v>
                </c:pt>
                <c:pt idx="2">
                  <c:v>2.8571428999999999E-2</c:v>
                </c:pt>
                <c:pt idx="3">
                  <c:v>7.7922080000000001E-3</c:v>
                </c:pt>
                <c:pt idx="4">
                  <c:v>3.8961038000000003E-2</c:v>
                </c:pt>
                <c:pt idx="5">
                  <c:v>5.1948050000000003E-3</c:v>
                </c:pt>
                <c:pt idx="6">
                  <c:v>5.1948050000000003E-3</c:v>
                </c:pt>
                <c:pt idx="7">
                  <c:v>5.1948050000000003E-3</c:v>
                </c:pt>
                <c:pt idx="8">
                  <c:v>5.1948050000000003E-3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893840"/>
        <c:axId val="312894400"/>
      </c:scatterChart>
      <c:valAx>
        <c:axId val="31289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894400"/>
        <c:crosses val="autoZero"/>
        <c:crossBetween val="midCat"/>
      </c:valAx>
      <c:valAx>
        <c:axId val="312894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89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dTime-avgDChange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2'!$B$19:$B$27</c:f>
              <c:numCache>
                <c:formatCode>General</c:formatCode>
                <c:ptCount val="9"/>
                <c:pt idx="0">
                  <c:v>57.745139999999999</c:v>
                </c:pt>
                <c:pt idx="1">
                  <c:v>130.53621000000001</c:v>
                </c:pt>
                <c:pt idx="2">
                  <c:v>85.757450000000006</c:v>
                </c:pt>
                <c:pt idx="3">
                  <c:v>20.875731999999999</c:v>
                </c:pt>
                <c:pt idx="4">
                  <c:v>50.352364000000001</c:v>
                </c:pt>
                <c:pt idx="5">
                  <c:v>497.28464000000002</c:v>
                </c:pt>
                <c:pt idx="6">
                  <c:v>31.675944999999999</c:v>
                </c:pt>
                <c:pt idx="7">
                  <c:v>163.48642000000001</c:v>
                </c:pt>
                <c:pt idx="8">
                  <c:v>1533.192</c:v>
                </c:pt>
              </c:numCache>
            </c:numRef>
          </c:xVal>
          <c:yVal>
            <c:numRef>
              <c:f>'Assessment 2'!$D$33:$D$41</c:f>
              <c:numCache>
                <c:formatCode>General</c:formatCode>
                <c:ptCount val="9"/>
                <c:pt idx="0">
                  <c:v>2.0779220000000001E-2</c:v>
                </c:pt>
                <c:pt idx="1">
                  <c:v>1.8181817999999999E-2</c:v>
                </c:pt>
                <c:pt idx="2">
                  <c:v>2.5974026000000001E-2</c:v>
                </c:pt>
                <c:pt idx="3">
                  <c:v>4.4155844E-2</c:v>
                </c:pt>
                <c:pt idx="4">
                  <c:v>2.5974025000000001E-3</c:v>
                </c:pt>
                <c:pt idx="5">
                  <c:v>2.5974025000000001E-3</c:v>
                </c:pt>
                <c:pt idx="6">
                  <c:v>0</c:v>
                </c:pt>
                <c:pt idx="7">
                  <c:v>5.1948050000000003E-3</c:v>
                </c:pt>
                <c:pt idx="8">
                  <c:v>5.1948050000000003E-3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896640"/>
        <c:axId val="312897200"/>
      </c:scatterChart>
      <c:valAx>
        <c:axId val="31289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897200"/>
        <c:crosses val="autoZero"/>
        <c:crossBetween val="midCat"/>
      </c:valAx>
      <c:valAx>
        <c:axId val="312897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89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dTime-avgDChange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2'!$B$47:$B$55</c:f>
              <c:numCache>
                <c:formatCode>General</c:formatCode>
                <c:ptCount val="9"/>
                <c:pt idx="0">
                  <c:v>57.745139999999999</c:v>
                </c:pt>
                <c:pt idx="1">
                  <c:v>130.53621000000001</c:v>
                </c:pt>
                <c:pt idx="2">
                  <c:v>85.757450000000006</c:v>
                </c:pt>
                <c:pt idx="3">
                  <c:v>20.875731999999999</c:v>
                </c:pt>
                <c:pt idx="4">
                  <c:v>50.352364000000001</c:v>
                </c:pt>
                <c:pt idx="5">
                  <c:v>497.28464000000002</c:v>
                </c:pt>
                <c:pt idx="6">
                  <c:v>31.675944999999999</c:v>
                </c:pt>
                <c:pt idx="7">
                  <c:v>163.48642000000001</c:v>
                </c:pt>
                <c:pt idx="8">
                  <c:v>1533.192</c:v>
                </c:pt>
              </c:numCache>
            </c:numRef>
          </c:xVal>
          <c:yVal>
            <c:numRef>
              <c:f>'Assessment 2'!$D$47:$D$55</c:f>
              <c:numCache>
                <c:formatCode>General</c:formatCode>
                <c:ptCount val="9"/>
                <c:pt idx="0">
                  <c:v>2.0779220000000001E-2</c:v>
                </c:pt>
                <c:pt idx="1">
                  <c:v>1.8181817999999999E-2</c:v>
                </c:pt>
                <c:pt idx="2">
                  <c:v>2.8571428999999999E-2</c:v>
                </c:pt>
                <c:pt idx="3">
                  <c:v>7.7922080000000001E-3</c:v>
                </c:pt>
                <c:pt idx="4">
                  <c:v>3.8961038000000003E-2</c:v>
                </c:pt>
                <c:pt idx="5">
                  <c:v>5.1948050000000003E-3</c:v>
                </c:pt>
                <c:pt idx="6">
                  <c:v>5.1948050000000003E-3</c:v>
                </c:pt>
                <c:pt idx="7">
                  <c:v>5.1948050000000003E-3</c:v>
                </c:pt>
                <c:pt idx="8">
                  <c:v>5.1948050000000003E-3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899440"/>
        <c:axId val="312900000"/>
      </c:scatterChart>
      <c:valAx>
        <c:axId val="3128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900000"/>
        <c:crosses val="autoZero"/>
        <c:crossBetween val="midCat"/>
      </c:valAx>
      <c:valAx>
        <c:axId val="312900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89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dTime-avgDChange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2'!$B$61:$B$69</c:f>
              <c:numCache>
                <c:formatCode>General</c:formatCode>
                <c:ptCount val="9"/>
                <c:pt idx="0">
                  <c:v>2.1446334999999999</c:v>
                </c:pt>
                <c:pt idx="1">
                  <c:v>85.757450000000006</c:v>
                </c:pt>
                <c:pt idx="2">
                  <c:v>1.512435</c:v>
                </c:pt>
                <c:pt idx="3">
                  <c:v>2.7245861999999999E-2</c:v>
                </c:pt>
                <c:pt idx="4">
                  <c:v>20.875731999999999</c:v>
                </c:pt>
                <c:pt idx="5">
                  <c:v>50.352364000000001</c:v>
                </c:pt>
                <c:pt idx="6">
                  <c:v>497.28464000000002</c:v>
                </c:pt>
                <c:pt idx="7">
                  <c:v>1061.0815</c:v>
                </c:pt>
                <c:pt idx="8">
                  <c:v>1533.192</c:v>
                </c:pt>
              </c:numCache>
            </c:numRef>
          </c:xVal>
          <c:yVal>
            <c:numRef>
              <c:f>'Assessment 2'!$D$61:$D$69</c:f>
              <c:numCache>
                <c:formatCode>General</c:formatCode>
                <c:ptCount val="9"/>
                <c:pt idx="0">
                  <c:v>1.5584416E-2</c:v>
                </c:pt>
                <c:pt idx="1">
                  <c:v>1.0389610000000001E-2</c:v>
                </c:pt>
                <c:pt idx="2">
                  <c:v>0.24935065000000001</c:v>
                </c:pt>
                <c:pt idx="3">
                  <c:v>0.23636362999999999</c:v>
                </c:pt>
                <c:pt idx="4">
                  <c:v>1.8181817999999999E-2</c:v>
                </c:pt>
                <c:pt idx="5">
                  <c:v>3.8961038000000003E-2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902240"/>
        <c:axId val="225462560"/>
      </c:scatterChart>
      <c:valAx>
        <c:axId val="31290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462560"/>
        <c:crosses val="autoZero"/>
        <c:crossBetween val="midCat"/>
      </c:valAx>
      <c:valAx>
        <c:axId val="225462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90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BIOSQL Short 1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2.0349401595503459E-2"/>
          <c:y val="1.2908555653176879E-2"/>
          <c:w val="0.96088418891336447"/>
          <c:h val="0.923523694916242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Sheet3!$S$1</c:f>
              <c:strCache>
                <c:ptCount val="1"/>
                <c:pt idx="0">
                  <c:v>SUM</c:v>
                </c:pt>
              </c:strCache>
            </c:strRef>
          </c:tx>
          <c:invertIfNegative val="0"/>
          <c:cat>
            <c:strRef>
              <c:f>Sheet3!$B$2:$B$14</c:f>
              <c:strCache>
                <c:ptCount val="13"/>
                <c:pt idx="0">
                  <c:v>14@2003/6/26</c:v>
                </c:pt>
                <c:pt idx="1">
                  <c:v>15@2003/6/29</c:v>
                </c:pt>
                <c:pt idx="2">
                  <c:v>16@2003/7/5</c:v>
                </c:pt>
                <c:pt idx="3">
                  <c:v>17@2003/7/25</c:v>
                </c:pt>
                <c:pt idx="4">
                  <c:v>18@2003/8/8</c:v>
                </c:pt>
                <c:pt idx="5">
                  <c:v>19@2003/11/1</c:v>
                </c:pt>
                <c:pt idx="6">
                  <c:v>20@2003/11/1</c:v>
                </c:pt>
                <c:pt idx="7">
                  <c:v>21@2003/11/3</c:v>
                </c:pt>
                <c:pt idx="8">
                  <c:v>22@2003/11/3</c:v>
                </c:pt>
                <c:pt idx="9">
                  <c:v>23@2003/11/3</c:v>
                </c:pt>
                <c:pt idx="10">
                  <c:v>24@2003/11/3</c:v>
                </c:pt>
                <c:pt idx="11">
                  <c:v>25@2003/11/4</c:v>
                </c:pt>
                <c:pt idx="12">
                  <c:v>26@2003/11/4</c:v>
                </c:pt>
              </c:strCache>
            </c:strRef>
          </c:cat>
          <c:val>
            <c:numRef>
              <c:f>Sheet3!$S$2:$S$14</c:f>
              <c:numCache>
                <c:formatCode>General</c:formatCode>
                <c:ptCount val="13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99</c:v>
                </c:pt>
                <c:pt idx="8">
                  <c:v>6</c:v>
                </c:pt>
                <c:pt idx="9">
                  <c:v>20</c:v>
                </c:pt>
                <c:pt idx="10">
                  <c:v>10</c:v>
                </c:pt>
                <c:pt idx="11">
                  <c:v>2</c:v>
                </c:pt>
                <c:pt idx="12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727232"/>
        <c:axId val="176727792"/>
      </c:barChart>
      <c:lineChart>
        <c:grouping val="standard"/>
        <c:varyColors val="0"/>
        <c:ser>
          <c:idx val="1"/>
          <c:order val="1"/>
          <c:tx>
            <c:strRef>
              <c:f>Sheet3!$H$1</c:f>
              <c:strCache>
                <c:ptCount val="1"/>
                <c:pt idx="0">
                  <c:v>#newT</c:v>
                </c:pt>
              </c:strCache>
            </c:strRef>
          </c:tx>
          <c:marker>
            <c:symbol val="none"/>
          </c:marker>
          <c:cat>
            <c:strRef>
              <c:f>Sheet3!$B$2:$B$14</c:f>
              <c:strCache>
                <c:ptCount val="13"/>
                <c:pt idx="0">
                  <c:v>14@2003/6/26</c:v>
                </c:pt>
                <c:pt idx="1">
                  <c:v>15@2003/6/29</c:v>
                </c:pt>
                <c:pt idx="2">
                  <c:v>16@2003/7/5</c:v>
                </c:pt>
                <c:pt idx="3">
                  <c:v>17@2003/7/25</c:v>
                </c:pt>
                <c:pt idx="4">
                  <c:v>18@2003/8/8</c:v>
                </c:pt>
                <c:pt idx="5">
                  <c:v>19@2003/11/1</c:v>
                </c:pt>
                <c:pt idx="6">
                  <c:v>20@2003/11/1</c:v>
                </c:pt>
                <c:pt idx="7">
                  <c:v>21@2003/11/3</c:v>
                </c:pt>
                <c:pt idx="8">
                  <c:v>22@2003/11/3</c:v>
                </c:pt>
                <c:pt idx="9">
                  <c:v>23@2003/11/3</c:v>
                </c:pt>
                <c:pt idx="10">
                  <c:v>24@2003/11/3</c:v>
                </c:pt>
                <c:pt idx="11">
                  <c:v>25@2003/11/4</c:v>
                </c:pt>
                <c:pt idx="12">
                  <c:v>26@2003/11/4</c:v>
                </c:pt>
              </c:strCache>
            </c:strRef>
          </c:cat>
          <c:val>
            <c:numRef>
              <c:f>Sheet3!$H$2:$H$14</c:f>
              <c:numCache>
                <c:formatCode>General</c:formatCode>
                <c:ptCount val="13"/>
                <c:pt idx="0">
                  <c:v>19</c:v>
                </c:pt>
                <c:pt idx="1">
                  <c:v>19</c:v>
                </c:pt>
                <c:pt idx="2">
                  <c:v>18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26</c:v>
                </c:pt>
                <c:pt idx="11">
                  <c:v>26</c:v>
                </c:pt>
                <c:pt idx="12">
                  <c:v>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728912"/>
        <c:axId val="176728352"/>
      </c:lineChart>
      <c:catAx>
        <c:axId val="176727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6727792"/>
        <c:crosses val="autoZero"/>
        <c:auto val="1"/>
        <c:lblAlgn val="ctr"/>
        <c:lblOffset val="100"/>
        <c:noMultiLvlLbl val="0"/>
      </c:catAx>
      <c:valAx>
        <c:axId val="1767277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76727232"/>
        <c:crosses val="autoZero"/>
        <c:crossBetween val="between"/>
      </c:valAx>
      <c:valAx>
        <c:axId val="1767283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76728912"/>
        <c:crosses val="max"/>
        <c:crossBetween val="between"/>
      </c:valAx>
      <c:catAx>
        <c:axId val="176728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76728352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4803149606299202" l="0.70866141732283505" r="0.70866141732283505" t="0.74803149606299202" header="0.31496062992126" footer="0.31496062992126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dTime-avgDChange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2'!$B$75:$B$83</c:f>
              <c:numCache>
                <c:formatCode>General</c:formatCode>
                <c:ptCount val="9"/>
                <c:pt idx="0">
                  <c:v>2.1446334999999999</c:v>
                </c:pt>
                <c:pt idx="1">
                  <c:v>1.2800944999999999</c:v>
                </c:pt>
                <c:pt idx="2">
                  <c:v>85.757450000000006</c:v>
                </c:pt>
                <c:pt idx="3">
                  <c:v>1.512435</c:v>
                </c:pt>
                <c:pt idx="4">
                  <c:v>2.7245861999999999E-2</c:v>
                </c:pt>
                <c:pt idx="5">
                  <c:v>20.875731999999999</c:v>
                </c:pt>
                <c:pt idx="6">
                  <c:v>50.352364000000001</c:v>
                </c:pt>
                <c:pt idx="7">
                  <c:v>497.28464000000002</c:v>
                </c:pt>
                <c:pt idx="8">
                  <c:v>1533.192</c:v>
                </c:pt>
              </c:numCache>
            </c:numRef>
          </c:xVal>
          <c:yVal>
            <c:numRef>
              <c:f>'Assessment 2'!$D$75:$D$83</c:f>
              <c:numCache>
                <c:formatCode>General</c:formatCode>
                <c:ptCount val="9"/>
                <c:pt idx="0">
                  <c:v>1.2987013E-2</c:v>
                </c:pt>
                <c:pt idx="1">
                  <c:v>5.1948050000000003E-3</c:v>
                </c:pt>
                <c:pt idx="2">
                  <c:v>1.2987013E-2</c:v>
                </c:pt>
                <c:pt idx="3">
                  <c:v>0.24935065000000001</c:v>
                </c:pt>
                <c:pt idx="4">
                  <c:v>0.23636362999999999</c:v>
                </c:pt>
                <c:pt idx="5">
                  <c:v>1.8181817999999999E-2</c:v>
                </c:pt>
                <c:pt idx="6">
                  <c:v>3.8961038000000003E-2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464800"/>
        <c:axId val="225465360"/>
      </c:scatterChart>
      <c:valAx>
        <c:axId val="22546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465360"/>
        <c:crosses val="autoZero"/>
        <c:crossBetween val="midCat"/>
      </c:valAx>
      <c:valAx>
        <c:axId val="225465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46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dTime-avgDChange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2'!$B$89:$B$97</c:f>
              <c:numCache>
                <c:formatCode>General</c:formatCode>
                <c:ptCount val="9"/>
                <c:pt idx="0">
                  <c:v>57.745139999999999</c:v>
                </c:pt>
                <c:pt idx="1">
                  <c:v>6.4363593999999997</c:v>
                </c:pt>
                <c:pt idx="2">
                  <c:v>85.757450000000006</c:v>
                </c:pt>
                <c:pt idx="3">
                  <c:v>20.875731999999999</c:v>
                </c:pt>
                <c:pt idx="4">
                  <c:v>4.9669504</c:v>
                </c:pt>
                <c:pt idx="5">
                  <c:v>50.352364000000001</c:v>
                </c:pt>
                <c:pt idx="6">
                  <c:v>497.28464000000002</c:v>
                </c:pt>
                <c:pt idx="7">
                  <c:v>1061.0815</c:v>
                </c:pt>
                <c:pt idx="8">
                  <c:v>1533.192</c:v>
                </c:pt>
              </c:numCache>
            </c:numRef>
          </c:xVal>
          <c:yVal>
            <c:numRef>
              <c:f>'Assessment 2'!$D$89:$D$97</c:f>
              <c:numCache>
                <c:formatCode>General</c:formatCode>
                <c:ptCount val="9"/>
                <c:pt idx="0">
                  <c:v>1.8181817999999999E-2</c:v>
                </c:pt>
                <c:pt idx="1">
                  <c:v>1.8181817999999999E-2</c:v>
                </c:pt>
                <c:pt idx="2">
                  <c:v>2.5974026000000001E-2</c:v>
                </c:pt>
                <c:pt idx="3">
                  <c:v>4.1558440000000002E-2</c:v>
                </c:pt>
                <c:pt idx="4">
                  <c:v>7.0129869999999997E-2</c:v>
                </c:pt>
                <c:pt idx="5">
                  <c:v>1.8181817999999999E-2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467600"/>
        <c:axId val="225468160"/>
      </c:scatterChart>
      <c:valAx>
        <c:axId val="22546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468160"/>
        <c:crosses val="autoZero"/>
        <c:crossBetween val="midCat"/>
      </c:valAx>
      <c:valAx>
        <c:axId val="225468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46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dTime-avgDChange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2'!$B$103:$B$111</c:f>
              <c:numCache>
                <c:formatCode>General</c:formatCode>
                <c:ptCount val="9"/>
                <c:pt idx="0">
                  <c:v>57.745139999999999</c:v>
                </c:pt>
                <c:pt idx="1">
                  <c:v>6.4363593999999997</c:v>
                </c:pt>
                <c:pt idx="2">
                  <c:v>85.757450000000006</c:v>
                </c:pt>
                <c:pt idx="3">
                  <c:v>20.875731999999999</c:v>
                </c:pt>
                <c:pt idx="4">
                  <c:v>4.9669504</c:v>
                </c:pt>
                <c:pt idx="5">
                  <c:v>14.771193500000001</c:v>
                </c:pt>
                <c:pt idx="6">
                  <c:v>50.352364000000001</c:v>
                </c:pt>
                <c:pt idx="7">
                  <c:v>497.28464000000002</c:v>
                </c:pt>
                <c:pt idx="8">
                  <c:v>1533.192</c:v>
                </c:pt>
              </c:numCache>
            </c:numRef>
          </c:xVal>
          <c:yVal>
            <c:numRef>
              <c:f>'Assessment 2'!$D$103:$D$111</c:f>
              <c:numCache>
                <c:formatCode>General</c:formatCode>
                <c:ptCount val="9"/>
                <c:pt idx="0">
                  <c:v>1.8181817999999999E-2</c:v>
                </c:pt>
                <c:pt idx="1">
                  <c:v>1.8181817999999999E-2</c:v>
                </c:pt>
                <c:pt idx="2">
                  <c:v>2.5974026000000001E-2</c:v>
                </c:pt>
                <c:pt idx="3">
                  <c:v>4.1558440000000002E-2</c:v>
                </c:pt>
                <c:pt idx="4">
                  <c:v>8.3116880000000004E-2</c:v>
                </c:pt>
                <c:pt idx="5">
                  <c:v>3.6363634999999998E-2</c:v>
                </c:pt>
                <c:pt idx="6">
                  <c:v>4.1558440000000002E-2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470400"/>
        <c:axId val="225470960"/>
      </c:scatterChart>
      <c:valAx>
        <c:axId val="22547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470960"/>
        <c:crosses val="autoZero"/>
        <c:crossBetween val="midCat"/>
      </c:valAx>
      <c:valAx>
        <c:axId val="225470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47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dTime-avgDChange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2'!$B$117:$B$125</c:f>
              <c:numCache>
                <c:formatCode>General</c:formatCode>
                <c:ptCount val="9"/>
                <c:pt idx="0">
                  <c:v>2.1446334999999999</c:v>
                </c:pt>
                <c:pt idx="1">
                  <c:v>0.14754137000000001</c:v>
                </c:pt>
                <c:pt idx="2">
                  <c:v>1.2800944999999999</c:v>
                </c:pt>
                <c:pt idx="3">
                  <c:v>8.3463356000000002E-2</c:v>
                </c:pt>
                <c:pt idx="4">
                  <c:v>1.512435</c:v>
                </c:pt>
                <c:pt idx="5">
                  <c:v>2.7245861999999999E-2</c:v>
                </c:pt>
                <c:pt idx="6">
                  <c:v>0.15504728000000001</c:v>
                </c:pt>
                <c:pt idx="7">
                  <c:v>20.875731999999999</c:v>
                </c:pt>
                <c:pt idx="8">
                  <c:v>50.352364000000001</c:v>
                </c:pt>
              </c:numCache>
            </c:numRef>
          </c:xVal>
          <c:yVal>
            <c:numRef>
              <c:f>'Assessment 2'!$D$117:$D$125</c:f>
              <c:numCache>
                <c:formatCode>General</c:formatCode>
                <c:ptCount val="9"/>
                <c:pt idx="0">
                  <c:v>8.5714289999999999E-2</c:v>
                </c:pt>
                <c:pt idx="1">
                  <c:v>8.5714289999999999E-2</c:v>
                </c:pt>
                <c:pt idx="2">
                  <c:v>1.8181817999999999E-2</c:v>
                </c:pt>
                <c:pt idx="3">
                  <c:v>1.5584416E-2</c:v>
                </c:pt>
                <c:pt idx="4">
                  <c:v>0.25194805999999997</c:v>
                </c:pt>
                <c:pt idx="5">
                  <c:v>0.24155845000000001</c:v>
                </c:pt>
                <c:pt idx="6">
                  <c:v>7.7922080000000001E-3</c:v>
                </c:pt>
                <c:pt idx="7">
                  <c:v>1.5584416E-2</c:v>
                </c:pt>
                <c:pt idx="8">
                  <c:v>3.8961038000000003E-2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473200"/>
        <c:axId val="225473760"/>
      </c:scatterChart>
      <c:valAx>
        <c:axId val="22547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473760"/>
        <c:crosses val="autoZero"/>
        <c:crossBetween val="midCat"/>
      </c:valAx>
      <c:valAx>
        <c:axId val="225473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47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dTime-avgDChange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2'!$B$131:$B$139</c:f>
              <c:numCache>
                <c:formatCode>General</c:formatCode>
                <c:ptCount val="9"/>
                <c:pt idx="0">
                  <c:v>2.1446334999999999</c:v>
                </c:pt>
                <c:pt idx="1">
                  <c:v>0.14754137000000001</c:v>
                </c:pt>
                <c:pt idx="2">
                  <c:v>1.2800944999999999</c:v>
                </c:pt>
                <c:pt idx="3">
                  <c:v>8.3463356000000002E-2</c:v>
                </c:pt>
                <c:pt idx="4">
                  <c:v>1.512435</c:v>
                </c:pt>
                <c:pt idx="5">
                  <c:v>2.7245861999999999E-2</c:v>
                </c:pt>
                <c:pt idx="6">
                  <c:v>0.15504728000000001</c:v>
                </c:pt>
                <c:pt idx="7">
                  <c:v>20.875731999999999</c:v>
                </c:pt>
                <c:pt idx="8">
                  <c:v>50.352364000000001</c:v>
                </c:pt>
              </c:numCache>
            </c:numRef>
          </c:xVal>
          <c:yVal>
            <c:numRef>
              <c:f>'Assessment 2'!$D$131:$D$139</c:f>
              <c:numCache>
                <c:formatCode>General</c:formatCode>
                <c:ptCount val="9"/>
                <c:pt idx="0">
                  <c:v>8.5714289999999999E-2</c:v>
                </c:pt>
                <c:pt idx="1">
                  <c:v>8.5714289999999999E-2</c:v>
                </c:pt>
                <c:pt idx="2">
                  <c:v>1.8181817999999999E-2</c:v>
                </c:pt>
                <c:pt idx="3">
                  <c:v>1.5584416E-2</c:v>
                </c:pt>
                <c:pt idx="4">
                  <c:v>0.25194805999999997</c:v>
                </c:pt>
                <c:pt idx="5">
                  <c:v>0.24155845000000001</c:v>
                </c:pt>
                <c:pt idx="6">
                  <c:v>7.7922080000000001E-3</c:v>
                </c:pt>
                <c:pt idx="7">
                  <c:v>1.5584416E-2</c:v>
                </c:pt>
                <c:pt idx="8">
                  <c:v>3.8961038000000003E-2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476000"/>
        <c:axId val="225476560"/>
      </c:scatterChart>
      <c:valAx>
        <c:axId val="22547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476560"/>
        <c:crosses val="autoZero"/>
        <c:crossBetween val="midCat"/>
      </c:valAx>
      <c:valAx>
        <c:axId val="225476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47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dTime-avgDChange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2'!$B$145:$B$153</c:f>
              <c:numCache>
                <c:formatCode>General</c:formatCode>
                <c:ptCount val="9"/>
                <c:pt idx="0">
                  <c:v>57.745139999999999</c:v>
                </c:pt>
                <c:pt idx="1">
                  <c:v>6.4363593999999997</c:v>
                </c:pt>
                <c:pt idx="2">
                  <c:v>11.208251000000001</c:v>
                </c:pt>
                <c:pt idx="3">
                  <c:v>13.842352</c:v>
                </c:pt>
                <c:pt idx="4">
                  <c:v>85.757450000000006</c:v>
                </c:pt>
                <c:pt idx="5">
                  <c:v>20.875731999999999</c:v>
                </c:pt>
                <c:pt idx="6">
                  <c:v>4.9669504</c:v>
                </c:pt>
                <c:pt idx="7">
                  <c:v>14.771193500000001</c:v>
                </c:pt>
                <c:pt idx="8">
                  <c:v>50.352364000000001</c:v>
                </c:pt>
              </c:numCache>
            </c:numRef>
          </c:xVal>
          <c:yVal>
            <c:numRef>
              <c:f>'Assessment 2'!$D$145:$D$153</c:f>
              <c:numCache>
                <c:formatCode>General</c:formatCode>
                <c:ptCount val="9"/>
                <c:pt idx="0">
                  <c:v>1.8181817999999999E-2</c:v>
                </c:pt>
                <c:pt idx="1">
                  <c:v>6.4935066E-2</c:v>
                </c:pt>
                <c:pt idx="2">
                  <c:v>5.9740260000000003E-2</c:v>
                </c:pt>
                <c:pt idx="3">
                  <c:v>0</c:v>
                </c:pt>
                <c:pt idx="4">
                  <c:v>3.8961038000000003E-2</c:v>
                </c:pt>
                <c:pt idx="5">
                  <c:v>4.1558440000000002E-2</c:v>
                </c:pt>
                <c:pt idx="6">
                  <c:v>8.3116880000000004E-2</c:v>
                </c:pt>
                <c:pt idx="7">
                  <c:v>3.6363634999999998E-2</c:v>
                </c:pt>
                <c:pt idx="8">
                  <c:v>4.1558440000000002E-2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541024"/>
        <c:axId val="342541584"/>
      </c:scatterChart>
      <c:valAx>
        <c:axId val="34254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541584"/>
        <c:crosses val="autoZero"/>
        <c:crossBetween val="midCat"/>
      </c:valAx>
      <c:valAx>
        <c:axId val="342541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54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dTime-avgDChange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2'!$B$159:$B$167</c:f>
              <c:numCache>
                <c:formatCode>General</c:formatCode>
                <c:ptCount val="9"/>
                <c:pt idx="0">
                  <c:v>57.745139999999999</c:v>
                </c:pt>
                <c:pt idx="1">
                  <c:v>6.4363593999999997</c:v>
                </c:pt>
                <c:pt idx="2">
                  <c:v>11.208251000000001</c:v>
                </c:pt>
                <c:pt idx="3">
                  <c:v>13.842352</c:v>
                </c:pt>
                <c:pt idx="4">
                  <c:v>85.757450000000006</c:v>
                </c:pt>
                <c:pt idx="5">
                  <c:v>20.875731999999999</c:v>
                </c:pt>
                <c:pt idx="6">
                  <c:v>4.9669504</c:v>
                </c:pt>
                <c:pt idx="7">
                  <c:v>14.771193500000001</c:v>
                </c:pt>
                <c:pt idx="8">
                  <c:v>50.352364000000001</c:v>
                </c:pt>
              </c:numCache>
            </c:numRef>
          </c:xVal>
          <c:yVal>
            <c:numRef>
              <c:f>'Assessment 2'!$D$159:$D$167</c:f>
              <c:numCache>
                <c:formatCode>General</c:formatCode>
                <c:ptCount val="9"/>
                <c:pt idx="0">
                  <c:v>1.8181817999999999E-2</c:v>
                </c:pt>
                <c:pt idx="1">
                  <c:v>6.4935066E-2</c:v>
                </c:pt>
                <c:pt idx="2">
                  <c:v>5.9740260000000003E-2</c:v>
                </c:pt>
                <c:pt idx="3">
                  <c:v>0</c:v>
                </c:pt>
                <c:pt idx="4">
                  <c:v>3.8961038000000003E-2</c:v>
                </c:pt>
                <c:pt idx="5">
                  <c:v>4.1558440000000002E-2</c:v>
                </c:pt>
                <c:pt idx="6">
                  <c:v>8.3116880000000004E-2</c:v>
                </c:pt>
                <c:pt idx="7">
                  <c:v>3.6363634999999998E-2</c:v>
                </c:pt>
                <c:pt idx="8">
                  <c:v>4.1558440000000002E-2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543824"/>
        <c:axId val="342544384"/>
      </c:scatterChart>
      <c:valAx>
        <c:axId val="34254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544384"/>
        <c:crosses val="autoZero"/>
        <c:crossBetween val="midCat"/>
      </c:valAx>
      <c:valAx>
        <c:axId val="342544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54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dTime-dChange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2'!$B$5:$B$13</c:f>
              <c:numCache>
                <c:formatCode>General</c:formatCode>
                <c:ptCount val="9"/>
                <c:pt idx="0">
                  <c:v>57.745139999999999</c:v>
                </c:pt>
                <c:pt idx="1">
                  <c:v>130.53621000000001</c:v>
                </c:pt>
                <c:pt idx="2">
                  <c:v>85.757450000000006</c:v>
                </c:pt>
                <c:pt idx="3">
                  <c:v>50.352364000000001</c:v>
                </c:pt>
                <c:pt idx="4">
                  <c:v>497.28464000000002</c:v>
                </c:pt>
                <c:pt idx="5">
                  <c:v>168.66095999999999</c:v>
                </c:pt>
                <c:pt idx="6">
                  <c:v>1061.0815</c:v>
                </c:pt>
                <c:pt idx="7">
                  <c:v>163.48642000000001</c:v>
                </c:pt>
                <c:pt idx="8">
                  <c:v>1533.192</c:v>
                </c:pt>
              </c:numCache>
            </c:numRef>
          </c:xVal>
          <c:yVal>
            <c:numRef>
              <c:f>'Assessment 2'!$C$5:$C$13</c:f>
              <c:numCache>
                <c:formatCode>General</c:formatCode>
                <c:ptCount val="9"/>
                <c:pt idx="0">
                  <c:v>5</c:v>
                </c:pt>
                <c:pt idx="1">
                  <c:v>3</c:v>
                </c:pt>
                <c:pt idx="2">
                  <c:v>1</c:v>
                </c:pt>
                <c:pt idx="3">
                  <c:v>16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81456"/>
        <c:axId val="198782016"/>
      </c:scatterChart>
      <c:valAx>
        <c:axId val="19878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82016"/>
        <c:crosses val="autoZero"/>
        <c:crossBetween val="midCat"/>
      </c:valAx>
      <c:valAx>
        <c:axId val="198782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8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dTime-dChange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2'!$B$19:$B$27</c:f>
              <c:numCache>
                <c:formatCode>General</c:formatCode>
                <c:ptCount val="9"/>
                <c:pt idx="0">
                  <c:v>57.745139999999999</c:v>
                </c:pt>
                <c:pt idx="1">
                  <c:v>130.53621000000001</c:v>
                </c:pt>
                <c:pt idx="2">
                  <c:v>85.757450000000006</c:v>
                </c:pt>
                <c:pt idx="3">
                  <c:v>20.875731999999999</c:v>
                </c:pt>
                <c:pt idx="4">
                  <c:v>50.352364000000001</c:v>
                </c:pt>
                <c:pt idx="5">
                  <c:v>497.28464000000002</c:v>
                </c:pt>
                <c:pt idx="6">
                  <c:v>31.675944999999999</c:v>
                </c:pt>
                <c:pt idx="7">
                  <c:v>163.48642000000001</c:v>
                </c:pt>
                <c:pt idx="8">
                  <c:v>1533.192</c:v>
                </c:pt>
              </c:numCache>
            </c:numRef>
          </c:xVal>
          <c:yVal>
            <c:numRef>
              <c:f>'Assessment 2'!$C$19:$C$27</c:f>
              <c:numCache>
                <c:formatCode>General</c:formatCode>
                <c:ptCount val="9"/>
                <c:pt idx="0">
                  <c:v>5</c:v>
                </c:pt>
                <c:pt idx="1">
                  <c:v>3</c:v>
                </c:pt>
                <c:pt idx="2">
                  <c:v>1</c:v>
                </c:pt>
                <c:pt idx="3">
                  <c:v>46</c:v>
                </c:pt>
                <c:pt idx="4">
                  <c:v>16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84256"/>
        <c:axId val="198784816"/>
      </c:scatterChart>
      <c:valAx>
        <c:axId val="19878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84816"/>
        <c:crosses val="autoZero"/>
        <c:crossBetween val="midCat"/>
      </c:valAx>
      <c:valAx>
        <c:axId val="198784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8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dTime-dChange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2'!$B$33:$B$41</c:f>
              <c:numCache>
                <c:formatCode>General</c:formatCode>
                <c:ptCount val="9"/>
                <c:pt idx="0">
                  <c:v>57.745139999999999</c:v>
                </c:pt>
                <c:pt idx="1">
                  <c:v>130.53621000000001</c:v>
                </c:pt>
                <c:pt idx="2">
                  <c:v>85.757450000000006</c:v>
                </c:pt>
                <c:pt idx="3">
                  <c:v>50.352364000000001</c:v>
                </c:pt>
                <c:pt idx="4">
                  <c:v>497.28464000000002</c:v>
                </c:pt>
                <c:pt idx="5">
                  <c:v>168.66095999999999</c:v>
                </c:pt>
                <c:pt idx="6">
                  <c:v>1061.0815</c:v>
                </c:pt>
                <c:pt idx="7">
                  <c:v>163.48642000000001</c:v>
                </c:pt>
                <c:pt idx="8">
                  <c:v>1533.192</c:v>
                </c:pt>
              </c:numCache>
            </c:numRef>
          </c:xVal>
          <c:yVal>
            <c:numRef>
              <c:f>'Assessment 2'!$C$33:$C$41</c:f>
              <c:numCache>
                <c:formatCode>General</c:formatCode>
                <c:ptCount val="9"/>
                <c:pt idx="0">
                  <c:v>5</c:v>
                </c:pt>
                <c:pt idx="1">
                  <c:v>3</c:v>
                </c:pt>
                <c:pt idx="2">
                  <c:v>1</c:v>
                </c:pt>
                <c:pt idx="3">
                  <c:v>16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97728"/>
        <c:axId val="315698288"/>
      </c:scatterChart>
      <c:valAx>
        <c:axId val="31569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698288"/>
        <c:crosses val="autoZero"/>
        <c:crossBetween val="midCat"/>
      </c:valAx>
      <c:valAx>
        <c:axId val="315698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69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dTime-dChange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2'!$B$47:$B$55</c:f>
              <c:numCache>
                <c:formatCode>General</c:formatCode>
                <c:ptCount val="9"/>
                <c:pt idx="0">
                  <c:v>57.745139999999999</c:v>
                </c:pt>
                <c:pt idx="1">
                  <c:v>130.53621000000001</c:v>
                </c:pt>
                <c:pt idx="2">
                  <c:v>85.757450000000006</c:v>
                </c:pt>
                <c:pt idx="3">
                  <c:v>20.875731999999999</c:v>
                </c:pt>
                <c:pt idx="4">
                  <c:v>50.352364000000001</c:v>
                </c:pt>
                <c:pt idx="5">
                  <c:v>497.28464000000002</c:v>
                </c:pt>
                <c:pt idx="6">
                  <c:v>31.675944999999999</c:v>
                </c:pt>
                <c:pt idx="7">
                  <c:v>163.48642000000001</c:v>
                </c:pt>
                <c:pt idx="8">
                  <c:v>1533.192</c:v>
                </c:pt>
              </c:numCache>
            </c:numRef>
          </c:xVal>
          <c:yVal>
            <c:numRef>
              <c:f>'Assessment 2'!$C$47:$C$55</c:f>
              <c:numCache>
                <c:formatCode>General</c:formatCode>
                <c:ptCount val="9"/>
                <c:pt idx="0">
                  <c:v>5</c:v>
                </c:pt>
                <c:pt idx="1">
                  <c:v>3</c:v>
                </c:pt>
                <c:pt idx="2">
                  <c:v>1</c:v>
                </c:pt>
                <c:pt idx="3">
                  <c:v>46</c:v>
                </c:pt>
                <c:pt idx="4">
                  <c:v>16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700528"/>
        <c:axId val="315701088"/>
      </c:scatterChart>
      <c:valAx>
        <c:axId val="3157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01088"/>
        <c:crosses val="autoZero"/>
        <c:crossBetween val="midCat"/>
      </c:valAx>
      <c:valAx>
        <c:axId val="315701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0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dTime-dChange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2'!$B$61:$B$69</c:f>
              <c:numCache>
                <c:formatCode>General</c:formatCode>
                <c:ptCount val="9"/>
                <c:pt idx="0">
                  <c:v>2.1446334999999999</c:v>
                </c:pt>
                <c:pt idx="1">
                  <c:v>85.757450000000006</c:v>
                </c:pt>
                <c:pt idx="2">
                  <c:v>1.512435</c:v>
                </c:pt>
                <c:pt idx="3">
                  <c:v>2.7245861999999999E-2</c:v>
                </c:pt>
                <c:pt idx="4">
                  <c:v>20.875731999999999</c:v>
                </c:pt>
                <c:pt idx="5">
                  <c:v>50.352364000000001</c:v>
                </c:pt>
                <c:pt idx="6">
                  <c:v>497.28464000000002</c:v>
                </c:pt>
                <c:pt idx="7">
                  <c:v>1061.0815</c:v>
                </c:pt>
                <c:pt idx="8">
                  <c:v>1533.192</c:v>
                </c:pt>
              </c:numCache>
            </c:numRef>
          </c:xVal>
          <c:yVal>
            <c:numRef>
              <c:f>'Assessment 2'!$C$61:$C$69</c:f>
              <c:numCache>
                <c:formatCode>General</c:formatCode>
                <c:ptCount val="9"/>
                <c:pt idx="0">
                  <c:v>34</c:v>
                </c:pt>
                <c:pt idx="1">
                  <c:v>1</c:v>
                </c:pt>
                <c:pt idx="2">
                  <c:v>97</c:v>
                </c:pt>
                <c:pt idx="3">
                  <c:v>93</c:v>
                </c:pt>
                <c:pt idx="4">
                  <c:v>46</c:v>
                </c:pt>
                <c:pt idx="5">
                  <c:v>16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703328"/>
        <c:axId val="315703888"/>
      </c:scatterChart>
      <c:valAx>
        <c:axId val="31570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03888"/>
        <c:crosses val="autoZero"/>
        <c:crossBetween val="midCat"/>
      </c:valAx>
      <c:valAx>
        <c:axId val="315703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0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dTime-dChange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2'!$B$75:$B$83</c:f>
              <c:numCache>
                <c:formatCode>General</c:formatCode>
                <c:ptCount val="9"/>
                <c:pt idx="0">
                  <c:v>2.1446334999999999</c:v>
                </c:pt>
                <c:pt idx="1">
                  <c:v>1.2800944999999999</c:v>
                </c:pt>
                <c:pt idx="2">
                  <c:v>85.757450000000006</c:v>
                </c:pt>
                <c:pt idx="3">
                  <c:v>1.512435</c:v>
                </c:pt>
                <c:pt idx="4">
                  <c:v>2.7245861999999999E-2</c:v>
                </c:pt>
                <c:pt idx="5">
                  <c:v>20.875731999999999</c:v>
                </c:pt>
                <c:pt idx="6">
                  <c:v>50.352364000000001</c:v>
                </c:pt>
                <c:pt idx="7">
                  <c:v>497.28464000000002</c:v>
                </c:pt>
                <c:pt idx="8">
                  <c:v>1533.192</c:v>
                </c:pt>
              </c:numCache>
            </c:numRef>
          </c:xVal>
          <c:yVal>
            <c:numRef>
              <c:f>'Assessment 2'!$C$75:$C$83</c:f>
              <c:numCache>
                <c:formatCode>General</c:formatCode>
                <c:ptCount val="9"/>
                <c:pt idx="0">
                  <c:v>34</c:v>
                </c:pt>
                <c:pt idx="1">
                  <c:v>49</c:v>
                </c:pt>
                <c:pt idx="2">
                  <c:v>1</c:v>
                </c:pt>
                <c:pt idx="3">
                  <c:v>97</c:v>
                </c:pt>
                <c:pt idx="4">
                  <c:v>93</c:v>
                </c:pt>
                <c:pt idx="5">
                  <c:v>46</c:v>
                </c:pt>
                <c:pt idx="6">
                  <c:v>16</c:v>
                </c:pt>
                <c:pt idx="7">
                  <c:v>2</c:v>
                </c:pt>
                <c:pt idx="8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415248"/>
        <c:axId val="334415808"/>
      </c:scatterChart>
      <c:valAx>
        <c:axId val="33441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15808"/>
        <c:crosses val="autoZero"/>
        <c:crossBetween val="midCat"/>
      </c:valAx>
      <c:valAx>
        <c:axId val="334415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1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dTime-dChange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2'!$B$89:$B$97</c:f>
              <c:numCache>
                <c:formatCode>General</c:formatCode>
                <c:ptCount val="9"/>
                <c:pt idx="0">
                  <c:v>57.745139999999999</c:v>
                </c:pt>
                <c:pt idx="1">
                  <c:v>6.4363593999999997</c:v>
                </c:pt>
                <c:pt idx="2">
                  <c:v>85.757450000000006</c:v>
                </c:pt>
                <c:pt idx="3">
                  <c:v>20.875731999999999</c:v>
                </c:pt>
                <c:pt idx="4">
                  <c:v>4.9669504</c:v>
                </c:pt>
                <c:pt idx="5">
                  <c:v>50.352364000000001</c:v>
                </c:pt>
                <c:pt idx="6">
                  <c:v>497.28464000000002</c:v>
                </c:pt>
                <c:pt idx="7">
                  <c:v>1061.0815</c:v>
                </c:pt>
                <c:pt idx="8">
                  <c:v>1533.192</c:v>
                </c:pt>
              </c:numCache>
            </c:numRef>
          </c:xVal>
          <c:yVal>
            <c:numRef>
              <c:f>'Assessment 2'!$C$89:$C$97</c:f>
              <c:numCache>
                <c:formatCode>General</c:formatCode>
                <c:ptCount val="9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46</c:v>
                </c:pt>
                <c:pt idx="4">
                  <c:v>16</c:v>
                </c:pt>
                <c:pt idx="5">
                  <c:v>16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418048"/>
        <c:axId val="334418608"/>
      </c:scatterChart>
      <c:valAx>
        <c:axId val="33441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18608"/>
        <c:crosses val="autoZero"/>
        <c:crossBetween val="midCat"/>
      </c:valAx>
      <c:valAx>
        <c:axId val="334418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1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5.xml"/><Relationship Id="rId18" Type="http://schemas.openxmlformats.org/officeDocument/2006/relationships/chart" Target="../charts/chart20.xml"/><Relationship Id="rId3" Type="http://schemas.openxmlformats.org/officeDocument/2006/relationships/chart" Target="../charts/chart5.xml"/><Relationship Id="rId21" Type="http://schemas.openxmlformats.org/officeDocument/2006/relationships/chart" Target="../charts/chart23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17" Type="http://schemas.openxmlformats.org/officeDocument/2006/relationships/chart" Target="../charts/chart19.xml"/><Relationship Id="rId2" Type="http://schemas.openxmlformats.org/officeDocument/2006/relationships/chart" Target="../charts/chart4.xml"/><Relationship Id="rId16" Type="http://schemas.openxmlformats.org/officeDocument/2006/relationships/chart" Target="../charts/chart18.xml"/><Relationship Id="rId20" Type="http://schemas.openxmlformats.org/officeDocument/2006/relationships/chart" Target="../charts/chart22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24" Type="http://schemas.openxmlformats.org/officeDocument/2006/relationships/chart" Target="../charts/chart26.xml"/><Relationship Id="rId5" Type="http://schemas.openxmlformats.org/officeDocument/2006/relationships/chart" Target="../charts/chart7.xml"/><Relationship Id="rId15" Type="http://schemas.openxmlformats.org/officeDocument/2006/relationships/chart" Target="../charts/chart17.xml"/><Relationship Id="rId23" Type="http://schemas.openxmlformats.org/officeDocument/2006/relationships/chart" Target="../charts/chart25.xml"/><Relationship Id="rId10" Type="http://schemas.openxmlformats.org/officeDocument/2006/relationships/chart" Target="../charts/chart12.xml"/><Relationship Id="rId19" Type="http://schemas.openxmlformats.org/officeDocument/2006/relationships/chart" Target="../charts/chart21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Relationship Id="rId14" Type="http://schemas.openxmlformats.org/officeDocument/2006/relationships/chart" Target="../charts/chart16.xml"/><Relationship Id="rId22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603249</xdr:colOff>
      <xdr:row>30</xdr:row>
      <xdr:rowOff>3175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31</xdr:col>
      <xdr:colOff>170655</xdr:colOff>
      <xdr:row>45</xdr:row>
      <xdr:rowOff>10319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4762</xdr:rowOff>
    </xdr:from>
    <xdr:to>
      <xdr:col>11</xdr:col>
      <xdr:colOff>9525</xdr:colOff>
      <xdr:row>13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15</xdr:row>
      <xdr:rowOff>0</xdr:rowOff>
    </xdr:from>
    <xdr:to>
      <xdr:col>11</xdr:col>
      <xdr:colOff>0</xdr:colOff>
      <xdr:row>27</xdr:row>
      <xdr:rowOff>4763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29</xdr:row>
      <xdr:rowOff>0</xdr:rowOff>
    </xdr:from>
    <xdr:to>
      <xdr:col>11</xdr:col>
      <xdr:colOff>0</xdr:colOff>
      <xdr:row>41</xdr:row>
      <xdr:rowOff>4763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43</xdr:row>
      <xdr:rowOff>0</xdr:rowOff>
    </xdr:from>
    <xdr:to>
      <xdr:col>11</xdr:col>
      <xdr:colOff>0</xdr:colOff>
      <xdr:row>55</xdr:row>
      <xdr:rowOff>4763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57</xdr:row>
      <xdr:rowOff>0</xdr:rowOff>
    </xdr:from>
    <xdr:to>
      <xdr:col>11</xdr:col>
      <xdr:colOff>0</xdr:colOff>
      <xdr:row>69</xdr:row>
      <xdr:rowOff>4763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71</xdr:row>
      <xdr:rowOff>0</xdr:rowOff>
    </xdr:from>
    <xdr:to>
      <xdr:col>11</xdr:col>
      <xdr:colOff>0</xdr:colOff>
      <xdr:row>83</xdr:row>
      <xdr:rowOff>4763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85</xdr:row>
      <xdr:rowOff>0</xdr:rowOff>
    </xdr:from>
    <xdr:to>
      <xdr:col>11</xdr:col>
      <xdr:colOff>0</xdr:colOff>
      <xdr:row>97</xdr:row>
      <xdr:rowOff>4763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0</xdr:colOff>
      <xdr:row>98</xdr:row>
      <xdr:rowOff>0</xdr:rowOff>
    </xdr:from>
    <xdr:to>
      <xdr:col>11</xdr:col>
      <xdr:colOff>0</xdr:colOff>
      <xdr:row>110</xdr:row>
      <xdr:rowOff>4763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0</xdr:colOff>
      <xdr:row>113</xdr:row>
      <xdr:rowOff>0</xdr:rowOff>
    </xdr:from>
    <xdr:to>
      <xdr:col>11</xdr:col>
      <xdr:colOff>0</xdr:colOff>
      <xdr:row>125</xdr:row>
      <xdr:rowOff>4763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0</xdr:colOff>
      <xdr:row>127</xdr:row>
      <xdr:rowOff>0</xdr:rowOff>
    </xdr:from>
    <xdr:to>
      <xdr:col>11</xdr:col>
      <xdr:colOff>0</xdr:colOff>
      <xdr:row>139</xdr:row>
      <xdr:rowOff>4763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141</xdr:row>
      <xdr:rowOff>0</xdr:rowOff>
    </xdr:from>
    <xdr:to>
      <xdr:col>11</xdr:col>
      <xdr:colOff>0</xdr:colOff>
      <xdr:row>153</xdr:row>
      <xdr:rowOff>4763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0</xdr:colOff>
      <xdr:row>155</xdr:row>
      <xdr:rowOff>0</xdr:rowOff>
    </xdr:from>
    <xdr:to>
      <xdr:col>11</xdr:col>
      <xdr:colOff>0</xdr:colOff>
      <xdr:row>167</xdr:row>
      <xdr:rowOff>4763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18</xdr:col>
      <xdr:colOff>0</xdr:colOff>
      <xdr:row>13</xdr:row>
      <xdr:rowOff>4763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0</xdr:colOff>
      <xdr:row>15</xdr:row>
      <xdr:rowOff>0</xdr:rowOff>
    </xdr:from>
    <xdr:to>
      <xdr:col>18</xdr:col>
      <xdr:colOff>0</xdr:colOff>
      <xdr:row>27</xdr:row>
      <xdr:rowOff>4763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0</xdr:colOff>
      <xdr:row>29</xdr:row>
      <xdr:rowOff>0</xdr:rowOff>
    </xdr:from>
    <xdr:to>
      <xdr:col>18</xdr:col>
      <xdr:colOff>0</xdr:colOff>
      <xdr:row>41</xdr:row>
      <xdr:rowOff>4763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0</xdr:colOff>
      <xdr:row>43</xdr:row>
      <xdr:rowOff>0</xdr:rowOff>
    </xdr:from>
    <xdr:to>
      <xdr:col>18</xdr:col>
      <xdr:colOff>0</xdr:colOff>
      <xdr:row>55</xdr:row>
      <xdr:rowOff>4763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0</xdr:colOff>
      <xdr:row>57</xdr:row>
      <xdr:rowOff>0</xdr:rowOff>
    </xdr:from>
    <xdr:to>
      <xdr:col>18</xdr:col>
      <xdr:colOff>0</xdr:colOff>
      <xdr:row>69</xdr:row>
      <xdr:rowOff>4763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71</xdr:row>
      <xdr:rowOff>0</xdr:rowOff>
    </xdr:from>
    <xdr:to>
      <xdr:col>18</xdr:col>
      <xdr:colOff>0</xdr:colOff>
      <xdr:row>83</xdr:row>
      <xdr:rowOff>4763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0</xdr:colOff>
      <xdr:row>85</xdr:row>
      <xdr:rowOff>0</xdr:rowOff>
    </xdr:from>
    <xdr:to>
      <xdr:col>18</xdr:col>
      <xdr:colOff>0</xdr:colOff>
      <xdr:row>97</xdr:row>
      <xdr:rowOff>4763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0</xdr:colOff>
      <xdr:row>98</xdr:row>
      <xdr:rowOff>0</xdr:rowOff>
    </xdr:from>
    <xdr:to>
      <xdr:col>18</xdr:col>
      <xdr:colOff>0</xdr:colOff>
      <xdr:row>110</xdr:row>
      <xdr:rowOff>4763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0</xdr:colOff>
      <xdr:row>113</xdr:row>
      <xdr:rowOff>0</xdr:rowOff>
    </xdr:from>
    <xdr:to>
      <xdr:col>18</xdr:col>
      <xdr:colOff>0</xdr:colOff>
      <xdr:row>125</xdr:row>
      <xdr:rowOff>4763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0</xdr:colOff>
      <xdr:row>127</xdr:row>
      <xdr:rowOff>0</xdr:rowOff>
    </xdr:from>
    <xdr:to>
      <xdr:col>18</xdr:col>
      <xdr:colOff>0</xdr:colOff>
      <xdr:row>139</xdr:row>
      <xdr:rowOff>4763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12</xdr:col>
      <xdr:colOff>0</xdr:colOff>
      <xdr:row>141</xdr:row>
      <xdr:rowOff>0</xdr:rowOff>
    </xdr:from>
    <xdr:to>
      <xdr:col>18</xdr:col>
      <xdr:colOff>0</xdr:colOff>
      <xdr:row>153</xdr:row>
      <xdr:rowOff>4763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0</xdr:colOff>
      <xdr:row>155</xdr:row>
      <xdr:rowOff>0</xdr:rowOff>
    </xdr:from>
    <xdr:to>
      <xdr:col>18</xdr:col>
      <xdr:colOff>0</xdr:colOff>
      <xdr:row>167</xdr:row>
      <xdr:rowOff>4763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biosql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biosqlShort1" connectionId="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biosql" connectionId="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biosqlassessment2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15" sqref="A15:XFD15"/>
    </sheetView>
  </sheetViews>
  <sheetFormatPr defaultColWidth="11" defaultRowHeight="15.75" x14ac:dyDescent="0.25"/>
  <cols>
    <col min="1" max="1" width="4.375" bestFit="1" customWidth="1"/>
    <col min="2" max="2" width="14.625" bestFit="1" customWidth="1"/>
    <col min="3" max="3" width="10.375" bestFit="1" customWidth="1"/>
    <col min="4" max="4" width="11.125" bestFit="1" customWidth="1"/>
    <col min="5" max="6" width="14.125" bestFit="1" customWidth="1"/>
    <col min="7" max="7" width="5.875" bestFit="1" customWidth="1"/>
    <col min="8" max="8" width="6.625" bestFit="1" customWidth="1"/>
    <col min="9" max="9" width="6" bestFit="1" customWidth="1"/>
    <col min="10" max="10" width="6.875" bestFit="1" customWidth="1"/>
    <col min="11" max="11" width="4.375" bestFit="1" customWidth="1"/>
    <col min="12" max="13" width="4.5" bestFit="1" customWidth="1"/>
    <col min="14" max="14" width="4.875" bestFit="1" customWidth="1"/>
    <col min="15" max="15" width="8.5" bestFit="1" customWidth="1"/>
    <col min="16" max="16" width="6.375" bestFit="1" customWidth="1"/>
    <col min="17" max="17" width="7.5" bestFit="1" customWidth="1"/>
    <col min="18" max="18" width="7.875" bestFit="1" customWidth="1"/>
    <col min="19" max="19" width="13.375" bestFit="1" customWidth="1"/>
  </cols>
  <sheetData>
    <row r="1" spans="1:20" x14ac:dyDescent="0.25">
      <c r="A1" t="s">
        <v>0</v>
      </c>
      <c r="C1" t="s">
        <v>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63</v>
      </c>
    </row>
    <row r="2" spans="1:20" x14ac:dyDescent="0.25">
      <c r="A2">
        <v>1</v>
      </c>
      <c r="B2" t="str">
        <f>CONCATENATE(A2,"@",YEAR(C2),"/",MONTH(C2),"/",DAY(C2))</f>
        <v>1@2002/11/2</v>
      </c>
      <c r="C2" s="1">
        <f>(D2/84600)+25569</f>
        <v>37562.282813238773</v>
      </c>
      <c r="D2">
        <v>1014631726</v>
      </c>
      <c r="E2" t="s">
        <v>16</v>
      </c>
      <c r="F2" t="s">
        <v>17</v>
      </c>
      <c r="G2">
        <v>21</v>
      </c>
      <c r="H2">
        <v>21</v>
      </c>
      <c r="I2">
        <v>74</v>
      </c>
      <c r="J2">
        <v>74</v>
      </c>
      <c r="K2">
        <v>0</v>
      </c>
      <c r="L2">
        <v>0</v>
      </c>
      <c r="M2">
        <v>1</v>
      </c>
      <c r="N2">
        <v>1</v>
      </c>
      <c r="O2">
        <v>0</v>
      </c>
      <c r="P2">
        <v>0</v>
      </c>
      <c r="Q2">
        <v>0</v>
      </c>
      <c r="R2">
        <v>0</v>
      </c>
      <c r="S2">
        <f>SUM(M2:R2)</f>
        <v>2</v>
      </c>
      <c r="T2">
        <v>0</v>
      </c>
    </row>
    <row r="3" spans="1:20" x14ac:dyDescent="0.25">
      <c r="A3">
        <v>2</v>
      </c>
      <c r="B3" t="str">
        <f t="shared" ref="B3:B47" si="0">CONCATENATE(A3,"@",YEAR(C3),"/",MONTH(C3),"/",DAY(C3))</f>
        <v>2@2002/11/3</v>
      </c>
      <c r="C3" s="1">
        <f t="shared" ref="C3:C47" si="1">(D3/84600)+25569</f>
        <v>37563.182115839241</v>
      </c>
      <c r="D3">
        <v>1014707807</v>
      </c>
      <c r="E3" t="s">
        <v>17</v>
      </c>
      <c r="F3" t="s">
        <v>18</v>
      </c>
      <c r="G3">
        <v>21</v>
      </c>
      <c r="H3">
        <v>21</v>
      </c>
      <c r="I3">
        <v>74</v>
      </c>
      <c r="J3">
        <v>74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f t="shared" ref="S3:S47" si="2">SUM(M3:R3)</f>
        <v>0</v>
      </c>
      <c r="T3">
        <f>(D3-D2)/84600</f>
        <v>0.89930260047281319</v>
      </c>
    </row>
    <row r="4" spans="1:20" x14ac:dyDescent="0.25">
      <c r="A4">
        <v>3</v>
      </c>
      <c r="B4" t="str">
        <f t="shared" si="0"/>
        <v>3@2002/11/5</v>
      </c>
      <c r="C4" s="1">
        <f t="shared" si="1"/>
        <v>37565.326749408981</v>
      </c>
      <c r="D4">
        <v>1014889243</v>
      </c>
      <c r="E4" t="s">
        <v>18</v>
      </c>
      <c r="F4" t="s">
        <v>19</v>
      </c>
      <c r="G4">
        <v>21</v>
      </c>
      <c r="H4">
        <v>20</v>
      </c>
      <c r="I4">
        <v>74</v>
      </c>
      <c r="J4">
        <v>77</v>
      </c>
      <c r="K4">
        <v>4</v>
      </c>
      <c r="L4">
        <v>5</v>
      </c>
      <c r="M4">
        <v>5</v>
      </c>
      <c r="N4">
        <v>5</v>
      </c>
      <c r="O4">
        <v>1</v>
      </c>
      <c r="P4">
        <v>0</v>
      </c>
      <c r="Q4">
        <v>13</v>
      </c>
      <c r="R4">
        <v>10</v>
      </c>
      <c r="S4">
        <f t="shared" si="2"/>
        <v>34</v>
      </c>
      <c r="T4">
        <f t="shared" ref="T4:T47" si="3">(D4-D3)/84600</f>
        <v>2.1446335697399528</v>
      </c>
    </row>
    <row r="5" spans="1:20" x14ac:dyDescent="0.25">
      <c r="A5">
        <v>4</v>
      </c>
      <c r="B5" t="str">
        <f t="shared" si="0"/>
        <v>4@2002/11/5</v>
      </c>
      <c r="C5" s="1">
        <f t="shared" si="1"/>
        <v>37565.474290780141</v>
      </c>
      <c r="D5">
        <v>1014901725</v>
      </c>
      <c r="E5" t="s">
        <v>19</v>
      </c>
      <c r="F5" t="s">
        <v>20</v>
      </c>
      <c r="G5">
        <v>20</v>
      </c>
      <c r="H5">
        <v>20</v>
      </c>
      <c r="I5">
        <v>77</v>
      </c>
      <c r="J5">
        <v>77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f t="shared" si="2"/>
        <v>0</v>
      </c>
      <c r="T5">
        <f t="shared" si="3"/>
        <v>0.14754137115839244</v>
      </c>
    </row>
    <row r="6" spans="1:20" x14ac:dyDescent="0.25">
      <c r="A6">
        <v>5</v>
      </c>
      <c r="B6" t="str">
        <f t="shared" si="0"/>
        <v>5@2002/11/6</v>
      </c>
      <c r="C6" s="1">
        <f t="shared" si="1"/>
        <v>37566.347210401887</v>
      </c>
      <c r="D6">
        <v>1014975574</v>
      </c>
      <c r="E6" t="s">
        <v>20</v>
      </c>
      <c r="F6" t="s">
        <v>21</v>
      </c>
      <c r="G6">
        <v>20</v>
      </c>
      <c r="H6">
        <v>21</v>
      </c>
      <c r="I6">
        <v>77</v>
      </c>
      <c r="J6">
        <v>82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5</v>
      </c>
      <c r="R6">
        <v>0</v>
      </c>
      <c r="S6">
        <f t="shared" si="2"/>
        <v>5</v>
      </c>
      <c r="T6">
        <f t="shared" si="3"/>
        <v>0.87291962174940896</v>
      </c>
    </row>
    <row r="7" spans="1:20" x14ac:dyDescent="0.25">
      <c r="A7">
        <v>6</v>
      </c>
      <c r="B7" t="str">
        <f t="shared" si="0"/>
        <v>6@2003/1/3</v>
      </c>
      <c r="C7" s="1">
        <f t="shared" si="1"/>
        <v>37624.092352245862</v>
      </c>
      <c r="D7">
        <v>1019860813</v>
      </c>
      <c r="E7" t="s">
        <v>21</v>
      </c>
      <c r="F7" t="s">
        <v>22</v>
      </c>
      <c r="G7">
        <v>21</v>
      </c>
      <c r="H7">
        <v>21</v>
      </c>
      <c r="I7">
        <v>82</v>
      </c>
      <c r="J7">
        <v>82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f t="shared" si="2"/>
        <v>0</v>
      </c>
      <c r="T7">
        <f t="shared" si="3"/>
        <v>57.745141843971631</v>
      </c>
    </row>
    <row r="8" spans="1:20" x14ac:dyDescent="0.25">
      <c r="A8">
        <v>7</v>
      </c>
      <c r="B8" t="str">
        <f t="shared" si="0"/>
        <v>7@2003/1/6</v>
      </c>
      <c r="C8" s="1">
        <f t="shared" si="1"/>
        <v>37627.172021276594</v>
      </c>
      <c r="D8">
        <v>1020121353</v>
      </c>
      <c r="E8" t="s">
        <v>22</v>
      </c>
      <c r="F8" t="s">
        <v>23</v>
      </c>
      <c r="G8">
        <v>21</v>
      </c>
      <c r="H8">
        <v>21</v>
      </c>
      <c r="I8">
        <v>82</v>
      </c>
      <c r="J8">
        <v>82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f t="shared" si="2"/>
        <v>0</v>
      </c>
      <c r="T8">
        <f t="shared" si="3"/>
        <v>3.0796690307328607</v>
      </c>
    </row>
    <row r="9" spans="1:20" x14ac:dyDescent="0.25">
      <c r="A9">
        <v>8</v>
      </c>
      <c r="B9" t="str">
        <f t="shared" si="0"/>
        <v>8@2003/5/16</v>
      </c>
      <c r="C9" s="1">
        <f t="shared" si="1"/>
        <v>37757.708226950359</v>
      </c>
      <c r="D9">
        <v>1031164716</v>
      </c>
      <c r="E9" t="s">
        <v>23</v>
      </c>
      <c r="F9" t="s">
        <v>24</v>
      </c>
      <c r="G9">
        <v>21</v>
      </c>
      <c r="H9">
        <v>21</v>
      </c>
      <c r="I9">
        <v>82</v>
      </c>
      <c r="J9">
        <v>84</v>
      </c>
      <c r="K9">
        <v>0</v>
      </c>
      <c r="L9">
        <v>0</v>
      </c>
      <c r="M9">
        <v>2</v>
      </c>
      <c r="N9">
        <v>0</v>
      </c>
      <c r="O9">
        <v>1</v>
      </c>
      <c r="P9">
        <v>0</v>
      </c>
      <c r="Q9">
        <v>0</v>
      </c>
      <c r="R9">
        <v>0</v>
      </c>
      <c r="S9">
        <f t="shared" si="2"/>
        <v>3</v>
      </c>
      <c r="T9">
        <f t="shared" si="3"/>
        <v>130.53620567375887</v>
      </c>
    </row>
    <row r="10" spans="1:20" x14ac:dyDescent="0.25">
      <c r="A10">
        <v>9</v>
      </c>
      <c r="B10" t="str">
        <f t="shared" si="0"/>
        <v>9@2003/5/23</v>
      </c>
      <c r="C10" s="1">
        <f t="shared" si="1"/>
        <v>37764.144586288414</v>
      </c>
      <c r="D10">
        <v>1031709232</v>
      </c>
      <c r="E10" t="s">
        <v>24</v>
      </c>
      <c r="F10" t="s">
        <v>25</v>
      </c>
      <c r="G10">
        <v>21</v>
      </c>
      <c r="H10">
        <v>21</v>
      </c>
      <c r="I10">
        <v>84</v>
      </c>
      <c r="J10">
        <v>86</v>
      </c>
      <c r="K10">
        <v>0</v>
      </c>
      <c r="L10">
        <v>0</v>
      </c>
      <c r="M10">
        <v>2</v>
      </c>
      <c r="N10">
        <v>0</v>
      </c>
      <c r="O10">
        <v>0</v>
      </c>
      <c r="P10">
        <v>0</v>
      </c>
      <c r="Q10">
        <v>0</v>
      </c>
      <c r="R10">
        <v>0</v>
      </c>
      <c r="S10">
        <f t="shared" si="2"/>
        <v>2</v>
      </c>
      <c r="T10">
        <f t="shared" si="3"/>
        <v>6.4363593380614654</v>
      </c>
    </row>
    <row r="11" spans="1:20" x14ac:dyDescent="0.25">
      <c r="A11">
        <v>10</v>
      </c>
      <c r="B11" t="str">
        <f t="shared" si="0"/>
        <v>10@2003/5/24</v>
      </c>
      <c r="C11" s="1">
        <f t="shared" si="1"/>
        <v>37765.424680851065</v>
      </c>
      <c r="D11">
        <v>1031817528</v>
      </c>
      <c r="E11" t="s">
        <v>25</v>
      </c>
      <c r="F11" t="s">
        <v>26</v>
      </c>
      <c r="G11">
        <v>21</v>
      </c>
      <c r="H11">
        <v>20</v>
      </c>
      <c r="I11">
        <v>86</v>
      </c>
      <c r="J11">
        <v>84</v>
      </c>
      <c r="K11">
        <v>2</v>
      </c>
      <c r="L11">
        <v>3</v>
      </c>
      <c r="M11">
        <v>5</v>
      </c>
      <c r="N11">
        <v>5</v>
      </c>
      <c r="O11">
        <v>18</v>
      </c>
      <c r="P11">
        <v>5</v>
      </c>
      <c r="Q11">
        <v>8</v>
      </c>
      <c r="R11">
        <v>10</v>
      </c>
      <c r="S11">
        <f t="shared" si="2"/>
        <v>51</v>
      </c>
      <c r="T11">
        <f t="shared" si="3"/>
        <v>1.2800945626477542</v>
      </c>
    </row>
    <row r="12" spans="1:20" x14ac:dyDescent="0.25">
      <c r="A12">
        <v>11</v>
      </c>
      <c r="B12" t="str">
        <f t="shared" si="0"/>
        <v>11@2003/6/4</v>
      </c>
      <c r="C12" s="1">
        <f t="shared" si="1"/>
        <v>37776.63293144208</v>
      </c>
      <c r="D12">
        <v>1032765746</v>
      </c>
      <c r="E12" t="s">
        <v>26</v>
      </c>
      <c r="F12" t="s">
        <v>27</v>
      </c>
      <c r="G12">
        <v>20</v>
      </c>
      <c r="H12">
        <v>20</v>
      </c>
      <c r="I12">
        <v>84</v>
      </c>
      <c r="J12">
        <v>83</v>
      </c>
      <c r="K12">
        <v>0</v>
      </c>
      <c r="L12">
        <v>0</v>
      </c>
      <c r="M12">
        <v>1</v>
      </c>
      <c r="N12">
        <v>2</v>
      </c>
      <c r="O12">
        <v>0</v>
      </c>
      <c r="P12">
        <v>2</v>
      </c>
      <c r="Q12">
        <v>0</v>
      </c>
      <c r="R12">
        <v>0</v>
      </c>
      <c r="S12">
        <f t="shared" si="2"/>
        <v>5</v>
      </c>
      <c r="T12">
        <f t="shared" si="3"/>
        <v>11.208250591016549</v>
      </c>
    </row>
    <row r="13" spans="1:20" x14ac:dyDescent="0.25">
      <c r="A13">
        <v>12</v>
      </c>
      <c r="B13" t="str">
        <f t="shared" si="0"/>
        <v>12@2003/6/13</v>
      </c>
      <c r="C13" s="1">
        <f t="shared" si="1"/>
        <v>37785.559716312055</v>
      </c>
      <c r="D13">
        <v>1033520952</v>
      </c>
      <c r="E13" t="s">
        <v>27</v>
      </c>
      <c r="F13" t="s">
        <v>28</v>
      </c>
      <c r="G13">
        <v>20</v>
      </c>
      <c r="H13">
        <v>19</v>
      </c>
      <c r="I13">
        <v>83</v>
      </c>
      <c r="J13">
        <v>82</v>
      </c>
      <c r="K13">
        <v>0</v>
      </c>
      <c r="L13">
        <v>1</v>
      </c>
      <c r="M13">
        <v>2</v>
      </c>
      <c r="N13">
        <v>1</v>
      </c>
      <c r="O13">
        <v>0</v>
      </c>
      <c r="P13">
        <v>0</v>
      </c>
      <c r="Q13">
        <v>0</v>
      </c>
      <c r="R13">
        <v>2</v>
      </c>
      <c r="S13">
        <f t="shared" si="2"/>
        <v>5</v>
      </c>
      <c r="T13">
        <f t="shared" si="3"/>
        <v>8.926784869976359</v>
      </c>
    </row>
    <row r="14" spans="1:20" x14ac:dyDescent="0.25">
      <c r="A14">
        <v>13</v>
      </c>
      <c r="B14" t="str">
        <f t="shared" si="0"/>
        <v>13@2003/6/19</v>
      </c>
      <c r="C14" s="1">
        <f t="shared" si="1"/>
        <v>37791.656950354612</v>
      </c>
      <c r="D14">
        <v>1034036778</v>
      </c>
      <c r="E14" t="s">
        <v>28</v>
      </c>
      <c r="F14" t="s">
        <v>29</v>
      </c>
      <c r="G14">
        <v>19</v>
      </c>
      <c r="H14">
        <v>19</v>
      </c>
      <c r="I14">
        <v>82</v>
      </c>
      <c r="J14">
        <v>83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f t="shared" si="2"/>
        <v>1</v>
      </c>
      <c r="T14">
        <f t="shared" si="3"/>
        <v>6.0972340425531915</v>
      </c>
    </row>
    <row r="15" spans="1:20" x14ac:dyDescent="0.25">
      <c r="A15">
        <v>14</v>
      </c>
      <c r="B15" t="str">
        <f t="shared" si="0"/>
        <v>14@2003/6/26</v>
      </c>
      <c r="C15" s="1">
        <f t="shared" si="1"/>
        <v>37798.545815602833</v>
      </c>
      <c r="D15">
        <v>1034619576</v>
      </c>
      <c r="E15" t="s">
        <v>29</v>
      </c>
      <c r="F15" t="s">
        <v>30</v>
      </c>
      <c r="G15">
        <v>19</v>
      </c>
      <c r="H15">
        <v>19</v>
      </c>
      <c r="I15">
        <v>83</v>
      </c>
      <c r="J15">
        <v>83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f t="shared" si="2"/>
        <v>0</v>
      </c>
      <c r="T15">
        <f t="shared" si="3"/>
        <v>6.8888652482269501</v>
      </c>
    </row>
    <row r="16" spans="1:20" x14ac:dyDescent="0.25">
      <c r="A16">
        <v>15</v>
      </c>
      <c r="B16" t="str">
        <f t="shared" si="0"/>
        <v>15@2003/6/29</v>
      </c>
      <c r="C16" s="1">
        <f t="shared" si="1"/>
        <v>37801.954018912525</v>
      </c>
      <c r="D16">
        <v>1034907910</v>
      </c>
      <c r="E16" t="s">
        <v>30</v>
      </c>
      <c r="F16" t="s">
        <v>31</v>
      </c>
      <c r="G16">
        <v>19</v>
      </c>
      <c r="H16">
        <v>19</v>
      </c>
      <c r="I16">
        <v>83</v>
      </c>
      <c r="J16">
        <v>84</v>
      </c>
      <c r="K16">
        <v>0</v>
      </c>
      <c r="L16">
        <v>0</v>
      </c>
      <c r="M16">
        <v>2</v>
      </c>
      <c r="N16">
        <v>1</v>
      </c>
      <c r="O16">
        <v>0</v>
      </c>
      <c r="P16">
        <v>0</v>
      </c>
      <c r="Q16">
        <v>0</v>
      </c>
      <c r="R16">
        <v>0</v>
      </c>
      <c r="S16">
        <f t="shared" si="2"/>
        <v>3</v>
      </c>
      <c r="T16">
        <f t="shared" si="3"/>
        <v>3.4082033096926714</v>
      </c>
    </row>
    <row r="17" spans="1:20" x14ac:dyDescent="0.25">
      <c r="A17">
        <v>16</v>
      </c>
      <c r="B17" t="str">
        <f t="shared" si="0"/>
        <v>16@2003/7/5</v>
      </c>
      <c r="C17" s="1">
        <f t="shared" si="1"/>
        <v>37807.369680851065</v>
      </c>
      <c r="D17">
        <v>1035366075</v>
      </c>
      <c r="E17" t="s">
        <v>31</v>
      </c>
      <c r="F17" t="s">
        <v>32</v>
      </c>
      <c r="G17">
        <v>19</v>
      </c>
      <c r="H17">
        <v>18</v>
      </c>
      <c r="I17">
        <v>84</v>
      </c>
      <c r="J17">
        <v>83</v>
      </c>
      <c r="K17">
        <v>0</v>
      </c>
      <c r="L17">
        <v>1</v>
      </c>
      <c r="M17">
        <v>2</v>
      </c>
      <c r="N17">
        <v>0</v>
      </c>
      <c r="O17">
        <v>2</v>
      </c>
      <c r="P17">
        <v>0</v>
      </c>
      <c r="Q17">
        <v>0</v>
      </c>
      <c r="R17">
        <v>3</v>
      </c>
      <c r="S17">
        <f t="shared" si="2"/>
        <v>7</v>
      </c>
      <c r="T17">
        <f t="shared" si="3"/>
        <v>5.4156619385342788</v>
      </c>
    </row>
    <row r="18" spans="1:20" x14ac:dyDescent="0.25">
      <c r="A18">
        <v>17</v>
      </c>
      <c r="B18" t="str">
        <f t="shared" si="0"/>
        <v>17@2003/7/25</v>
      </c>
      <c r="C18" s="1">
        <f t="shared" si="1"/>
        <v>37827.182399527184</v>
      </c>
      <c r="D18">
        <v>1037042231</v>
      </c>
      <c r="E18" t="s">
        <v>32</v>
      </c>
      <c r="F18" t="s">
        <v>33</v>
      </c>
      <c r="G18">
        <v>18</v>
      </c>
      <c r="H18">
        <v>19</v>
      </c>
      <c r="I18">
        <v>83</v>
      </c>
      <c r="J18">
        <v>88</v>
      </c>
      <c r="K18">
        <v>1</v>
      </c>
      <c r="L18">
        <v>0</v>
      </c>
      <c r="M18">
        <v>1</v>
      </c>
      <c r="N18">
        <v>0</v>
      </c>
      <c r="O18">
        <v>0</v>
      </c>
      <c r="P18">
        <v>0</v>
      </c>
      <c r="Q18">
        <v>4</v>
      </c>
      <c r="R18">
        <v>0</v>
      </c>
      <c r="S18">
        <f t="shared" si="2"/>
        <v>5</v>
      </c>
      <c r="T18">
        <f t="shared" si="3"/>
        <v>19.81271867612293</v>
      </c>
    </row>
    <row r="19" spans="1:20" x14ac:dyDescent="0.25">
      <c r="A19">
        <v>18</v>
      </c>
      <c r="B19" t="str">
        <f t="shared" si="0"/>
        <v>18@2003/8/8</v>
      </c>
      <c r="C19" s="1">
        <f t="shared" si="1"/>
        <v>37841.024751773046</v>
      </c>
      <c r="D19">
        <v>1038213294</v>
      </c>
      <c r="E19" t="s">
        <v>33</v>
      </c>
      <c r="F19" t="s">
        <v>34</v>
      </c>
      <c r="G19">
        <v>19</v>
      </c>
      <c r="H19">
        <v>19</v>
      </c>
      <c r="I19">
        <v>88</v>
      </c>
      <c r="J19">
        <v>89</v>
      </c>
      <c r="K19">
        <v>0</v>
      </c>
      <c r="L19">
        <v>0</v>
      </c>
      <c r="M19">
        <v>1</v>
      </c>
      <c r="N19">
        <v>0</v>
      </c>
      <c r="O19">
        <v>2</v>
      </c>
      <c r="P19">
        <v>0</v>
      </c>
      <c r="Q19">
        <v>0</v>
      </c>
      <c r="R19">
        <v>0</v>
      </c>
      <c r="S19">
        <f t="shared" si="2"/>
        <v>3</v>
      </c>
      <c r="T19">
        <f t="shared" si="3"/>
        <v>13.842352245862884</v>
      </c>
    </row>
    <row r="20" spans="1:20" x14ac:dyDescent="0.25">
      <c r="A20">
        <v>19</v>
      </c>
      <c r="B20" t="str">
        <f t="shared" si="0"/>
        <v>19@2003/11/1</v>
      </c>
      <c r="C20" s="1">
        <f t="shared" si="1"/>
        <v>37926.782198581561</v>
      </c>
      <c r="D20">
        <v>1045468374</v>
      </c>
      <c r="E20" t="s">
        <v>34</v>
      </c>
      <c r="F20" t="s">
        <v>35</v>
      </c>
      <c r="G20">
        <v>19</v>
      </c>
      <c r="H20">
        <v>19</v>
      </c>
      <c r="I20">
        <v>89</v>
      </c>
      <c r="J20">
        <v>89</v>
      </c>
      <c r="K20">
        <v>0</v>
      </c>
      <c r="L20">
        <v>0</v>
      </c>
      <c r="M20">
        <v>2</v>
      </c>
      <c r="N20">
        <v>2</v>
      </c>
      <c r="O20">
        <v>0</v>
      </c>
      <c r="P20">
        <v>0</v>
      </c>
      <c r="Q20">
        <v>0</v>
      </c>
      <c r="R20">
        <v>0</v>
      </c>
      <c r="S20">
        <f t="shared" si="2"/>
        <v>4</v>
      </c>
      <c r="T20">
        <f t="shared" si="3"/>
        <v>85.757446808510636</v>
      </c>
    </row>
    <row r="21" spans="1:20" x14ac:dyDescent="0.25">
      <c r="A21">
        <v>20</v>
      </c>
      <c r="B21" t="str">
        <f t="shared" si="0"/>
        <v>20@2003/11/1</v>
      </c>
      <c r="C21" s="1">
        <f t="shared" si="1"/>
        <v>37926.865661938537</v>
      </c>
      <c r="D21">
        <v>1045475435</v>
      </c>
      <c r="E21" t="s">
        <v>35</v>
      </c>
      <c r="F21" t="s">
        <v>36</v>
      </c>
      <c r="G21">
        <v>19</v>
      </c>
      <c r="H21">
        <v>19</v>
      </c>
      <c r="I21">
        <v>89</v>
      </c>
      <c r="J21">
        <v>89</v>
      </c>
      <c r="K21">
        <v>0</v>
      </c>
      <c r="L21">
        <v>0</v>
      </c>
      <c r="M21">
        <v>1</v>
      </c>
      <c r="N21">
        <v>1</v>
      </c>
      <c r="O21">
        <v>0</v>
      </c>
      <c r="P21">
        <v>0</v>
      </c>
      <c r="Q21">
        <v>0</v>
      </c>
      <c r="R21">
        <v>0</v>
      </c>
      <c r="S21">
        <f t="shared" si="2"/>
        <v>2</v>
      </c>
      <c r="T21">
        <f t="shared" si="3"/>
        <v>8.3463356973995276E-2</v>
      </c>
    </row>
    <row r="22" spans="1:20" x14ac:dyDescent="0.25">
      <c r="A22">
        <v>21</v>
      </c>
      <c r="B22" t="str">
        <f t="shared" si="0"/>
        <v>21@2003/11/3</v>
      </c>
      <c r="C22" s="1">
        <f t="shared" si="1"/>
        <v>37928.37809692671</v>
      </c>
      <c r="D22">
        <v>1045603387</v>
      </c>
      <c r="E22" t="s">
        <v>36</v>
      </c>
      <c r="F22" t="s">
        <v>37</v>
      </c>
      <c r="G22">
        <v>19</v>
      </c>
      <c r="H22">
        <v>24</v>
      </c>
      <c r="I22">
        <v>89</v>
      </c>
      <c r="J22">
        <v>111</v>
      </c>
      <c r="K22">
        <v>5</v>
      </c>
      <c r="L22">
        <v>0</v>
      </c>
      <c r="M22">
        <v>40</v>
      </c>
      <c r="N22">
        <v>35</v>
      </c>
      <c r="O22">
        <v>1</v>
      </c>
      <c r="P22">
        <v>6</v>
      </c>
      <c r="Q22">
        <v>17</v>
      </c>
      <c r="R22">
        <v>0</v>
      </c>
      <c r="S22">
        <f t="shared" si="2"/>
        <v>99</v>
      </c>
      <c r="T22">
        <f t="shared" si="3"/>
        <v>1.512434988179669</v>
      </c>
    </row>
    <row r="23" spans="1:20" x14ac:dyDescent="0.25">
      <c r="A23">
        <v>22</v>
      </c>
      <c r="B23" t="str">
        <f t="shared" si="0"/>
        <v>22@2003/11/3</v>
      </c>
      <c r="C23" s="1">
        <f t="shared" si="1"/>
        <v>37928.4053427896</v>
      </c>
      <c r="D23">
        <v>1045605692</v>
      </c>
      <c r="E23" t="s">
        <v>37</v>
      </c>
      <c r="F23" t="s">
        <v>38</v>
      </c>
      <c r="G23">
        <v>24</v>
      </c>
      <c r="H23">
        <v>24</v>
      </c>
      <c r="I23">
        <v>111</v>
      </c>
      <c r="J23">
        <v>111</v>
      </c>
      <c r="K23">
        <v>0</v>
      </c>
      <c r="L23">
        <v>0</v>
      </c>
      <c r="M23">
        <v>3</v>
      </c>
      <c r="N23">
        <v>3</v>
      </c>
      <c r="O23">
        <v>0</v>
      </c>
      <c r="P23">
        <v>0</v>
      </c>
      <c r="Q23">
        <v>0</v>
      </c>
      <c r="R23">
        <v>0</v>
      </c>
      <c r="S23">
        <f t="shared" si="2"/>
        <v>6</v>
      </c>
      <c r="T23">
        <f t="shared" si="3"/>
        <v>2.7245862884160758E-2</v>
      </c>
    </row>
    <row r="24" spans="1:20" x14ac:dyDescent="0.25">
      <c r="A24">
        <v>23</v>
      </c>
      <c r="B24" t="str">
        <f t="shared" si="0"/>
        <v>23@2003/11/3</v>
      </c>
      <c r="C24" s="1">
        <f t="shared" si="1"/>
        <v>37928.560390070925</v>
      </c>
      <c r="D24">
        <v>1045618809</v>
      </c>
      <c r="E24" t="s">
        <v>38</v>
      </c>
      <c r="F24" t="s">
        <v>39</v>
      </c>
      <c r="G24">
        <v>24</v>
      </c>
      <c r="H24">
        <v>24</v>
      </c>
      <c r="I24">
        <v>111</v>
      </c>
      <c r="J24">
        <v>113</v>
      </c>
      <c r="K24">
        <v>1</v>
      </c>
      <c r="L24">
        <v>1</v>
      </c>
      <c r="M24">
        <v>8</v>
      </c>
      <c r="N24">
        <v>6</v>
      </c>
      <c r="O24">
        <v>2</v>
      </c>
      <c r="P24">
        <v>0</v>
      </c>
      <c r="Q24">
        <v>2</v>
      </c>
      <c r="R24">
        <v>2</v>
      </c>
      <c r="S24">
        <f t="shared" si="2"/>
        <v>20</v>
      </c>
      <c r="T24">
        <f t="shared" si="3"/>
        <v>0.15504728132387707</v>
      </c>
    </row>
    <row r="25" spans="1:20" x14ac:dyDescent="0.25">
      <c r="A25">
        <v>24</v>
      </c>
      <c r="B25" t="str">
        <f t="shared" si="0"/>
        <v>24@2003/11/3</v>
      </c>
      <c r="C25" s="1">
        <f t="shared" si="1"/>
        <v>37928.649491725766</v>
      </c>
      <c r="D25">
        <v>1045626347</v>
      </c>
      <c r="E25" t="s">
        <v>39</v>
      </c>
      <c r="F25" t="s">
        <v>40</v>
      </c>
      <c r="G25">
        <v>24</v>
      </c>
      <c r="H25">
        <v>26</v>
      </c>
      <c r="I25">
        <v>113</v>
      </c>
      <c r="J25">
        <v>122</v>
      </c>
      <c r="K25">
        <v>2</v>
      </c>
      <c r="L25">
        <v>0</v>
      </c>
      <c r="M25">
        <v>3</v>
      </c>
      <c r="N25">
        <v>0</v>
      </c>
      <c r="O25">
        <v>1</v>
      </c>
      <c r="P25">
        <v>0</v>
      </c>
      <c r="Q25">
        <v>6</v>
      </c>
      <c r="R25">
        <v>0</v>
      </c>
      <c r="S25">
        <f t="shared" si="2"/>
        <v>10</v>
      </c>
      <c r="T25">
        <f t="shared" si="3"/>
        <v>8.9101654846335698E-2</v>
      </c>
    </row>
    <row r="26" spans="1:20" x14ac:dyDescent="0.25">
      <c r="A26">
        <v>25</v>
      </c>
      <c r="B26" t="str">
        <f t="shared" si="0"/>
        <v>25@2003/11/4</v>
      </c>
      <c r="C26" s="1">
        <f t="shared" si="1"/>
        <v>37929.420342789599</v>
      </c>
      <c r="D26">
        <v>1045691561</v>
      </c>
      <c r="E26" t="s">
        <v>40</v>
      </c>
      <c r="F26" t="s">
        <v>41</v>
      </c>
      <c r="G26">
        <v>26</v>
      </c>
      <c r="H26">
        <v>26</v>
      </c>
      <c r="I26">
        <v>122</v>
      </c>
      <c r="J26">
        <v>120</v>
      </c>
      <c r="K26">
        <v>0</v>
      </c>
      <c r="L26">
        <v>0</v>
      </c>
      <c r="M26">
        <v>0</v>
      </c>
      <c r="N26">
        <v>2</v>
      </c>
      <c r="O26">
        <v>0</v>
      </c>
      <c r="P26">
        <v>0</v>
      </c>
      <c r="Q26">
        <v>0</v>
      </c>
      <c r="R26">
        <v>0</v>
      </c>
      <c r="S26">
        <f t="shared" si="2"/>
        <v>2</v>
      </c>
      <c r="T26">
        <f t="shared" si="3"/>
        <v>0.77085106382978719</v>
      </c>
    </row>
    <row r="27" spans="1:20" x14ac:dyDescent="0.25">
      <c r="A27">
        <v>26</v>
      </c>
      <c r="B27" t="str">
        <f t="shared" si="0"/>
        <v>26@2003/11/4</v>
      </c>
      <c r="C27" s="1">
        <f t="shared" si="1"/>
        <v>37929.510661938533</v>
      </c>
      <c r="D27">
        <v>1045699202</v>
      </c>
      <c r="E27" t="s">
        <v>41</v>
      </c>
      <c r="F27" t="s">
        <v>42</v>
      </c>
      <c r="G27">
        <v>26</v>
      </c>
      <c r="H27">
        <v>27</v>
      </c>
      <c r="I27">
        <v>120</v>
      </c>
      <c r="J27">
        <v>124</v>
      </c>
      <c r="K27">
        <v>1</v>
      </c>
      <c r="L27">
        <v>0</v>
      </c>
      <c r="M27">
        <v>1</v>
      </c>
      <c r="N27">
        <v>0</v>
      </c>
      <c r="O27">
        <v>0</v>
      </c>
      <c r="P27">
        <v>0</v>
      </c>
      <c r="Q27">
        <v>3</v>
      </c>
      <c r="R27">
        <v>0</v>
      </c>
      <c r="S27">
        <f t="shared" si="2"/>
        <v>4</v>
      </c>
      <c r="T27">
        <f t="shared" si="3"/>
        <v>9.0319148936170213E-2</v>
      </c>
    </row>
    <row r="28" spans="1:20" x14ac:dyDescent="0.25">
      <c r="A28">
        <v>27</v>
      </c>
      <c r="B28" t="str">
        <f t="shared" si="0"/>
        <v>27@2003/11/25</v>
      </c>
      <c r="C28" s="1">
        <f t="shared" si="1"/>
        <v>37950.386394799054</v>
      </c>
      <c r="D28">
        <v>1047465289</v>
      </c>
      <c r="E28" t="s">
        <v>42</v>
      </c>
      <c r="F28" t="s">
        <v>43</v>
      </c>
      <c r="G28">
        <v>27</v>
      </c>
      <c r="H28">
        <v>27</v>
      </c>
      <c r="I28">
        <v>124</v>
      </c>
      <c r="J28">
        <v>124</v>
      </c>
      <c r="K28">
        <v>3</v>
      </c>
      <c r="L28">
        <v>3</v>
      </c>
      <c r="M28">
        <v>9</v>
      </c>
      <c r="N28">
        <v>9</v>
      </c>
      <c r="O28">
        <v>0</v>
      </c>
      <c r="P28">
        <v>0</v>
      </c>
      <c r="Q28">
        <v>16</v>
      </c>
      <c r="R28">
        <v>16</v>
      </c>
      <c r="S28">
        <f t="shared" si="2"/>
        <v>50</v>
      </c>
      <c r="T28">
        <f t="shared" si="3"/>
        <v>20.875732860520095</v>
      </c>
    </row>
    <row r="29" spans="1:20" x14ac:dyDescent="0.25">
      <c r="A29">
        <v>28</v>
      </c>
      <c r="B29" t="str">
        <f t="shared" si="0"/>
        <v>28@2003/11/25</v>
      </c>
      <c r="C29" s="1">
        <f t="shared" si="1"/>
        <v>37950.398758865253</v>
      </c>
      <c r="D29">
        <v>1047466335</v>
      </c>
      <c r="E29" t="s">
        <v>43</v>
      </c>
      <c r="F29" t="s">
        <v>44</v>
      </c>
      <c r="G29">
        <v>27</v>
      </c>
      <c r="H29">
        <v>27</v>
      </c>
      <c r="I29">
        <v>124</v>
      </c>
      <c r="J29">
        <v>125</v>
      </c>
      <c r="K29">
        <v>2</v>
      </c>
      <c r="L29">
        <v>2</v>
      </c>
      <c r="M29">
        <v>0</v>
      </c>
      <c r="N29">
        <v>0</v>
      </c>
      <c r="O29">
        <v>0</v>
      </c>
      <c r="P29">
        <v>0</v>
      </c>
      <c r="Q29">
        <v>10</v>
      </c>
      <c r="R29">
        <v>9</v>
      </c>
      <c r="S29">
        <f t="shared" si="2"/>
        <v>19</v>
      </c>
      <c r="T29">
        <f t="shared" si="3"/>
        <v>1.2364066193853428E-2</v>
      </c>
    </row>
    <row r="30" spans="1:20" x14ac:dyDescent="0.25">
      <c r="A30">
        <v>29</v>
      </c>
      <c r="B30" t="str">
        <f t="shared" si="0"/>
        <v>29@2003/11/30</v>
      </c>
      <c r="C30" s="1">
        <f t="shared" si="1"/>
        <v>37955.365709219855</v>
      </c>
      <c r="D30">
        <v>1047886539</v>
      </c>
      <c r="E30" t="s">
        <v>44</v>
      </c>
      <c r="F30" t="s">
        <v>45</v>
      </c>
      <c r="G30">
        <v>27</v>
      </c>
      <c r="H30">
        <v>28</v>
      </c>
      <c r="I30">
        <v>125</v>
      </c>
      <c r="J30">
        <v>128</v>
      </c>
      <c r="K30">
        <v>1</v>
      </c>
      <c r="L30">
        <v>0</v>
      </c>
      <c r="M30">
        <v>1</v>
      </c>
      <c r="N30">
        <v>0</v>
      </c>
      <c r="O30">
        <v>0</v>
      </c>
      <c r="P30">
        <v>0</v>
      </c>
      <c r="Q30">
        <v>2</v>
      </c>
      <c r="R30">
        <v>0</v>
      </c>
      <c r="S30">
        <f t="shared" si="2"/>
        <v>3</v>
      </c>
      <c r="T30">
        <f t="shared" si="3"/>
        <v>4.9669503546099287</v>
      </c>
    </row>
    <row r="31" spans="1:20" x14ac:dyDescent="0.25">
      <c r="A31">
        <v>30</v>
      </c>
      <c r="B31" t="str">
        <f t="shared" si="0"/>
        <v>30@2003/12/1</v>
      </c>
      <c r="C31" s="1">
        <f t="shared" si="1"/>
        <v>37956.323333333334</v>
      </c>
      <c r="D31">
        <v>1047967554</v>
      </c>
      <c r="E31" t="s">
        <v>45</v>
      </c>
      <c r="F31" t="s">
        <v>46</v>
      </c>
      <c r="G31">
        <v>28</v>
      </c>
      <c r="H31">
        <v>28</v>
      </c>
      <c r="I31">
        <v>128</v>
      </c>
      <c r="J31">
        <v>127</v>
      </c>
      <c r="K31">
        <v>0</v>
      </c>
      <c r="L31">
        <v>0</v>
      </c>
      <c r="M31">
        <v>0</v>
      </c>
      <c r="N31">
        <v>1</v>
      </c>
      <c r="O31">
        <v>0</v>
      </c>
      <c r="P31">
        <v>3</v>
      </c>
      <c r="Q31">
        <v>0</v>
      </c>
      <c r="R31">
        <v>0</v>
      </c>
      <c r="S31">
        <f t="shared" si="2"/>
        <v>4</v>
      </c>
      <c r="T31">
        <f t="shared" si="3"/>
        <v>0.95762411347517729</v>
      </c>
    </row>
    <row r="32" spans="1:20" x14ac:dyDescent="0.25">
      <c r="A32">
        <v>31</v>
      </c>
      <c r="B32" t="str">
        <f t="shared" si="0"/>
        <v>31@2003/12/1</v>
      </c>
      <c r="C32" s="1">
        <f t="shared" si="1"/>
        <v>37956.958534278958</v>
      </c>
      <c r="D32">
        <v>1048021292</v>
      </c>
      <c r="E32" t="s">
        <v>46</v>
      </c>
      <c r="F32" t="s">
        <v>47</v>
      </c>
      <c r="G32">
        <v>28</v>
      </c>
      <c r="H32">
        <v>28</v>
      </c>
      <c r="I32">
        <v>127</v>
      </c>
      <c r="J32">
        <v>127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f t="shared" si="2"/>
        <v>0</v>
      </c>
      <c r="T32">
        <f t="shared" si="3"/>
        <v>0.63520094562647755</v>
      </c>
    </row>
    <row r="33" spans="1:20" x14ac:dyDescent="0.25">
      <c r="A33">
        <v>32</v>
      </c>
      <c r="B33" t="str">
        <f t="shared" si="0"/>
        <v>32@2003/12/16</v>
      </c>
      <c r="C33" s="1">
        <f t="shared" si="1"/>
        <v>37971.729728132384</v>
      </c>
      <c r="D33">
        <v>1049270935</v>
      </c>
      <c r="E33" t="s">
        <v>47</v>
      </c>
      <c r="F33" t="s">
        <v>48</v>
      </c>
      <c r="G33">
        <v>28</v>
      </c>
      <c r="H33">
        <v>27</v>
      </c>
      <c r="I33">
        <v>127</v>
      </c>
      <c r="J33">
        <v>127</v>
      </c>
      <c r="K33">
        <v>0</v>
      </c>
      <c r="L33">
        <v>1</v>
      </c>
      <c r="M33">
        <v>3</v>
      </c>
      <c r="N33">
        <v>0</v>
      </c>
      <c r="O33">
        <v>0</v>
      </c>
      <c r="P33">
        <v>10</v>
      </c>
      <c r="Q33">
        <v>0</v>
      </c>
      <c r="R33">
        <v>3</v>
      </c>
      <c r="S33">
        <f t="shared" si="2"/>
        <v>16</v>
      </c>
      <c r="T33">
        <f t="shared" si="3"/>
        <v>14.771193853427896</v>
      </c>
    </row>
    <row r="34" spans="1:20" x14ac:dyDescent="0.25">
      <c r="A34">
        <v>33</v>
      </c>
      <c r="B34" t="str">
        <f t="shared" si="0"/>
        <v>33@2003/12/23</v>
      </c>
      <c r="C34" s="1">
        <f t="shared" si="1"/>
        <v>37978.147789598108</v>
      </c>
      <c r="D34">
        <v>1049813903</v>
      </c>
      <c r="E34" t="s">
        <v>48</v>
      </c>
      <c r="F34" t="s">
        <v>49</v>
      </c>
      <c r="G34">
        <v>27</v>
      </c>
      <c r="H34">
        <v>27</v>
      </c>
      <c r="I34">
        <v>127</v>
      </c>
      <c r="J34">
        <v>127</v>
      </c>
      <c r="K34">
        <v>0</v>
      </c>
      <c r="L34">
        <v>0</v>
      </c>
      <c r="M34">
        <v>8</v>
      </c>
      <c r="N34">
        <v>8</v>
      </c>
      <c r="O34">
        <v>0</v>
      </c>
      <c r="P34">
        <v>0</v>
      </c>
      <c r="Q34">
        <v>0</v>
      </c>
      <c r="R34">
        <v>0</v>
      </c>
      <c r="S34">
        <f t="shared" si="2"/>
        <v>16</v>
      </c>
      <c r="T34">
        <f t="shared" si="3"/>
        <v>6.4180614657210402</v>
      </c>
    </row>
    <row r="35" spans="1:20" x14ac:dyDescent="0.25">
      <c r="A35">
        <v>34</v>
      </c>
      <c r="B35" t="str">
        <f t="shared" si="0"/>
        <v>34@2004/2/11</v>
      </c>
      <c r="C35" s="1">
        <f t="shared" si="1"/>
        <v>38028.500153664303</v>
      </c>
      <c r="D35">
        <v>1054073713</v>
      </c>
      <c r="E35" t="s">
        <v>49</v>
      </c>
      <c r="F35" t="s">
        <v>50</v>
      </c>
      <c r="G35">
        <v>27</v>
      </c>
      <c r="H35">
        <v>27</v>
      </c>
      <c r="I35">
        <v>127</v>
      </c>
      <c r="J35">
        <v>127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f t="shared" si="2"/>
        <v>0</v>
      </c>
      <c r="T35">
        <f t="shared" si="3"/>
        <v>50.35236406619385</v>
      </c>
    </row>
    <row r="36" spans="1:20" x14ac:dyDescent="0.25">
      <c r="A36">
        <v>35</v>
      </c>
      <c r="B36" t="str">
        <f t="shared" si="0"/>
        <v>35@2004/2/16</v>
      </c>
      <c r="C36" s="1">
        <f t="shared" si="1"/>
        <v>38033.023356973994</v>
      </c>
      <c r="D36">
        <v>1054456376</v>
      </c>
      <c r="E36" t="s">
        <v>50</v>
      </c>
      <c r="F36" t="s">
        <v>51</v>
      </c>
      <c r="G36">
        <v>27</v>
      </c>
      <c r="H36">
        <v>27</v>
      </c>
      <c r="I36">
        <v>127</v>
      </c>
      <c r="J36">
        <v>127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f t="shared" si="2"/>
        <v>0</v>
      </c>
      <c r="T36">
        <f t="shared" si="3"/>
        <v>4.5232033096926711</v>
      </c>
    </row>
    <row r="37" spans="1:20" x14ac:dyDescent="0.25">
      <c r="A37">
        <v>36</v>
      </c>
      <c r="B37" t="str">
        <f t="shared" si="0"/>
        <v>36@2004/2/16</v>
      </c>
      <c r="C37" s="1">
        <f t="shared" si="1"/>
        <v>38033.555366430257</v>
      </c>
      <c r="D37">
        <v>1054501384</v>
      </c>
      <c r="E37" t="s">
        <v>51</v>
      </c>
      <c r="F37" t="s">
        <v>52</v>
      </c>
      <c r="G37">
        <v>27</v>
      </c>
      <c r="H37">
        <v>27</v>
      </c>
      <c r="I37">
        <v>127</v>
      </c>
      <c r="J37">
        <v>127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f t="shared" si="2"/>
        <v>0</v>
      </c>
      <c r="T37">
        <f t="shared" si="3"/>
        <v>0.53200945626477536</v>
      </c>
    </row>
    <row r="38" spans="1:20" x14ac:dyDescent="0.25">
      <c r="A38">
        <v>37</v>
      </c>
      <c r="B38" t="str">
        <f t="shared" si="0"/>
        <v>37@2004/2/19</v>
      </c>
      <c r="C38" s="1">
        <f t="shared" si="1"/>
        <v>38036.883144208041</v>
      </c>
      <c r="D38">
        <v>1054782914</v>
      </c>
      <c r="E38" t="s">
        <v>52</v>
      </c>
      <c r="F38" t="s">
        <v>53</v>
      </c>
      <c r="G38">
        <v>27</v>
      </c>
      <c r="H38">
        <v>27</v>
      </c>
      <c r="I38">
        <v>127</v>
      </c>
      <c r="J38">
        <v>127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f t="shared" si="2"/>
        <v>0</v>
      </c>
      <c r="T38">
        <f t="shared" si="3"/>
        <v>3.3277777777777779</v>
      </c>
    </row>
    <row r="39" spans="1:20" x14ac:dyDescent="0.25">
      <c r="A39">
        <v>38</v>
      </c>
      <c r="B39" t="str">
        <f t="shared" si="0"/>
        <v>38@2005/7/1</v>
      </c>
      <c r="C39" s="1">
        <f t="shared" si="1"/>
        <v>38534.167801418444</v>
      </c>
      <c r="D39">
        <v>1096853196</v>
      </c>
      <c r="E39" t="s">
        <v>53</v>
      </c>
      <c r="F39" t="s">
        <v>54</v>
      </c>
      <c r="G39">
        <v>27</v>
      </c>
      <c r="H39">
        <v>28</v>
      </c>
      <c r="I39">
        <v>127</v>
      </c>
      <c r="J39">
        <v>129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2</v>
      </c>
      <c r="R39">
        <v>0</v>
      </c>
      <c r="S39">
        <f t="shared" si="2"/>
        <v>2</v>
      </c>
      <c r="T39">
        <f t="shared" si="3"/>
        <v>497.28465721040192</v>
      </c>
    </row>
    <row r="40" spans="1:20" x14ac:dyDescent="0.25">
      <c r="A40">
        <v>39</v>
      </c>
      <c r="B40" t="str">
        <f t="shared" si="0"/>
        <v>39@2005/8/1</v>
      </c>
      <c r="C40" s="1">
        <f t="shared" si="1"/>
        <v>38565.843747044913</v>
      </c>
      <c r="D40">
        <v>1099532981</v>
      </c>
      <c r="E40" t="s">
        <v>54</v>
      </c>
      <c r="F40" t="s">
        <v>55</v>
      </c>
      <c r="G40">
        <v>28</v>
      </c>
      <c r="H40">
        <v>28</v>
      </c>
      <c r="I40">
        <v>129</v>
      </c>
      <c r="J40">
        <v>129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f t="shared" si="2"/>
        <v>0</v>
      </c>
      <c r="T40">
        <f t="shared" si="3"/>
        <v>31.675945626477542</v>
      </c>
    </row>
    <row r="41" spans="1:20" x14ac:dyDescent="0.25">
      <c r="A41">
        <v>40</v>
      </c>
      <c r="B41" t="str">
        <f t="shared" si="0"/>
        <v>40@2006/1/17</v>
      </c>
      <c r="C41" s="1">
        <f t="shared" si="1"/>
        <v>38734.50470449173</v>
      </c>
      <c r="D41">
        <v>1113801698</v>
      </c>
      <c r="E41" t="s">
        <v>55</v>
      </c>
      <c r="F41" t="s">
        <v>56</v>
      </c>
      <c r="G41">
        <v>28</v>
      </c>
      <c r="H41">
        <v>28</v>
      </c>
      <c r="I41">
        <v>129</v>
      </c>
      <c r="J41">
        <v>129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f t="shared" si="2"/>
        <v>0</v>
      </c>
      <c r="T41">
        <f t="shared" si="3"/>
        <v>168.66095744680851</v>
      </c>
    </row>
    <row r="42" spans="1:20" x14ac:dyDescent="0.25">
      <c r="A42">
        <v>41</v>
      </c>
      <c r="B42" t="str">
        <f t="shared" si="0"/>
        <v>41@2008/12/13</v>
      </c>
      <c r="C42" s="1">
        <f t="shared" si="1"/>
        <v>39795.586205673761</v>
      </c>
      <c r="D42">
        <v>1203569193</v>
      </c>
      <c r="E42" t="s">
        <v>56</v>
      </c>
      <c r="F42" t="s">
        <v>57</v>
      </c>
      <c r="G42">
        <v>28</v>
      </c>
      <c r="H42">
        <v>28</v>
      </c>
      <c r="I42">
        <v>129</v>
      </c>
      <c r="J42">
        <v>129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f t="shared" si="2"/>
        <v>0</v>
      </c>
      <c r="T42">
        <f t="shared" si="3"/>
        <v>1061.0815011820332</v>
      </c>
    </row>
    <row r="43" spans="1:20" x14ac:dyDescent="0.25">
      <c r="A43">
        <v>42</v>
      </c>
      <c r="B43" t="str">
        <f t="shared" si="0"/>
        <v>42@2008/12/14</v>
      </c>
      <c r="C43" s="1">
        <f t="shared" si="1"/>
        <v>39796.112848699762</v>
      </c>
      <c r="D43">
        <v>1203613747</v>
      </c>
      <c r="E43" t="s">
        <v>57</v>
      </c>
      <c r="F43" t="s">
        <v>58</v>
      </c>
      <c r="G43">
        <v>28</v>
      </c>
      <c r="H43">
        <v>28</v>
      </c>
      <c r="I43">
        <v>129</v>
      </c>
      <c r="J43">
        <v>129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f t="shared" si="2"/>
        <v>0</v>
      </c>
      <c r="T43">
        <f t="shared" si="3"/>
        <v>0.52664302600472812</v>
      </c>
    </row>
    <row r="44" spans="1:20" x14ac:dyDescent="0.25">
      <c r="A44">
        <v>43</v>
      </c>
      <c r="B44" t="str">
        <f t="shared" si="0"/>
        <v>43@2008/12/15</v>
      </c>
      <c r="C44" s="1">
        <f t="shared" si="1"/>
        <v>39797.519208037826</v>
      </c>
      <c r="D44">
        <v>1203732725</v>
      </c>
      <c r="E44" t="s">
        <v>58</v>
      </c>
      <c r="F44" t="s">
        <v>59</v>
      </c>
      <c r="G44">
        <v>28</v>
      </c>
      <c r="H44">
        <v>28</v>
      </c>
      <c r="I44">
        <v>129</v>
      </c>
      <c r="J44">
        <v>129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f t="shared" si="2"/>
        <v>0</v>
      </c>
      <c r="T44">
        <f t="shared" si="3"/>
        <v>1.4063593380614656</v>
      </c>
    </row>
    <row r="45" spans="1:20" x14ac:dyDescent="0.25">
      <c r="A45">
        <v>44</v>
      </c>
      <c r="B45" t="str">
        <f t="shared" si="0"/>
        <v>44@2008/12/15</v>
      </c>
      <c r="C45" s="1">
        <f t="shared" si="1"/>
        <v>39797.526300236408</v>
      </c>
      <c r="D45">
        <v>1203733325</v>
      </c>
      <c r="E45" t="s">
        <v>59</v>
      </c>
      <c r="F45" t="s">
        <v>60</v>
      </c>
      <c r="G45">
        <v>28</v>
      </c>
      <c r="H45">
        <v>28</v>
      </c>
      <c r="I45">
        <v>129</v>
      </c>
      <c r="J45">
        <v>129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f t="shared" si="2"/>
        <v>0</v>
      </c>
      <c r="T45">
        <f t="shared" si="3"/>
        <v>7.0921985815602835E-3</v>
      </c>
    </row>
    <row r="46" spans="1:20" x14ac:dyDescent="0.25">
      <c r="A46">
        <v>45</v>
      </c>
      <c r="B46" t="str">
        <f t="shared" si="0"/>
        <v>45@2009/5/28</v>
      </c>
      <c r="C46" s="1">
        <f t="shared" si="1"/>
        <v>39961.012718676124</v>
      </c>
      <c r="D46">
        <v>1217564276</v>
      </c>
      <c r="E46" t="s">
        <v>60</v>
      </c>
      <c r="F46" t="s">
        <v>61</v>
      </c>
      <c r="G46">
        <v>28</v>
      </c>
      <c r="H46">
        <v>28</v>
      </c>
      <c r="I46">
        <v>129</v>
      </c>
      <c r="J46">
        <v>129</v>
      </c>
      <c r="K46">
        <v>0</v>
      </c>
      <c r="L46">
        <v>0</v>
      </c>
      <c r="M46">
        <v>0</v>
      </c>
      <c r="N46">
        <v>0</v>
      </c>
      <c r="O46">
        <v>2</v>
      </c>
      <c r="P46">
        <v>0</v>
      </c>
      <c r="Q46">
        <v>0</v>
      </c>
      <c r="R46">
        <v>0</v>
      </c>
      <c r="S46">
        <f t="shared" si="2"/>
        <v>2</v>
      </c>
      <c r="T46">
        <f t="shared" si="3"/>
        <v>163.48641843971632</v>
      </c>
    </row>
    <row r="47" spans="1:20" x14ac:dyDescent="0.25">
      <c r="A47">
        <v>46</v>
      </c>
      <c r="B47" t="str">
        <f t="shared" si="0"/>
        <v>46@2013/8/8</v>
      </c>
      <c r="C47" s="1">
        <f t="shared" si="1"/>
        <v>41494.20472813239</v>
      </c>
      <c r="D47">
        <v>1347272320</v>
      </c>
      <c r="E47" t="s">
        <v>61</v>
      </c>
      <c r="F47" t="s">
        <v>62</v>
      </c>
      <c r="G47">
        <v>28</v>
      </c>
      <c r="H47">
        <v>28</v>
      </c>
      <c r="I47">
        <v>129</v>
      </c>
      <c r="J47">
        <v>129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f t="shared" si="2"/>
        <v>0</v>
      </c>
      <c r="T47">
        <f t="shared" si="3"/>
        <v>1533.1920094562647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2:X97"/>
  <sheetViews>
    <sheetView topLeftCell="A13" zoomScale="70" zoomScaleNormal="70" workbookViewId="0">
      <selection activeCell="J85" sqref="J85:L85"/>
    </sheetView>
  </sheetViews>
  <sheetFormatPr defaultColWidth="11" defaultRowHeight="15.75" x14ac:dyDescent="0.25"/>
  <cols>
    <col min="1" max="1" width="10.125" bestFit="1" customWidth="1"/>
    <col min="2" max="2" width="8.875" bestFit="1" customWidth="1"/>
    <col min="3" max="3" width="11.875" bestFit="1" customWidth="1"/>
    <col min="4" max="4" width="11.875" customWidth="1"/>
    <col min="10" max="10" width="14.75" bestFit="1" customWidth="1"/>
    <col min="16" max="16" width="15.25" bestFit="1" customWidth="1"/>
    <col min="18" max="18" width="14.75" bestFit="1" customWidth="1"/>
    <col min="24" max="24" width="15.25" bestFit="1" customWidth="1"/>
  </cols>
  <sheetData>
    <row r="32" spans="10:24" ht="18.75" x14ac:dyDescent="0.25">
      <c r="J32" s="19" t="s">
        <v>118</v>
      </c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</row>
    <row r="33" spans="1:24" x14ac:dyDescent="0.25">
      <c r="J33" s="18" t="s">
        <v>90</v>
      </c>
      <c r="K33" s="18"/>
      <c r="L33" s="18"/>
      <c r="M33" s="18"/>
      <c r="N33" s="18"/>
      <c r="O33" s="18"/>
      <c r="P33" s="18"/>
      <c r="R33" s="18" t="s">
        <v>91</v>
      </c>
      <c r="S33" s="18"/>
      <c r="T33" s="18"/>
      <c r="U33" s="18"/>
      <c r="V33" s="18"/>
      <c r="W33" s="18"/>
      <c r="X33" s="18"/>
    </row>
    <row r="34" spans="1:24" ht="39" customHeight="1" x14ac:dyDescent="0.25">
      <c r="A34" s="11" t="s">
        <v>64</v>
      </c>
      <c r="B34" s="11"/>
      <c r="C34" s="11"/>
      <c r="D34" s="13" t="s">
        <v>108</v>
      </c>
      <c r="E34" s="13"/>
      <c r="F34" s="11" t="s">
        <v>65</v>
      </c>
      <c r="G34" s="11"/>
      <c r="H34" s="11"/>
      <c r="J34" s="3" t="s">
        <v>75</v>
      </c>
      <c r="K34" s="3" t="s">
        <v>76</v>
      </c>
      <c r="L34" s="3" t="s">
        <v>77</v>
      </c>
      <c r="M34" s="3"/>
      <c r="N34" s="3"/>
      <c r="O34" s="3" t="s">
        <v>78</v>
      </c>
      <c r="P34" s="3" t="s">
        <v>79</v>
      </c>
      <c r="R34" s="3" t="s">
        <v>75</v>
      </c>
      <c r="S34" s="3" t="s">
        <v>76</v>
      </c>
      <c r="T34" s="3" t="s">
        <v>77</v>
      </c>
      <c r="U34" s="3"/>
      <c r="V34" s="3"/>
      <c r="W34" s="3" t="s">
        <v>78</v>
      </c>
      <c r="X34" s="3" t="s">
        <v>79</v>
      </c>
    </row>
    <row r="35" spans="1:24" x14ac:dyDescent="0.25">
      <c r="A35">
        <v>0</v>
      </c>
      <c r="B35">
        <v>4</v>
      </c>
      <c r="C35">
        <v>41</v>
      </c>
      <c r="D35" s="14">
        <v>1</v>
      </c>
      <c r="E35" s="14"/>
      <c r="F35">
        <v>0</v>
      </c>
      <c r="G35">
        <v>1</v>
      </c>
      <c r="H35">
        <v>2</v>
      </c>
      <c r="J35" s="16" t="s">
        <v>80</v>
      </c>
      <c r="K35">
        <f>41/5</f>
        <v>8.1999999999999993</v>
      </c>
      <c r="L35">
        <f>Sheet1!S2</f>
        <v>2</v>
      </c>
      <c r="M35">
        <f>ABS(K35-L35)</f>
        <v>6.1999999999999993</v>
      </c>
      <c r="N35">
        <f>POWER(M35,1)</f>
        <v>6.1999999999999993</v>
      </c>
      <c r="R35" s="16" t="s">
        <v>92</v>
      </c>
      <c r="S35">
        <f>2/2</f>
        <v>1</v>
      </c>
      <c r="T35">
        <f>Sheet1!S2</f>
        <v>2</v>
      </c>
      <c r="U35">
        <f>ABS(S35-T35)</f>
        <v>1</v>
      </c>
      <c r="V35">
        <f>POWER(U35,1)</f>
        <v>1</v>
      </c>
    </row>
    <row r="36" spans="1:24" x14ac:dyDescent="0.25">
      <c r="A36">
        <v>5</v>
      </c>
      <c r="B36">
        <v>7</v>
      </c>
      <c r="C36">
        <v>3</v>
      </c>
      <c r="D36" s="14">
        <v>2</v>
      </c>
      <c r="E36" s="14"/>
      <c r="F36">
        <v>2</v>
      </c>
      <c r="G36">
        <v>17</v>
      </c>
      <c r="H36">
        <v>124</v>
      </c>
      <c r="J36" s="16"/>
      <c r="K36">
        <f t="shared" ref="K36:K39" si="0">41/5</f>
        <v>8.1999999999999993</v>
      </c>
      <c r="L36">
        <f>Sheet1!S3</f>
        <v>0</v>
      </c>
      <c r="M36">
        <f t="shared" ref="M36:M80" si="1">ABS(K36-L36)</f>
        <v>8.1999999999999993</v>
      </c>
      <c r="N36">
        <f t="shared" ref="N36:N80" si="2">POWER(M36,1)</f>
        <v>8.1999999999999993</v>
      </c>
      <c r="R36" s="16"/>
      <c r="S36">
        <f>2/2</f>
        <v>1</v>
      </c>
      <c r="T36">
        <f>Sheet1!S3</f>
        <v>0</v>
      </c>
      <c r="U36">
        <f t="shared" ref="U36:U80" si="3">ABS(S36-T36)</f>
        <v>1</v>
      </c>
      <c r="V36">
        <f>POWER(U36,1)</f>
        <v>1</v>
      </c>
      <c r="W36" s="4">
        <f>SUM(V35:V36)</f>
        <v>2</v>
      </c>
    </row>
    <row r="37" spans="1:24" x14ac:dyDescent="0.25">
      <c r="A37">
        <v>8</v>
      </c>
      <c r="B37">
        <v>17</v>
      </c>
      <c r="C37">
        <v>82</v>
      </c>
      <c r="D37" s="14">
        <v>3</v>
      </c>
      <c r="E37" s="14"/>
      <c r="F37">
        <v>18</v>
      </c>
      <c r="G37">
        <v>19</v>
      </c>
      <c r="H37">
        <v>6</v>
      </c>
      <c r="J37" s="16"/>
      <c r="K37">
        <f t="shared" si="0"/>
        <v>8.1999999999999993</v>
      </c>
      <c r="L37">
        <f>Sheet1!S4</f>
        <v>34</v>
      </c>
      <c r="M37">
        <f t="shared" si="1"/>
        <v>25.8</v>
      </c>
      <c r="N37">
        <f t="shared" si="2"/>
        <v>25.8</v>
      </c>
      <c r="R37" s="15" t="s">
        <v>93</v>
      </c>
      <c r="S37">
        <f>124/16</f>
        <v>7.75</v>
      </c>
      <c r="T37">
        <f>Sheet1!S4</f>
        <v>34</v>
      </c>
      <c r="U37">
        <f t="shared" si="3"/>
        <v>26.25</v>
      </c>
      <c r="V37">
        <f t="shared" ref="V37:V80" si="4">POWER(U37,1)</f>
        <v>26.25</v>
      </c>
    </row>
    <row r="38" spans="1:24" x14ac:dyDescent="0.25">
      <c r="A38">
        <v>18</v>
      </c>
      <c r="B38">
        <v>25</v>
      </c>
      <c r="C38">
        <v>147</v>
      </c>
      <c r="D38" s="14">
        <v>4</v>
      </c>
      <c r="E38" s="14"/>
      <c r="F38">
        <v>20</v>
      </c>
      <c r="G38">
        <v>20</v>
      </c>
      <c r="H38">
        <v>99</v>
      </c>
      <c r="J38" s="16"/>
      <c r="K38">
        <f t="shared" si="0"/>
        <v>8.1999999999999993</v>
      </c>
      <c r="L38">
        <f>Sheet1!S5</f>
        <v>0</v>
      </c>
      <c r="M38">
        <f t="shared" si="1"/>
        <v>8.1999999999999993</v>
      </c>
      <c r="N38">
        <f t="shared" si="2"/>
        <v>8.1999999999999993</v>
      </c>
      <c r="R38" s="15"/>
      <c r="S38">
        <f t="shared" ref="S38:S52" si="5">124/16</f>
        <v>7.75</v>
      </c>
      <c r="T38">
        <f>Sheet1!S5</f>
        <v>0</v>
      </c>
      <c r="U38">
        <f t="shared" si="3"/>
        <v>7.75</v>
      </c>
      <c r="V38">
        <f t="shared" si="4"/>
        <v>7.75</v>
      </c>
    </row>
    <row r="39" spans="1:24" x14ac:dyDescent="0.25">
      <c r="A39">
        <v>26</v>
      </c>
      <c r="B39">
        <v>27</v>
      </c>
      <c r="C39">
        <v>69</v>
      </c>
      <c r="D39" s="14">
        <v>5</v>
      </c>
      <c r="E39" s="14"/>
      <c r="F39">
        <v>21</v>
      </c>
      <c r="G39">
        <v>25</v>
      </c>
      <c r="H39">
        <v>42</v>
      </c>
      <c r="J39" s="16"/>
      <c r="K39">
        <f t="shared" si="0"/>
        <v>8.1999999999999993</v>
      </c>
      <c r="L39">
        <f>Sheet1!S6</f>
        <v>5</v>
      </c>
      <c r="M39">
        <f t="shared" si="1"/>
        <v>3.1999999999999993</v>
      </c>
      <c r="N39">
        <f t="shared" si="2"/>
        <v>3.1999999999999993</v>
      </c>
      <c r="O39" s="4">
        <f>SUM(N35:N39)</f>
        <v>51.600000000000009</v>
      </c>
      <c r="R39" s="15"/>
      <c r="S39">
        <f t="shared" si="5"/>
        <v>7.75</v>
      </c>
      <c r="T39">
        <f>Sheet1!S6</f>
        <v>5</v>
      </c>
      <c r="U39">
        <f t="shared" si="3"/>
        <v>2.75</v>
      </c>
      <c r="V39">
        <f t="shared" si="4"/>
        <v>2.75</v>
      </c>
    </row>
    <row r="40" spans="1:24" x14ac:dyDescent="0.25">
      <c r="A40">
        <v>28</v>
      </c>
      <c r="B40">
        <v>30</v>
      </c>
      <c r="C40">
        <v>7</v>
      </c>
      <c r="D40" s="14">
        <v>6</v>
      </c>
      <c r="E40" s="14"/>
      <c r="F40">
        <v>26</v>
      </c>
      <c r="G40">
        <v>32</v>
      </c>
      <c r="H40">
        <v>108</v>
      </c>
      <c r="J40" s="15" t="s">
        <v>81</v>
      </c>
      <c r="K40">
        <f>3/3</f>
        <v>1</v>
      </c>
      <c r="L40">
        <f>Sheet1!S7</f>
        <v>0</v>
      </c>
      <c r="M40">
        <f t="shared" si="1"/>
        <v>1</v>
      </c>
      <c r="N40">
        <f t="shared" si="2"/>
        <v>1</v>
      </c>
      <c r="R40" s="15"/>
      <c r="S40">
        <f t="shared" si="5"/>
        <v>7.75</v>
      </c>
      <c r="T40">
        <f>Sheet1!S7</f>
        <v>0</v>
      </c>
      <c r="U40">
        <f t="shared" si="3"/>
        <v>7.75</v>
      </c>
      <c r="V40">
        <f t="shared" si="4"/>
        <v>7.75</v>
      </c>
    </row>
    <row r="41" spans="1:24" x14ac:dyDescent="0.25">
      <c r="A41">
        <v>31</v>
      </c>
      <c r="B41">
        <v>32</v>
      </c>
      <c r="C41">
        <v>32</v>
      </c>
      <c r="D41" s="14">
        <v>7</v>
      </c>
      <c r="E41" s="14"/>
      <c r="F41">
        <v>33</v>
      </c>
      <c r="G41">
        <v>36</v>
      </c>
      <c r="H41">
        <v>0</v>
      </c>
      <c r="J41" s="15"/>
      <c r="K41">
        <f t="shared" ref="K41:K42" si="6">3/3</f>
        <v>1</v>
      </c>
      <c r="L41">
        <f>Sheet1!S8</f>
        <v>0</v>
      </c>
      <c r="M41">
        <f t="shared" si="1"/>
        <v>1</v>
      </c>
      <c r="N41">
        <f t="shared" si="2"/>
        <v>1</v>
      </c>
      <c r="R41" s="15"/>
      <c r="S41">
        <f t="shared" si="5"/>
        <v>7.75</v>
      </c>
      <c r="T41">
        <f>Sheet1!S8</f>
        <v>0</v>
      </c>
      <c r="U41">
        <f t="shared" si="3"/>
        <v>7.75</v>
      </c>
      <c r="V41">
        <f t="shared" si="4"/>
        <v>7.75</v>
      </c>
    </row>
    <row r="42" spans="1:24" x14ac:dyDescent="0.25">
      <c r="A42">
        <v>33</v>
      </c>
      <c r="B42">
        <v>36</v>
      </c>
      <c r="C42">
        <v>0</v>
      </c>
      <c r="D42" s="14">
        <v>8</v>
      </c>
      <c r="E42" s="14"/>
      <c r="F42">
        <v>37</v>
      </c>
      <c r="G42">
        <v>39</v>
      </c>
      <c r="H42">
        <v>2</v>
      </c>
      <c r="J42" s="15"/>
      <c r="K42">
        <f t="shared" si="6"/>
        <v>1</v>
      </c>
      <c r="L42">
        <f>Sheet1!S9</f>
        <v>3</v>
      </c>
      <c r="M42">
        <f t="shared" si="1"/>
        <v>2</v>
      </c>
      <c r="N42">
        <f t="shared" si="2"/>
        <v>2</v>
      </c>
      <c r="O42" s="4">
        <f>SUM(N40:N42)</f>
        <v>4</v>
      </c>
      <c r="R42" s="15"/>
      <c r="S42">
        <f t="shared" si="5"/>
        <v>7.75</v>
      </c>
      <c r="T42">
        <f>Sheet1!S9</f>
        <v>3</v>
      </c>
      <c r="U42">
        <f t="shared" si="3"/>
        <v>4.75</v>
      </c>
      <c r="V42">
        <f t="shared" si="4"/>
        <v>4.75</v>
      </c>
    </row>
    <row r="43" spans="1:24" x14ac:dyDescent="0.25">
      <c r="A43">
        <v>37</v>
      </c>
      <c r="B43">
        <v>44</v>
      </c>
      <c r="C43">
        <v>4</v>
      </c>
      <c r="D43" s="14">
        <v>9</v>
      </c>
      <c r="E43" s="14"/>
      <c r="F43">
        <v>40</v>
      </c>
      <c r="G43">
        <v>44</v>
      </c>
      <c r="H43">
        <v>2</v>
      </c>
      <c r="J43" s="15" t="s">
        <v>82</v>
      </c>
      <c r="K43">
        <f>82/10</f>
        <v>8.1999999999999993</v>
      </c>
      <c r="L43">
        <f>Sheet1!S10</f>
        <v>2</v>
      </c>
      <c r="M43">
        <f t="shared" si="1"/>
        <v>6.1999999999999993</v>
      </c>
      <c r="N43">
        <f t="shared" si="2"/>
        <v>6.1999999999999993</v>
      </c>
      <c r="R43" s="15"/>
      <c r="S43">
        <f t="shared" si="5"/>
        <v>7.75</v>
      </c>
      <c r="T43">
        <f>Sheet1!S10</f>
        <v>2</v>
      </c>
      <c r="U43">
        <f t="shared" si="3"/>
        <v>5.75</v>
      </c>
      <c r="V43">
        <f t="shared" si="4"/>
        <v>5.75</v>
      </c>
    </row>
    <row r="44" spans="1:24" x14ac:dyDescent="0.25">
      <c r="A44">
        <v>45</v>
      </c>
      <c r="B44">
        <v>45</v>
      </c>
      <c r="C44">
        <v>0</v>
      </c>
      <c r="D44" s="14">
        <v>10</v>
      </c>
      <c r="E44" s="14"/>
      <c r="F44">
        <v>45</v>
      </c>
      <c r="G44">
        <v>45</v>
      </c>
      <c r="H44">
        <v>0</v>
      </c>
      <c r="J44" s="15"/>
      <c r="K44">
        <f t="shared" ref="K44:K52" si="7">82/10</f>
        <v>8.1999999999999993</v>
      </c>
      <c r="L44">
        <f>Sheet1!S11</f>
        <v>51</v>
      </c>
      <c r="M44">
        <f t="shared" si="1"/>
        <v>42.8</v>
      </c>
      <c r="N44">
        <f t="shared" si="2"/>
        <v>42.8</v>
      </c>
      <c r="R44" s="15"/>
      <c r="S44">
        <f t="shared" si="5"/>
        <v>7.75</v>
      </c>
      <c r="T44">
        <f>Sheet1!S11</f>
        <v>51</v>
      </c>
      <c r="U44">
        <f t="shared" si="3"/>
        <v>43.25</v>
      </c>
      <c r="V44">
        <f t="shared" si="4"/>
        <v>43.25</v>
      </c>
    </row>
    <row r="45" spans="1:24" x14ac:dyDescent="0.25">
      <c r="J45" s="15"/>
      <c r="K45">
        <f t="shared" si="7"/>
        <v>8.1999999999999993</v>
      </c>
      <c r="L45">
        <f>Sheet1!S12</f>
        <v>5</v>
      </c>
      <c r="M45">
        <f t="shared" si="1"/>
        <v>3.1999999999999993</v>
      </c>
      <c r="N45">
        <f t="shared" si="2"/>
        <v>3.1999999999999993</v>
      </c>
      <c r="R45" s="15"/>
      <c r="S45">
        <f t="shared" si="5"/>
        <v>7.75</v>
      </c>
      <c r="T45">
        <f>Sheet1!S12</f>
        <v>5</v>
      </c>
      <c r="U45">
        <f t="shared" si="3"/>
        <v>2.75</v>
      </c>
      <c r="V45">
        <f t="shared" si="4"/>
        <v>2.75</v>
      </c>
    </row>
    <row r="46" spans="1:24" x14ac:dyDescent="0.25">
      <c r="J46" s="15"/>
      <c r="K46">
        <f t="shared" si="7"/>
        <v>8.1999999999999993</v>
      </c>
      <c r="L46">
        <f>Sheet1!S13</f>
        <v>5</v>
      </c>
      <c r="M46">
        <f t="shared" si="1"/>
        <v>3.1999999999999993</v>
      </c>
      <c r="N46">
        <f t="shared" si="2"/>
        <v>3.1999999999999993</v>
      </c>
      <c r="R46" s="15"/>
      <c r="S46">
        <f t="shared" si="5"/>
        <v>7.75</v>
      </c>
      <c r="T46">
        <f>Sheet1!S13</f>
        <v>5</v>
      </c>
      <c r="U46">
        <f t="shared" si="3"/>
        <v>2.75</v>
      </c>
      <c r="V46">
        <f t="shared" si="4"/>
        <v>2.75</v>
      </c>
    </row>
    <row r="47" spans="1:24" ht="40.5" customHeight="1" x14ac:dyDescent="0.25">
      <c r="A47" s="11" t="s">
        <v>66</v>
      </c>
      <c r="B47" s="11"/>
      <c r="C47" s="11"/>
      <c r="D47" s="7"/>
      <c r="F47" s="11" t="s">
        <v>67</v>
      </c>
      <c r="G47" s="11"/>
      <c r="H47" s="11"/>
      <c r="J47" s="15"/>
      <c r="K47">
        <f t="shared" si="7"/>
        <v>8.1999999999999993</v>
      </c>
      <c r="L47">
        <f>Sheet1!S14</f>
        <v>1</v>
      </c>
      <c r="M47">
        <f t="shared" si="1"/>
        <v>7.1999999999999993</v>
      </c>
      <c r="N47">
        <f t="shared" si="2"/>
        <v>7.1999999999999993</v>
      </c>
      <c r="R47" s="15"/>
      <c r="S47">
        <f t="shared" si="5"/>
        <v>7.75</v>
      </c>
      <c r="T47">
        <f>Sheet1!S14</f>
        <v>1</v>
      </c>
      <c r="U47">
        <f t="shared" si="3"/>
        <v>6.75</v>
      </c>
      <c r="V47">
        <f t="shared" si="4"/>
        <v>6.75</v>
      </c>
    </row>
    <row r="48" spans="1:24" x14ac:dyDescent="0.25">
      <c r="A48">
        <v>0</v>
      </c>
      <c r="B48">
        <v>4</v>
      </c>
      <c r="C48">
        <v>41</v>
      </c>
      <c r="F48">
        <v>0</v>
      </c>
      <c r="G48">
        <v>1</v>
      </c>
      <c r="H48">
        <v>2</v>
      </c>
      <c r="J48" s="15"/>
      <c r="K48">
        <f t="shared" si="7"/>
        <v>8.1999999999999993</v>
      </c>
      <c r="L48">
        <f>Sheet1!S15</f>
        <v>0</v>
      </c>
      <c r="M48">
        <f t="shared" si="1"/>
        <v>8.1999999999999993</v>
      </c>
      <c r="N48">
        <f t="shared" si="2"/>
        <v>8.1999999999999993</v>
      </c>
      <c r="R48" s="15"/>
      <c r="S48">
        <f t="shared" si="5"/>
        <v>7.75</v>
      </c>
      <c r="T48">
        <f>Sheet1!S15</f>
        <v>0</v>
      </c>
      <c r="U48">
        <f t="shared" si="3"/>
        <v>7.75</v>
      </c>
      <c r="V48">
        <f t="shared" si="4"/>
        <v>7.75</v>
      </c>
    </row>
    <row r="49" spans="1:23" x14ac:dyDescent="0.25">
      <c r="A49">
        <v>5</v>
      </c>
      <c r="B49">
        <v>7</v>
      </c>
      <c r="C49">
        <v>3</v>
      </c>
      <c r="F49">
        <v>2</v>
      </c>
      <c r="G49">
        <v>2</v>
      </c>
      <c r="H49">
        <v>34</v>
      </c>
      <c r="J49" s="15"/>
      <c r="K49">
        <f t="shared" si="7"/>
        <v>8.1999999999999993</v>
      </c>
      <c r="L49">
        <f>Sheet1!S16</f>
        <v>3</v>
      </c>
      <c r="M49">
        <f t="shared" si="1"/>
        <v>5.1999999999999993</v>
      </c>
      <c r="N49">
        <f t="shared" si="2"/>
        <v>5.1999999999999993</v>
      </c>
      <c r="R49" s="15"/>
      <c r="S49">
        <f t="shared" si="5"/>
        <v>7.75</v>
      </c>
      <c r="T49">
        <f>Sheet1!S16</f>
        <v>3</v>
      </c>
      <c r="U49">
        <f t="shared" si="3"/>
        <v>4.75</v>
      </c>
      <c r="V49">
        <f t="shared" si="4"/>
        <v>4.75</v>
      </c>
    </row>
    <row r="50" spans="1:23" x14ac:dyDescent="0.25">
      <c r="A50">
        <v>8</v>
      </c>
      <c r="B50">
        <v>9</v>
      </c>
      <c r="C50">
        <v>53</v>
      </c>
      <c r="F50">
        <v>3</v>
      </c>
      <c r="G50">
        <v>8</v>
      </c>
      <c r="H50">
        <v>10</v>
      </c>
      <c r="J50" s="15"/>
      <c r="K50">
        <f t="shared" si="7"/>
        <v>8.1999999999999993</v>
      </c>
      <c r="L50">
        <f>Sheet1!S17</f>
        <v>7</v>
      </c>
      <c r="M50">
        <f t="shared" si="1"/>
        <v>1.1999999999999993</v>
      </c>
      <c r="N50">
        <f t="shared" si="2"/>
        <v>1.1999999999999993</v>
      </c>
      <c r="R50" s="15"/>
      <c r="S50">
        <f t="shared" si="5"/>
        <v>7.75</v>
      </c>
      <c r="T50">
        <f>Sheet1!S17</f>
        <v>7</v>
      </c>
      <c r="U50">
        <f t="shared" si="3"/>
        <v>0.75</v>
      </c>
      <c r="V50">
        <f t="shared" si="4"/>
        <v>0.75</v>
      </c>
    </row>
    <row r="51" spans="1:23" x14ac:dyDescent="0.25">
      <c r="A51">
        <v>10</v>
      </c>
      <c r="B51">
        <v>16</v>
      </c>
      <c r="C51">
        <v>26</v>
      </c>
      <c r="F51">
        <v>9</v>
      </c>
      <c r="G51">
        <v>18</v>
      </c>
      <c r="H51">
        <v>84</v>
      </c>
      <c r="J51" s="15"/>
      <c r="K51">
        <f t="shared" si="7"/>
        <v>8.1999999999999993</v>
      </c>
      <c r="L51">
        <f>Sheet1!S18</f>
        <v>5</v>
      </c>
      <c r="M51">
        <f t="shared" si="1"/>
        <v>3.1999999999999993</v>
      </c>
      <c r="N51">
        <f t="shared" si="2"/>
        <v>3.1999999999999993</v>
      </c>
      <c r="R51" s="15"/>
      <c r="S51">
        <f t="shared" si="5"/>
        <v>7.75</v>
      </c>
      <c r="T51">
        <f>Sheet1!S18</f>
        <v>5</v>
      </c>
      <c r="U51">
        <f t="shared" si="3"/>
        <v>2.75</v>
      </c>
      <c r="V51">
        <f t="shared" si="4"/>
        <v>2.75</v>
      </c>
    </row>
    <row r="52" spans="1:23" x14ac:dyDescent="0.25">
      <c r="A52">
        <v>17</v>
      </c>
      <c r="B52">
        <v>17</v>
      </c>
      <c r="C52">
        <v>3</v>
      </c>
      <c r="F52">
        <v>19</v>
      </c>
      <c r="G52">
        <v>19</v>
      </c>
      <c r="H52">
        <v>2</v>
      </c>
      <c r="J52" s="15"/>
      <c r="K52">
        <f t="shared" si="7"/>
        <v>8.1999999999999993</v>
      </c>
      <c r="L52">
        <f>Sheet1!S19</f>
        <v>3</v>
      </c>
      <c r="M52">
        <f t="shared" si="1"/>
        <v>5.1999999999999993</v>
      </c>
      <c r="N52">
        <f t="shared" si="2"/>
        <v>5.1999999999999993</v>
      </c>
      <c r="O52" s="4">
        <f>SUM(N43:N52)</f>
        <v>85.600000000000023</v>
      </c>
      <c r="R52" s="15"/>
      <c r="S52">
        <f t="shared" si="5"/>
        <v>7.75</v>
      </c>
      <c r="T52">
        <f>Sheet1!S19</f>
        <v>3</v>
      </c>
      <c r="U52">
        <f t="shared" si="3"/>
        <v>4.75</v>
      </c>
      <c r="V52">
        <f t="shared" si="4"/>
        <v>4.75</v>
      </c>
      <c r="W52" s="4">
        <f>SUM(V37:V52)</f>
        <v>139</v>
      </c>
    </row>
    <row r="53" spans="1:23" x14ac:dyDescent="0.25">
      <c r="A53">
        <v>18</v>
      </c>
      <c r="B53">
        <v>25</v>
      </c>
      <c r="C53">
        <v>147</v>
      </c>
      <c r="F53">
        <v>20</v>
      </c>
      <c r="G53">
        <v>20</v>
      </c>
      <c r="H53">
        <v>99</v>
      </c>
      <c r="J53" s="16" t="s">
        <v>83</v>
      </c>
      <c r="K53">
        <f>147/8</f>
        <v>18.375</v>
      </c>
      <c r="L53">
        <f>Sheet1!S20</f>
        <v>4</v>
      </c>
      <c r="M53">
        <f t="shared" si="1"/>
        <v>14.375</v>
      </c>
      <c r="N53">
        <f t="shared" si="2"/>
        <v>14.375</v>
      </c>
      <c r="R53" s="16" t="s">
        <v>94</v>
      </c>
      <c r="S53">
        <f>6/2</f>
        <v>3</v>
      </c>
      <c r="T53">
        <f>Sheet1!S20</f>
        <v>4</v>
      </c>
      <c r="U53">
        <f t="shared" si="3"/>
        <v>1</v>
      </c>
      <c r="V53">
        <f t="shared" si="4"/>
        <v>1</v>
      </c>
    </row>
    <row r="54" spans="1:23" x14ac:dyDescent="0.25">
      <c r="A54">
        <v>26</v>
      </c>
      <c r="B54">
        <v>27</v>
      </c>
      <c r="C54">
        <v>69</v>
      </c>
      <c r="F54">
        <v>21</v>
      </c>
      <c r="G54">
        <v>21</v>
      </c>
      <c r="H54">
        <v>6</v>
      </c>
      <c r="J54" s="16"/>
      <c r="K54">
        <f t="shared" ref="K54:K59" si="8">147/8</f>
        <v>18.375</v>
      </c>
      <c r="L54">
        <f>Sheet1!S21</f>
        <v>2</v>
      </c>
      <c r="M54">
        <f t="shared" si="1"/>
        <v>16.375</v>
      </c>
      <c r="N54">
        <f t="shared" si="2"/>
        <v>16.375</v>
      </c>
      <c r="R54" s="16"/>
      <c r="S54">
        <f>6/2</f>
        <v>3</v>
      </c>
      <c r="T54">
        <f>Sheet1!S21</f>
        <v>2</v>
      </c>
      <c r="U54">
        <f t="shared" si="3"/>
        <v>1</v>
      </c>
      <c r="V54">
        <f t="shared" si="4"/>
        <v>1</v>
      </c>
      <c r="W54" s="4">
        <f>SUM(V53:V54)</f>
        <v>2</v>
      </c>
    </row>
    <row r="55" spans="1:23" x14ac:dyDescent="0.25">
      <c r="A55">
        <v>28</v>
      </c>
      <c r="B55">
        <v>30</v>
      </c>
      <c r="C55">
        <v>7</v>
      </c>
      <c r="F55">
        <v>22</v>
      </c>
      <c r="G55">
        <v>25</v>
      </c>
      <c r="H55">
        <v>36</v>
      </c>
      <c r="J55" s="16"/>
      <c r="K55">
        <f t="shared" si="8"/>
        <v>18.375</v>
      </c>
      <c r="L55">
        <f>Sheet1!S22</f>
        <v>99</v>
      </c>
      <c r="M55">
        <f t="shared" si="1"/>
        <v>80.625</v>
      </c>
      <c r="N55">
        <f t="shared" si="2"/>
        <v>80.625</v>
      </c>
      <c r="R55" s="5" t="s">
        <v>95</v>
      </c>
      <c r="S55">
        <v>99</v>
      </c>
      <c r="T55">
        <f>Sheet1!S22</f>
        <v>99</v>
      </c>
      <c r="U55">
        <f t="shared" si="3"/>
        <v>0</v>
      </c>
      <c r="V55">
        <f t="shared" si="4"/>
        <v>0</v>
      </c>
      <c r="W55" s="4">
        <f>SUM(V55)</f>
        <v>0</v>
      </c>
    </row>
    <row r="56" spans="1:23" x14ac:dyDescent="0.25">
      <c r="A56">
        <v>31</v>
      </c>
      <c r="B56">
        <v>32</v>
      </c>
      <c r="C56">
        <v>32</v>
      </c>
      <c r="F56">
        <v>26</v>
      </c>
      <c r="G56">
        <v>32</v>
      </c>
      <c r="H56">
        <v>108</v>
      </c>
      <c r="J56" s="16"/>
      <c r="K56">
        <f t="shared" si="8"/>
        <v>18.375</v>
      </c>
      <c r="L56">
        <f>Sheet1!S23</f>
        <v>6</v>
      </c>
      <c r="M56">
        <f t="shared" si="1"/>
        <v>12.375</v>
      </c>
      <c r="N56">
        <f t="shared" si="2"/>
        <v>12.375</v>
      </c>
      <c r="R56" s="16" t="s">
        <v>96</v>
      </c>
      <c r="S56">
        <f>42/5</f>
        <v>8.4</v>
      </c>
      <c r="T56">
        <f>Sheet1!S23</f>
        <v>6</v>
      </c>
      <c r="U56">
        <f t="shared" si="3"/>
        <v>2.4000000000000004</v>
      </c>
      <c r="V56">
        <f t="shared" si="4"/>
        <v>2.4000000000000004</v>
      </c>
    </row>
    <row r="57" spans="1:23" x14ac:dyDescent="0.25">
      <c r="A57">
        <v>33</v>
      </c>
      <c r="B57">
        <v>45</v>
      </c>
      <c r="C57">
        <v>4</v>
      </c>
      <c r="F57">
        <v>33</v>
      </c>
      <c r="G57">
        <v>45</v>
      </c>
      <c r="H57">
        <v>4</v>
      </c>
      <c r="J57" s="16"/>
      <c r="K57">
        <f t="shared" si="8"/>
        <v>18.375</v>
      </c>
      <c r="L57">
        <f>Sheet1!S24</f>
        <v>20</v>
      </c>
      <c r="M57">
        <f t="shared" si="1"/>
        <v>1.625</v>
      </c>
      <c r="N57">
        <f t="shared" si="2"/>
        <v>1.625</v>
      </c>
      <c r="R57" s="16"/>
      <c r="S57">
        <f t="shared" ref="S57:S60" si="9">42/5</f>
        <v>8.4</v>
      </c>
      <c r="T57">
        <f>Sheet1!S24</f>
        <v>20</v>
      </c>
      <c r="U57">
        <f t="shared" si="3"/>
        <v>11.6</v>
      </c>
      <c r="V57">
        <f t="shared" si="4"/>
        <v>11.6</v>
      </c>
    </row>
    <row r="58" spans="1:23" x14ac:dyDescent="0.25">
      <c r="J58" s="16"/>
      <c r="K58">
        <f t="shared" si="8"/>
        <v>18.375</v>
      </c>
      <c r="L58">
        <f>Sheet1!S25</f>
        <v>10</v>
      </c>
      <c r="M58">
        <f t="shared" si="1"/>
        <v>8.375</v>
      </c>
      <c r="N58">
        <f t="shared" si="2"/>
        <v>8.375</v>
      </c>
      <c r="R58" s="16"/>
      <c r="S58">
        <f t="shared" si="9"/>
        <v>8.4</v>
      </c>
      <c r="T58">
        <f>Sheet1!S25</f>
        <v>10</v>
      </c>
      <c r="U58">
        <f t="shared" si="3"/>
        <v>1.5999999999999996</v>
      </c>
      <c r="V58">
        <f t="shared" si="4"/>
        <v>1.5999999999999996</v>
      </c>
    </row>
    <row r="59" spans="1:23" x14ac:dyDescent="0.25">
      <c r="J59" s="16"/>
      <c r="K59">
        <f t="shared" si="8"/>
        <v>18.375</v>
      </c>
      <c r="L59">
        <f>Sheet1!S26</f>
        <v>2</v>
      </c>
      <c r="M59">
        <f t="shared" si="1"/>
        <v>16.375</v>
      </c>
      <c r="N59">
        <f t="shared" si="2"/>
        <v>16.375</v>
      </c>
      <c r="O59" s="4">
        <f>SUM(N53:N59)</f>
        <v>150.125</v>
      </c>
      <c r="R59" s="16"/>
      <c r="S59">
        <f t="shared" si="9"/>
        <v>8.4</v>
      </c>
      <c r="T59">
        <f>Sheet1!S26</f>
        <v>2</v>
      </c>
      <c r="U59">
        <f t="shared" si="3"/>
        <v>6.4</v>
      </c>
      <c r="V59">
        <f t="shared" si="4"/>
        <v>6.4</v>
      </c>
    </row>
    <row r="60" spans="1:23" ht="33" customHeight="1" x14ac:dyDescent="0.25">
      <c r="A60" s="11" t="s">
        <v>68</v>
      </c>
      <c r="B60" s="11"/>
      <c r="C60" s="11"/>
      <c r="D60" s="7"/>
      <c r="F60" s="11" t="s">
        <v>69</v>
      </c>
      <c r="G60" s="11"/>
      <c r="H60" s="11"/>
      <c r="J60" s="17" t="s">
        <v>84</v>
      </c>
      <c r="K60">
        <f>69/2</f>
        <v>34.5</v>
      </c>
      <c r="L60">
        <f>Sheet1!S27</f>
        <v>4</v>
      </c>
      <c r="M60">
        <f t="shared" si="1"/>
        <v>30.5</v>
      </c>
      <c r="N60">
        <f t="shared" si="2"/>
        <v>30.5</v>
      </c>
      <c r="R60" s="16"/>
      <c r="S60">
        <f t="shared" si="9"/>
        <v>8.4</v>
      </c>
      <c r="T60">
        <f>Sheet1!S27</f>
        <v>4</v>
      </c>
      <c r="U60">
        <f t="shared" si="3"/>
        <v>4.4000000000000004</v>
      </c>
      <c r="V60">
        <f t="shared" si="4"/>
        <v>4.4000000000000004</v>
      </c>
      <c r="W60" s="4">
        <f>SUM(V56:V60)</f>
        <v>26.4</v>
      </c>
    </row>
    <row r="61" spans="1:23" x14ac:dyDescent="0.25">
      <c r="A61">
        <v>0</v>
      </c>
      <c r="B61">
        <v>4</v>
      </c>
      <c r="C61">
        <v>41</v>
      </c>
      <c r="F61">
        <v>0</v>
      </c>
      <c r="G61">
        <v>4</v>
      </c>
      <c r="H61">
        <v>41</v>
      </c>
      <c r="J61" s="17"/>
      <c r="K61">
        <f>69/2</f>
        <v>34.5</v>
      </c>
      <c r="L61">
        <f>Sheet1!S28</f>
        <v>50</v>
      </c>
      <c r="M61">
        <f t="shared" si="1"/>
        <v>15.5</v>
      </c>
      <c r="N61">
        <f t="shared" si="2"/>
        <v>15.5</v>
      </c>
      <c r="O61" s="4">
        <f>SUM(N60:N61)</f>
        <v>46</v>
      </c>
      <c r="R61" s="16" t="s">
        <v>97</v>
      </c>
      <c r="S61">
        <f>108/7</f>
        <v>15.428571428571429</v>
      </c>
      <c r="T61">
        <f>Sheet1!S28</f>
        <v>50</v>
      </c>
      <c r="U61">
        <f t="shared" si="3"/>
        <v>34.571428571428569</v>
      </c>
      <c r="V61">
        <f t="shared" si="4"/>
        <v>34.571428571428569</v>
      </c>
    </row>
    <row r="62" spans="1:23" x14ac:dyDescent="0.25">
      <c r="A62">
        <v>5</v>
      </c>
      <c r="B62">
        <v>6</v>
      </c>
      <c r="C62">
        <v>0</v>
      </c>
      <c r="F62">
        <v>5</v>
      </c>
      <c r="G62">
        <v>6</v>
      </c>
      <c r="H62">
        <v>0</v>
      </c>
      <c r="J62" s="16" t="s">
        <v>85</v>
      </c>
      <c r="K62">
        <f>7/3</f>
        <v>2.3333333333333335</v>
      </c>
      <c r="L62">
        <f>Sheet1!S29</f>
        <v>19</v>
      </c>
      <c r="M62">
        <f t="shared" si="1"/>
        <v>16.666666666666668</v>
      </c>
      <c r="N62">
        <f t="shared" si="2"/>
        <v>16.666666666666668</v>
      </c>
      <c r="R62" s="16"/>
      <c r="S62">
        <f t="shared" ref="S62:S67" si="10">108/7</f>
        <v>15.428571428571429</v>
      </c>
      <c r="T62">
        <f>Sheet1!S29</f>
        <v>19</v>
      </c>
      <c r="U62">
        <f t="shared" si="3"/>
        <v>3.5714285714285712</v>
      </c>
      <c r="V62">
        <f t="shared" si="4"/>
        <v>3.5714285714285712</v>
      </c>
    </row>
    <row r="63" spans="1:23" x14ac:dyDescent="0.25">
      <c r="A63">
        <v>7</v>
      </c>
      <c r="B63">
        <v>17</v>
      </c>
      <c r="C63">
        <v>85</v>
      </c>
      <c r="F63">
        <v>7</v>
      </c>
      <c r="G63">
        <v>17</v>
      </c>
      <c r="H63">
        <v>85</v>
      </c>
      <c r="J63" s="16"/>
      <c r="K63">
        <f t="shared" ref="K63:K64" si="11">7/3</f>
        <v>2.3333333333333335</v>
      </c>
      <c r="L63">
        <f>Sheet1!S30</f>
        <v>3</v>
      </c>
      <c r="M63">
        <f t="shared" si="1"/>
        <v>0.66666666666666652</v>
      </c>
      <c r="N63">
        <f t="shared" si="2"/>
        <v>0.66666666666666652</v>
      </c>
      <c r="R63" s="16"/>
      <c r="S63">
        <f t="shared" si="10"/>
        <v>15.428571428571429</v>
      </c>
      <c r="T63">
        <f>Sheet1!S30</f>
        <v>3</v>
      </c>
      <c r="U63">
        <f t="shared" si="3"/>
        <v>12.428571428571429</v>
      </c>
      <c r="V63">
        <f t="shared" si="4"/>
        <v>12.428571428571429</v>
      </c>
    </row>
    <row r="64" spans="1:23" x14ac:dyDescent="0.25">
      <c r="A64">
        <v>18</v>
      </c>
      <c r="B64">
        <v>25</v>
      </c>
      <c r="C64">
        <v>147</v>
      </c>
      <c r="F64">
        <v>18</v>
      </c>
      <c r="G64">
        <v>32</v>
      </c>
      <c r="H64">
        <v>255</v>
      </c>
      <c r="J64" s="16"/>
      <c r="K64">
        <f t="shared" si="11"/>
        <v>2.3333333333333335</v>
      </c>
      <c r="L64">
        <f>Sheet1!S31</f>
        <v>4</v>
      </c>
      <c r="M64">
        <f t="shared" si="1"/>
        <v>1.6666666666666665</v>
      </c>
      <c r="N64">
        <f t="shared" si="2"/>
        <v>1.6666666666666665</v>
      </c>
      <c r="O64" s="4">
        <f>SUM(N62:N64)</f>
        <v>19.000000000000004</v>
      </c>
      <c r="R64" s="16"/>
      <c r="S64">
        <f t="shared" si="10"/>
        <v>15.428571428571429</v>
      </c>
      <c r="T64">
        <f>Sheet1!S31</f>
        <v>4</v>
      </c>
      <c r="U64">
        <f t="shared" si="3"/>
        <v>11.428571428571429</v>
      </c>
      <c r="V64">
        <f t="shared" si="4"/>
        <v>11.428571428571429</v>
      </c>
    </row>
    <row r="65" spans="1:24" x14ac:dyDescent="0.25">
      <c r="A65">
        <v>26</v>
      </c>
      <c r="B65">
        <v>32</v>
      </c>
      <c r="C65">
        <v>108</v>
      </c>
      <c r="F65">
        <v>33</v>
      </c>
      <c r="G65">
        <v>36</v>
      </c>
      <c r="H65">
        <v>0</v>
      </c>
      <c r="J65" s="17" t="s">
        <v>86</v>
      </c>
      <c r="K65">
        <f>32/2</f>
        <v>16</v>
      </c>
      <c r="L65">
        <f>Sheet1!S32</f>
        <v>0</v>
      </c>
      <c r="M65">
        <f t="shared" si="1"/>
        <v>16</v>
      </c>
      <c r="N65">
        <f t="shared" si="2"/>
        <v>16</v>
      </c>
      <c r="R65" s="16"/>
      <c r="S65">
        <f t="shared" si="10"/>
        <v>15.428571428571429</v>
      </c>
      <c r="T65">
        <f>Sheet1!S32</f>
        <v>0</v>
      </c>
      <c r="U65">
        <f t="shared" si="3"/>
        <v>15.428571428571429</v>
      </c>
      <c r="V65">
        <f t="shared" si="4"/>
        <v>15.428571428571429</v>
      </c>
    </row>
    <row r="66" spans="1:24" x14ac:dyDescent="0.25">
      <c r="A66">
        <v>33</v>
      </c>
      <c r="B66">
        <v>36</v>
      </c>
      <c r="C66">
        <v>0</v>
      </c>
      <c r="F66">
        <v>37</v>
      </c>
      <c r="G66">
        <v>38</v>
      </c>
      <c r="H66">
        <v>2</v>
      </c>
      <c r="J66" s="20"/>
      <c r="K66">
        <f>32/2</f>
        <v>16</v>
      </c>
      <c r="L66">
        <f>Sheet1!S33</f>
        <v>16</v>
      </c>
      <c r="M66">
        <f t="shared" si="1"/>
        <v>0</v>
      </c>
      <c r="N66">
        <f t="shared" si="2"/>
        <v>0</v>
      </c>
      <c r="O66" s="4">
        <f>SUM(N65:N66)</f>
        <v>16</v>
      </c>
      <c r="R66" s="16"/>
      <c r="S66">
        <f t="shared" si="10"/>
        <v>15.428571428571429</v>
      </c>
      <c r="T66">
        <f>Sheet1!S33</f>
        <v>16</v>
      </c>
      <c r="U66">
        <f t="shared" si="3"/>
        <v>0.57142857142857117</v>
      </c>
      <c r="V66">
        <f t="shared" si="4"/>
        <v>0.57142857142857117</v>
      </c>
    </row>
    <row r="67" spans="1:24" x14ac:dyDescent="0.25">
      <c r="A67">
        <v>37</v>
      </c>
      <c r="B67">
        <v>37</v>
      </c>
      <c r="C67">
        <v>2</v>
      </c>
      <c r="F67">
        <v>39</v>
      </c>
      <c r="G67">
        <v>39</v>
      </c>
      <c r="H67">
        <v>0</v>
      </c>
      <c r="J67" s="16" t="s">
        <v>87</v>
      </c>
      <c r="K67">
        <v>0</v>
      </c>
      <c r="L67">
        <f>Sheet1!S34</f>
        <v>16</v>
      </c>
      <c r="M67">
        <f t="shared" si="1"/>
        <v>16</v>
      </c>
      <c r="N67">
        <f t="shared" si="2"/>
        <v>16</v>
      </c>
      <c r="R67" s="16"/>
      <c r="S67">
        <f t="shared" si="10"/>
        <v>15.428571428571429</v>
      </c>
      <c r="T67">
        <f>Sheet1!S34</f>
        <v>16</v>
      </c>
      <c r="U67">
        <f t="shared" si="3"/>
        <v>0.57142857142857117</v>
      </c>
      <c r="V67">
        <f t="shared" si="4"/>
        <v>0.57142857142857117</v>
      </c>
      <c r="W67" s="4">
        <f>SUM(V61:V67)</f>
        <v>78.571428571428569</v>
      </c>
    </row>
    <row r="68" spans="1:24" x14ac:dyDescent="0.25">
      <c r="A68">
        <v>38</v>
      </c>
      <c r="B68">
        <v>43</v>
      </c>
      <c r="C68">
        <v>0</v>
      </c>
      <c r="F68">
        <v>40</v>
      </c>
      <c r="G68">
        <v>43</v>
      </c>
      <c r="H68">
        <v>0</v>
      </c>
      <c r="J68" s="16"/>
      <c r="K68">
        <v>0</v>
      </c>
      <c r="L68">
        <f>Sheet1!S35</f>
        <v>0</v>
      </c>
      <c r="M68">
        <f t="shared" si="1"/>
        <v>0</v>
      </c>
      <c r="N68">
        <f t="shared" si="2"/>
        <v>0</v>
      </c>
      <c r="R68" s="16" t="s">
        <v>87</v>
      </c>
      <c r="S68">
        <v>0</v>
      </c>
      <c r="T68">
        <f>Sheet1!S35</f>
        <v>0</v>
      </c>
      <c r="U68">
        <f t="shared" si="3"/>
        <v>0</v>
      </c>
      <c r="V68">
        <f t="shared" si="4"/>
        <v>0</v>
      </c>
    </row>
    <row r="69" spans="1:24" x14ac:dyDescent="0.25">
      <c r="A69">
        <v>44</v>
      </c>
      <c r="B69">
        <v>44</v>
      </c>
      <c r="C69">
        <v>2</v>
      </c>
      <c r="F69">
        <v>44</v>
      </c>
      <c r="G69">
        <v>44</v>
      </c>
      <c r="H69">
        <v>2</v>
      </c>
      <c r="J69" s="16"/>
      <c r="K69">
        <v>0</v>
      </c>
      <c r="L69">
        <f>Sheet1!S36</f>
        <v>0</v>
      </c>
      <c r="M69">
        <f t="shared" si="1"/>
        <v>0</v>
      </c>
      <c r="N69">
        <f t="shared" si="2"/>
        <v>0</v>
      </c>
      <c r="R69" s="16"/>
      <c r="S69">
        <v>0</v>
      </c>
      <c r="T69">
        <f>Sheet1!S36</f>
        <v>0</v>
      </c>
      <c r="U69">
        <f t="shared" si="3"/>
        <v>0</v>
      </c>
      <c r="V69">
        <f t="shared" si="4"/>
        <v>0</v>
      </c>
    </row>
    <row r="70" spans="1:24" x14ac:dyDescent="0.25">
      <c r="A70">
        <v>45</v>
      </c>
      <c r="B70">
        <v>45</v>
      </c>
      <c r="C70">
        <v>0</v>
      </c>
      <c r="F70">
        <v>45</v>
      </c>
      <c r="G70">
        <v>45</v>
      </c>
      <c r="H70">
        <v>0</v>
      </c>
      <c r="J70" s="16"/>
      <c r="K70">
        <v>0</v>
      </c>
      <c r="L70">
        <f>Sheet1!S37</f>
        <v>0</v>
      </c>
      <c r="M70">
        <f t="shared" si="1"/>
        <v>0</v>
      </c>
      <c r="N70">
        <f t="shared" si="2"/>
        <v>0</v>
      </c>
      <c r="O70" s="4">
        <f>SUM(N67:N70)</f>
        <v>16</v>
      </c>
      <c r="R70" s="16"/>
      <c r="S70">
        <v>0</v>
      </c>
      <c r="T70">
        <f>Sheet1!S37</f>
        <v>0</v>
      </c>
      <c r="U70">
        <f t="shared" si="3"/>
        <v>0</v>
      </c>
      <c r="V70">
        <f t="shared" si="4"/>
        <v>0</v>
      </c>
    </row>
    <row r="71" spans="1:24" x14ac:dyDescent="0.25">
      <c r="J71" s="16" t="s">
        <v>89</v>
      </c>
      <c r="K71">
        <f>4/8</f>
        <v>0.5</v>
      </c>
      <c r="L71">
        <f>Sheet1!S38</f>
        <v>0</v>
      </c>
      <c r="M71">
        <f t="shared" si="1"/>
        <v>0.5</v>
      </c>
      <c r="N71">
        <f t="shared" si="2"/>
        <v>0.5</v>
      </c>
      <c r="R71" s="16"/>
      <c r="S71">
        <v>0</v>
      </c>
      <c r="T71">
        <f>Sheet1!S38</f>
        <v>0</v>
      </c>
      <c r="U71">
        <f t="shared" si="3"/>
        <v>0</v>
      </c>
      <c r="V71">
        <f t="shared" si="4"/>
        <v>0</v>
      </c>
      <c r="W71" s="4">
        <f>SUM(V68:V71)</f>
        <v>0</v>
      </c>
    </row>
    <row r="72" spans="1:24" ht="33.75" customHeight="1" x14ac:dyDescent="0.25">
      <c r="A72" s="11" t="s">
        <v>70</v>
      </c>
      <c r="B72" s="11"/>
      <c r="C72" s="11"/>
      <c r="D72" s="7"/>
      <c r="F72" s="11" t="s">
        <v>71</v>
      </c>
      <c r="G72" s="11"/>
      <c r="H72" s="11"/>
      <c r="J72" s="16"/>
      <c r="K72">
        <f t="shared" ref="K72:K79" si="12">4/8</f>
        <v>0.5</v>
      </c>
      <c r="L72">
        <f>Sheet1!S39</f>
        <v>2</v>
      </c>
      <c r="M72">
        <f t="shared" si="1"/>
        <v>1.5</v>
      </c>
      <c r="N72">
        <f t="shared" si="2"/>
        <v>1.5</v>
      </c>
      <c r="R72" s="16" t="s">
        <v>98</v>
      </c>
      <c r="S72">
        <f>2/3</f>
        <v>0.66666666666666663</v>
      </c>
      <c r="T72">
        <f>Sheet1!S39</f>
        <v>2</v>
      </c>
      <c r="U72">
        <f t="shared" si="3"/>
        <v>1.3333333333333335</v>
      </c>
      <c r="V72">
        <f t="shared" si="4"/>
        <v>1.3333333333333335</v>
      </c>
    </row>
    <row r="73" spans="1:24" x14ac:dyDescent="0.25">
      <c r="A73">
        <v>0</v>
      </c>
      <c r="B73">
        <v>4</v>
      </c>
      <c r="C73">
        <v>41</v>
      </c>
      <c r="F73">
        <v>0</v>
      </c>
      <c r="G73">
        <v>1</v>
      </c>
      <c r="H73">
        <v>2</v>
      </c>
      <c r="J73" s="16"/>
      <c r="K73">
        <f t="shared" si="12"/>
        <v>0.5</v>
      </c>
      <c r="L73">
        <f>Sheet1!S40</f>
        <v>0</v>
      </c>
      <c r="M73">
        <f t="shared" si="1"/>
        <v>0.5</v>
      </c>
      <c r="N73">
        <f t="shared" si="2"/>
        <v>0.5</v>
      </c>
      <c r="R73" s="16"/>
      <c r="S73">
        <f t="shared" ref="S73:S74" si="13">2/3</f>
        <v>0.66666666666666663</v>
      </c>
      <c r="T73">
        <f>Sheet1!S40</f>
        <v>0</v>
      </c>
      <c r="U73">
        <f t="shared" si="3"/>
        <v>0.66666666666666663</v>
      </c>
      <c r="V73">
        <f t="shared" si="4"/>
        <v>0.66666666666666663</v>
      </c>
    </row>
    <row r="74" spans="1:24" x14ac:dyDescent="0.25">
      <c r="A74">
        <v>5</v>
      </c>
      <c r="B74">
        <v>7</v>
      </c>
      <c r="C74">
        <v>3</v>
      </c>
      <c r="F74">
        <v>2</v>
      </c>
      <c r="G74">
        <v>8</v>
      </c>
      <c r="H74">
        <v>44</v>
      </c>
      <c r="J74" s="16"/>
      <c r="K74">
        <f t="shared" si="12"/>
        <v>0.5</v>
      </c>
      <c r="L74">
        <f>Sheet1!S41</f>
        <v>0</v>
      </c>
      <c r="M74">
        <f t="shared" si="1"/>
        <v>0.5</v>
      </c>
      <c r="N74">
        <f t="shared" si="2"/>
        <v>0.5</v>
      </c>
      <c r="R74" s="16"/>
      <c r="S74">
        <f t="shared" si="13"/>
        <v>0.66666666666666663</v>
      </c>
      <c r="T74">
        <f>Sheet1!S41</f>
        <v>0</v>
      </c>
      <c r="U74">
        <f t="shared" si="3"/>
        <v>0.66666666666666663</v>
      </c>
      <c r="V74">
        <f t="shared" si="4"/>
        <v>0.66666666666666663</v>
      </c>
      <c r="W74" s="4">
        <f>SUM(V72:V74)</f>
        <v>2.6666666666666665</v>
      </c>
    </row>
    <row r="75" spans="1:24" x14ac:dyDescent="0.25">
      <c r="A75">
        <v>8</v>
      </c>
      <c r="B75">
        <v>17</v>
      </c>
      <c r="C75">
        <v>82</v>
      </c>
      <c r="F75">
        <v>9</v>
      </c>
      <c r="G75">
        <v>17</v>
      </c>
      <c r="H75">
        <v>80</v>
      </c>
      <c r="J75" s="16"/>
      <c r="K75">
        <f t="shared" si="12"/>
        <v>0.5</v>
      </c>
      <c r="L75">
        <f>Sheet1!S42</f>
        <v>0</v>
      </c>
      <c r="M75">
        <f t="shared" si="1"/>
        <v>0.5</v>
      </c>
      <c r="N75">
        <f t="shared" si="2"/>
        <v>0.5</v>
      </c>
      <c r="R75" s="16" t="s">
        <v>99</v>
      </c>
      <c r="S75">
        <f>2/5</f>
        <v>0.4</v>
      </c>
      <c r="T75">
        <f>Sheet1!S42</f>
        <v>0</v>
      </c>
      <c r="U75">
        <f t="shared" si="3"/>
        <v>0.4</v>
      </c>
      <c r="V75">
        <f t="shared" si="4"/>
        <v>0.4</v>
      </c>
    </row>
    <row r="76" spans="1:24" x14ac:dyDescent="0.25">
      <c r="A76">
        <v>18</v>
      </c>
      <c r="B76">
        <v>25</v>
      </c>
      <c r="C76">
        <v>147</v>
      </c>
      <c r="F76">
        <v>18</v>
      </c>
      <c r="G76">
        <v>19</v>
      </c>
      <c r="H76">
        <v>6</v>
      </c>
      <c r="J76" s="16"/>
      <c r="K76">
        <f t="shared" si="12"/>
        <v>0.5</v>
      </c>
      <c r="L76">
        <f>Sheet1!S43</f>
        <v>0</v>
      </c>
      <c r="M76">
        <f t="shared" si="1"/>
        <v>0.5</v>
      </c>
      <c r="N76">
        <f t="shared" si="2"/>
        <v>0.5</v>
      </c>
      <c r="R76" s="16"/>
      <c r="S76">
        <f t="shared" ref="S76:S79" si="14">2/5</f>
        <v>0.4</v>
      </c>
      <c r="T76">
        <f>Sheet1!S43</f>
        <v>0</v>
      </c>
      <c r="U76">
        <f t="shared" si="3"/>
        <v>0.4</v>
      </c>
      <c r="V76">
        <f t="shared" si="4"/>
        <v>0.4</v>
      </c>
    </row>
    <row r="77" spans="1:24" x14ac:dyDescent="0.25">
      <c r="A77">
        <v>26</v>
      </c>
      <c r="B77">
        <v>27</v>
      </c>
      <c r="C77">
        <v>69</v>
      </c>
      <c r="F77">
        <v>20</v>
      </c>
      <c r="G77">
        <v>20</v>
      </c>
      <c r="H77">
        <v>99</v>
      </c>
      <c r="J77" s="16"/>
      <c r="K77">
        <f t="shared" si="12"/>
        <v>0.5</v>
      </c>
      <c r="L77">
        <f>Sheet1!S44</f>
        <v>0</v>
      </c>
      <c r="M77">
        <f t="shared" si="1"/>
        <v>0.5</v>
      </c>
      <c r="N77">
        <f t="shared" si="2"/>
        <v>0.5</v>
      </c>
      <c r="R77" s="16"/>
      <c r="S77">
        <f t="shared" si="14"/>
        <v>0.4</v>
      </c>
      <c r="T77">
        <f>Sheet1!S44</f>
        <v>0</v>
      </c>
      <c r="U77">
        <f t="shared" si="3"/>
        <v>0.4</v>
      </c>
      <c r="V77">
        <f t="shared" si="4"/>
        <v>0.4</v>
      </c>
    </row>
    <row r="78" spans="1:24" x14ac:dyDescent="0.25">
      <c r="A78">
        <v>28</v>
      </c>
      <c r="B78">
        <v>32</v>
      </c>
      <c r="C78">
        <v>39</v>
      </c>
      <c r="F78">
        <v>21</v>
      </c>
      <c r="G78">
        <v>25</v>
      </c>
      <c r="H78">
        <v>42</v>
      </c>
      <c r="J78" s="16"/>
      <c r="K78">
        <f t="shared" si="12"/>
        <v>0.5</v>
      </c>
      <c r="L78">
        <f>Sheet1!S45</f>
        <v>0</v>
      </c>
      <c r="M78">
        <f t="shared" si="1"/>
        <v>0.5</v>
      </c>
      <c r="N78">
        <f t="shared" si="2"/>
        <v>0.5</v>
      </c>
      <c r="R78" s="16"/>
      <c r="S78">
        <f t="shared" si="14"/>
        <v>0.4</v>
      </c>
      <c r="T78">
        <f>Sheet1!S45</f>
        <v>0</v>
      </c>
      <c r="U78">
        <f t="shared" si="3"/>
        <v>0.4</v>
      </c>
      <c r="V78">
        <f t="shared" si="4"/>
        <v>0.4</v>
      </c>
    </row>
    <row r="79" spans="1:24" x14ac:dyDescent="0.25">
      <c r="A79">
        <v>33</v>
      </c>
      <c r="B79">
        <v>36</v>
      </c>
      <c r="C79">
        <v>0</v>
      </c>
      <c r="F79">
        <v>26</v>
      </c>
      <c r="G79">
        <v>32</v>
      </c>
      <c r="H79">
        <v>108</v>
      </c>
      <c r="J79" s="16"/>
      <c r="K79">
        <f t="shared" si="12"/>
        <v>0.5</v>
      </c>
      <c r="L79">
        <f>Sheet1!S46</f>
        <v>2</v>
      </c>
      <c r="M79">
        <f t="shared" si="1"/>
        <v>1.5</v>
      </c>
      <c r="N79">
        <f t="shared" si="2"/>
        <v>1.5</v>
      </c>
      <c r="O79" s="4">
        <f>SUM(N71:N79)</f>
        <v>6.5</v>
      </c>
      <c r="R79" s="16"/>
      <c r="S79">
        <f t="shared" si="14"/>
        <v>0.4</v>
      </c>
      <c r="T79">
        <f>Sheet1!S46</f>
        <v>2</v>
      </c>
      <c r="U79">
        <f t="shared" si="3"/>
        <v>1.6</v>
      </c>
      <c r="V79">
        <f t="shared" si="4"/>
        <v>1.6</v>
      </c>
      <c r="W79" s="4">
        <f>SUM(V75:V79)</f>
        <v>3.2</v>
      </c>
    </row>
    <row r="80" spans="1:24" x14ac:dyDescent="0.25">
      <c r="A80">
        <v>37</v>
      </c>
      <c r="B80">
        <v>39</v>
      </c>
      <c r="C80">
        <v>2</v>
      </c>
      <c r="F80">
        <v>33</v>
      </c>
      <c r="G80">
        <v>36</v>
      </c>
      <c r="H80">
        <v>0</v>
      </c>
      <c r="J80" t="s">
        <v>88</v>
      </c>
      <c r="K80">
        <v>0</v>
      </c>
      <c r="L80">
        <f>Sheet1!S47</f>
        <v>0</v>
      </c>
      <c r="M80">
        <f t="shared" si="1"/>
        <v>0</v>
      </c>
      <c r="N80">
        <f t="shared" si="2"/>
        <v>0</v>
      </c>
      <c r="O80" s="4">
        <f>SUM(N80)</f>
        <v>0</v>
      </c>
      <c r="P80" s="6">
        <f>SUM(O80,O79,O70,O66,O64,O61,O59,O52,O42,O39)</f>
        <v>394.82500000000005</v>
      </c>
      <c r="R80" s="5" t="s">
        <v>88</v>
      </c>
      <c r="S80">
        <v>0</v>
      </c>
      <c r="T80">
        <f>Sheet1!S47</f>
        <v>0</v>
      </c>
      <c r="U80">
        <f t="shared" si="3"/>
        <v>0</v>
      </c>
      <c r="V80">
        <f t="shared" si="4"/>
        <v>0</v>
      </c>
      <c r="W80" s="4">
        <f>SUM(V80)</f>
        <v>0</v>
      </c>
      <c r="X80" s="6">
        <f>SUM(W80,W79,W74,W71,W67,W60,W55,W54,W52,W36)</f>
        <v>253.83809523809524</v>
      </c>
    </row>
    <row r="81" spans="1:12" x14ac:dyDescent="0.25">
      <c r="A81">
        <v>40</v>
      </c>
      <c r="B81">
        <v>44</v>
      </c>
      <c r="C81">
        <v>2</v>
      </c>
      <c r="F81">
        <v>37</v>
      </c>
      <c r="G81">
        <v>44</v>
      </c>
      <c r="H81">
        <v>4</v>
      </c>
    </row>
    <row r="82" spans="1:12" x14ac:dyDescent="0.25">
      <c r="A82">
        <v>45</v>
      </c>
      <c r="B82">
        <v>45</v>
      </c>
      <c r="C82">
        <v>0</v>
      </c>
      <c r="F82">
        <v>45</v>
      </c>
      <c r="G82">
        <v>45</v>
      </c>
      <c r="H82">
        <v>0</v>
      </c>
    </row>
    <row r="84" spans="1:12" ht="18.75" x14ac:dyDescent="0.25">
      <c r="J84" s="19" t="s">
        <v>119</v>
      </c>
      <c r="K84" s="19"/>
      <c r="L84" s="19"/>
    </row>
    <row r="85" spans="1:12" ht="56.25" customHeight="1" x14ac:dyDescent="0.25">
      <c r="J85" s="12" t="s">
        <v>104</v>
      </c>
      <c r="K85" s="12"/>
      <c r="L85" s="12"/>
    </row>
    <row r="86" spans="1:12" ht="26.25" x14ac:dyDescent="0.45">
      <c r="D86" s="8"/>
      <c r="J86" s="8" t="s">
        <v>105</v>
      </c>
      <c r="K86" s="8" t="s">
        <v>106</v>
      </c>
      <c r="L86" s="8" t="s">
        <v>107</v>
      </c>
    </row>
    <row r="87" spans="1:12" x14ac:dyDescent="0.25">
      <c r="J87" s="9" t="s">
        <v>109</v>
      </c>
      <c r="K87">
        <f>ABS(Sheet1!D4-Sheet1!D3)/84600</f>
        <v>2.1446335697399528</v>
      </c>
      <c r="L87">
        <f>ABS(Sheet1!S4-Sheet1!S3)</f>
        <v>34</v>
      </c>
    </row>
    <row r="88" spans="1:12" x14ac:dyDescent="0.25">
      <c r="J88" s="9" t="s">
        <v>110</v>
      </c>
      <c r="K88">
        <f>ABS(Sheet1!D20-Sheet1!D19)/84600</f>
        <v>85.757446808510636</v>
      </c>
      <c r="L88">
        <f>ABS(Sheet1!S20-Sheet1!S19)</f>
        <v>1</v>
      </c>
    </row>
    <row r="89" spans="1:12" x14ac:dyDescent="0.25">
      <c r="J89" s="9" t="s">
        <v>111</v>
      </c>
      <c r="K89">
        <f>ABS(Sheet1!D22-Sheet1!D21)/84600</f>
        <v>1.512434988179669</v>
      </c>
      <c r="L89">
        <f>ABS(Sheet1!S22-Sheet1!S21)</f>
        <v>97</v>
      </c>
    </row>
    <row r="90" spans="1:12" x14ac:dyDescent="0.25">
      <c r="J90" s="9" t="s">
        <v>112</v>
      </c>
      <c r="K90">
        <f>ABS(Sheet1!D23-Sheet1!D22)/84600</f>
        <v>2.7245862884160758E-2</v>
      </c>
      <c r="L90">
        <f>ABS(Sheet1!S23-Sheet1!S22)</f>
        <v>93</v>
      </c>
    </row>
    <row r="91" spans="1:12" x14ac:dyDescent="0.25">
      <c r="J91" s="9" t="s">
        <v>113</v>
      </c>
      <c r="K91">
        <f>ABS(Sheet1!D28-Sheet1!D27)/84600</f>
        <v>20.875732860520095</v>
      </c>
      <c r="L91">
        <f>ABS(Sheet1!S28-Sheet1!S27)</f>
        <v>46</v>
      </c>
    </row>
    <row r="92" spans="1:12" x14ac:dyDescent="0.25">
      <c r="J92" s="9" t="s">
        <v>114</v>
      </c>
      <c r="K92">
        <f>ABS(Sheet1!D35-Sheet1!D34)/84600</f>
        <v>50.35236406619385</v>
      </c>
      <c r="L92">
        <f>ABS(Sheet1!S35-Sheet1!S34)</f>
        <v>16</v>
      </c>
    </row>
    <row r="93" spans="1:12" x14ac:dyDescent="0.25">
      <c r="J93" s="9" t="s">
        <v>115</v>
      </c>
      <c r="K93">
        <f>ABS(Sheet1!D39-Sheet1!D38)/84600</f>
        <v>497.28465721040192</v>
      </c>
      <c r="L93">
        <f>ABS(Sheet1!S39-Sheet1!S38)</f>
        <v>2</v>
      </c>
    </row>
    <row r="94" spans="1:12" x14ac:dyDescent="0.25">
      <c r="J94" s="9" t="s">
        <v>116</v>
      </c>
      <c r="K94">
        <f>ABS(Sheet1!D41-Sheet1!D42)/84600</f>
        <v>1061.0815011820332</v>
      </c>
      <c r="L94">
        <f>ABS(Sheet1!S41-Sheet1!S42)</f>
        <v>0</v>
      </c>
    </row>
    <row r="95" spans="1:12" x14ac:dyDescent="0.25">
      <c r="J95" s="9" t="s">
        <v>117</v>
      </c>
      <c r="K95">
        <f>ABS(Sheet1!D47-Sheet1!D46)/84600</f>
        <v>1533.1920094562647</v>
      </c>
      <c r="L95">
        <f>ABS(Sheet1!S47-Sheet1!S46)</f>
        <v>2</v>
      </c>
    </row>
    <row r="96" spans="1:12" x14ac:dyDescent="0.25">
      <c r="A96" s="9"/>
    </row>
    <row r="97" spans="1:1" x14ac:dyDescent="0.25">
      <c r="A97" s="9"/>
    </row>
  </sheetData>
  <mergeCells count="41">
    <mergeCell ref="J32:X32"/>
    <mergeCell ref="J84:L84"/>
    <mergeCell ref="F72:H72"/>
    <mergeCell ref="A34:C34"/>
    <mergeCell ref="F34:H34"/>
    <mergeCell ref="A47:C47"/>
    <mergeCell ref="F47:H47"/>
    <mergeCell ref="A60:C60"/>
    <mergeCell ref="F60:H60"/>
    <mergeCell ref="J62:J64"/>
    <mergeCell ref="J65:J66"/>
    <mergeCell ref="J67:J70"/>
    <mergeCell ref="J71:J79"/>
    <mergeCell ref="J33:P33"/>
    <mergeCell ref="J35:J39"/>
    <mergeCell ref="J40:J42"/>
    <mergeCell ref="R72:R74"/>
    <mergeCell ref="R75:R79"/>
    <mergeCell ref="R33:X33"/>
    <mergeCell ref="R35:R36"/>
    <mergeCell ref="R37:R52"/>
    <mergeCell ref="R53:R54"/>
    <mergeCell ref="R56:R60"/>
    <mergeCell ref="R61:R67"/>
    <mergeCell ref="R68:R71"/>
    <mergeCell ref="A72:C72"/>
    <mergeCell ref="J85:L85"/>
    <mergeCell ref="D34:E34"/>
    <mergeCell ref="D35:E35"/>
    <mergeCell ref="D36:E36"/>
    <mergeCell ref="D37:E37"/>
    <mergeCell ref="D38:E38"/>
    <mergeCell ref="D39:E39"/>
    <mergeCell ref="D40:E40"/>
    <mergeCell ref="D41:E41"/>
    <mergeCell ref="D42:E42"/>
    <mergeCell ref="D43:E43"/>
    <mergeCell ref="D44:E44"/>
    <mergeCell ref="J43:J52"/>
    <mergeCell ref="J53:J59"/>
    <mergeCell ref="J60:J61"/>
  </mergeCells>
  <phoneticPr fontId="1" type="noConversion"/>
  <pageMargins left="0.75000000000000011" right="0.75000000000000011" top="1" bottom="1" header="0.5" footer="0.5"/>
  <pageSetup paperSize="9" scale="93" fitToWidth="2" orientation="landscape" horizontalDpi="4294967292" verticalDpi="4294967292" r:id="rId1"/>
  <drawing r:id="rId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9"/>
  <sheetViews>
    <sheetView topLeftCell="A34" zoomScale="70" zoomScaleNormal="70" workbookViewId="0">
      <selection activeCell="O71" sqref="O71"/>
    </sheetView>
  </sheetViews>
  <sheetFormatPr defaultRowHeight="15.75" x14ac:dyDescent="0.25"/>
  <cols>
    <col min="1" max="1" width="3.875" bestFit="1" customWidth="1"/>
    <col min="2" max="2" width="13.25" bestFit="1" customWidth="1"/>
    <col min="3" max="3" width="10.125" bestFit="1" customWidth="1"/>
    <col min="4" max="4" width="11.875" bestFit="1" customWidth="1"/>
    <col min="5" max="6" width="13.875" bestFit="1" customWidth="1"/>
    <col min="7" max="7" width="5.375" bestFit="1" customWidth="1"/>
    <col min="8" max="8" width="6.25" bestFit="1" customWidth="1"/>
    <col min="9" max="9" width="5.5" bestFit="1" customWidth="1"/>
    <col min="10" max="10" width="14.75" customWidth="1"/>
    <col min="11" max="11" width="7.625" bestFit="1" customWidth="1"/>
    <col min="12" max="12" width="9.25" bestFit="1" customWidth="1"/>
    <col min="13" max="13" width="4.25" bestFit="1" customWidth="1"/>
    <col min="14" max="14" width="4.625" bestFit="1" customWidth="1"/>
    <col min="15" max="15" width="8" bestFit="1" customWidth="1"/>
    <col min="16" max="16" width="15.25" bestFit="1" customWidth="1"/>
    <col min="17" max="17" width="7.25" bestFit="1" customWidth="1"/>
    <col min="18" max="18" width="14.75" bestFit="1" customWidth="1"/>
    <col min="24" max="24" width="15.25" bestFit="1" customWidth="1"/>
  </cols>
  <sheetData>
    <row r="1" spans="1:19" x14ac:dyDescent="0.25">
      <c r="A1" t="s">
        <v>0</v>
      </c>
      <c r="C1" t="s">
        <v>73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72</v>
      </c>
    </row>
    <row r="2" spans="1:19" x14ac:dyDescent="0.25">
      <c r="A2">
        <v>14</v>
      </c>
      <c r="B2" t="str">
        <f>CONCATENATE(A2,"@",YEAR(C2),"/",MONTH(C2),"/",DAY(C2))</f>
        <v>14@2003/6/26</v>
      </c>
      <c r="C2" s="1">
        <f>(D2/84600)+25569</f>
        <v>37798.545815602833</v>
      </c>
      <c r="D2">
        <v>1034619576</v>
      </c>
      <c r="E2" t="s">
        <v>29</v>
      </c>
      <c r="F2" t="s">
        <v>30</v>
      </c>
      <c r="G2">
        <v>19</v>
      </c>
      <c r="H2">
        <v>19</v>
      </c>
      <c r="I2">
        <v>83</v>
      </c>
      <c r="J2">
        <v>83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f>SUM(M2:R2)</f>
        <v>0</v>
      </c>
    </row>
    <row r="3" spans="1:19" x14ac:dyDescent="0.25">
      <c r="A3">
        <v>15</v>
      </c>
      <c r="B3" t="str">
        <f t="shared" ref="B3:B14" si="0">CONCATENATE(A3,"@",YEAR(C3),"/",MONTH(C3),"/",DAY(C3))</f>
        <v>15@2003/6/29</v>
      </c>
      <c r="C3" s="1">
        <f t="shared" ref="C3:C14" si="1">(D3/84600)+25569</f>
        <v>37801.954018912525</v>
      </c>
      <c r="D3">
        <v>1034907910</v>
      </c>
      <c r="E3" t="s">
        <v>30</v>
      </c>
      <c r="F3" t="s">
        <v>31</v>
      </c>
      <c r="G3">
        <v>19</v>
      </c>
      <c r="H3">
        <v>19</v>
      </c>
      <c r="I3">
        <v>83</v>
      </c>
      <c r="J3">
        <v>84</v>
      </c>
      <c r="K3">
        <v>0</v>
      </c>
      <c r="L3">
        <v>0</v>
      </c>
      <c r="M3">
        <v>2</v>
      </c>
      <c r="N3">
        <v>1</v>
      </c>
      <c r="O3">
        <v>0</v>
      </c>
      <c r="P3">
        <v>0</v>
      </c>
      <c r="Q3">
        <v>0</v>
      </c>
      <c r="R3">
        <v>0</v>
      </c>
      <c r="S3">
        <f t="shared" ref="S3:S14" si="2">SUM(M3:R3)</f>
        <v>3</v>
      </c>
    </row>
    <row r="4" spans="1:19" x14ac:dyDescent="0.25">
      <c r="A4">
        <v>16</v>
      </c>
      <c r="B4" t="str">
        <f t="shared" si="0"/>
        <v>16@2003/7/5</v>
      </c>
      <c r="C4" s="1">
        <f t="shared" si="1"/>
        <v>37807.369680851065</v>
      </c>
      <c r="D4">
        <v>1035366075</v>
      </c>
      <c r="E4" t="s">
        <v>31</v>
      </c>
      <c r="F4" t="s">
        <v>32</v>
      </c>
      <c r="G4">
        <v>19</v>
      </c>
      <c r="H4">
        <v>18</v>
      </c>
      <c r="I4">
        <v>84</v>
      </c>
      <c r="J4">
        <v>83</v>
      </c>
      <c r="K4">
        <v>0</v>
      </c>
      <c r="L4">
        <v>1</v>
      </c>
      <c r="M4">
        <v>2</v>
      </c>
      <c r="N4">
        <v>0</v>
      </c>
      <c r="O4">
        <v>2</v>
      </c>
      <c r="P4">
        <v>0</v>
      </c>
      <c r="Q4">
        <v>0</v>
      </c>
      <c r="R4">
        <v>3</v>
      </c>
      <c r="S4">
        <f t="shared" si="2"/>
        <v>7</v>
      </c>
    </row>
    <row r="5" spans="1:19" x14ac:dyDescent="0.25">
      <c r="A5">
        <v>17</v>
      </c>
      <c r="B5" t="str">
        <f t="shared" si="0"/>
        <v>17@2003/7/25</v>
      </c>
      <c r="C5" s="1">
        <f t="shared" si="1"/>
        <v>37827.182399527184</v>
      </c>
      <c r="D5">
        <v>1037042231</v>
      </c>
      <c r="E5" t="s">
        <v>32</v>
      </c>
      <c r="F5" t="s">
        <v>33</v>
      </c>
      <c r="G5">
        <v>18</v>
      </c>
      <c r="H5">
        <v>19</v>
      </c>
      <c r="I5">
        <v>83</v>
      </c>
      <c r="J5">
        <v>88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4</v>
      </c>
      <c r="R5">
        <v>0</v>
      </c>
      <c r="S5">
        <f t="shared" si="2"/>
        <v>5</v>
      </c>
    </row>
    <row r="6" spans="1:19" x14ac:dyDescent="0.25">
      <c r="A6">
        <v>18</v>
      </c>
      <c r="B6" t="str">
        <f t="shared" si="0"/>
        <v>18@2003/8/8</v>
      </c>
      <c r="C6" s="1">
        <f t="shared" si="1"/>
        <v>37841.024751773046</v>
      </c>
      <c r="D6">
        <v>1038213294</v>
      </c>
      <c r="E6" t="s">
        <v>33</v>
      </c>
      <c r="F6" t="s">
        <v>34</v>
      </c>
      <c r="G6">
        <v>19</v>
      </c>
      <c r="H6">
        <v>19</v>
      </c>
      <c r="I6">
        <v>88</v>
      </c>
      <c r="J6">
        <v>89</v>
      </c>
      <c r="K6">
        <v>0</v>
      </c>
      <c r="L6">
        <v>0</v>
      </c>
      <c r="M6">
        <v>1</v>
      </c>
      <c r="N6">
        <v>0</v>
      </c>
      <c r="O6">
        <v>2</v>
      </c>
      <c r="P6">
        <v>0</v>
      </c>
      <c r="Q6">
        <v>0</v>
      </c>
      <c r="R6">
        <v>0</v>
      </c>
      <c r="S6">
        <f t="shared" si="2"/>
        <v>3</v>
      </c>
    </row>
    <row r="7" spans="1:19" x14ac:dyDescent="0.25">
      <c r="A7">
        <v>19</v>
      </c>
      <c r="B7" t="str">
        <f t="shared" si="0"/>
        <v>19@2003/11/1</v>
      </c>
      <c r="C7" s="1">
        <f t="shared" si="1"/>
        <v>37926.782198581561</v>
      </c>
      <c r="D7">
        <v>1045468374</v>
      </c>
      <c r="E7" t="s">
        <v>34</v>
      </c>
      <c r="F7" t="s">
        <v>35</v>
      </c>
      <c r="G7">
        <v>19</v>
      </c>
      <c r="H7">
        <v>19</v>
      </c>
      <c r="I7">
        <v>89</v>
      </c>
      <c r="J7">
        <v>89</v>
      </c>
      <c r="K7">
        <v>0</v>
      </c>
      <c r="L7">
        <v>0</v>
      </c>
      <c r="M7">
        <v>2</v>
      </c>
      <c r="N7">
        <v>2</v>
      </c>
      <c r="O7">
        <v>0</v>
      </c>
      <c r="P7">
        <v>0</v>
      </c>
      <c r="Q7">
        <v>0</v>
      </c>
      <c r="R7">
        <v>0</v>
      </c>
      <c r="S7">
        <f t="shared" si="2"/>
        <v>4</v>
      </c>
    </row>
    <row r="8" spans="1:19" x14ac:dyDescent="0.25">
      <c r="A8">
        <v>20</v>
      </c>
      <c r="B8" t="str">
        <f t="shared" si="0"/>
        <v>20@2003/11/1</v>
      </c>
      <c r="C8" s="1">
        <f t="shared" si="1"/>
        <v>37926.865661938537</v>
      </c>
      <c r="D8">
        <v>1045475435</v>
      </c>
      <c r="E8" t="s">
        <v>35</v>
      </c>
      <c r="F8" t="s">
        <v>36</v>
      </c>
      <c r="G8">
        <v>19</v>
      </c>
      <c r="H8">
        <v>19</v>
      </c>
      <c r="I8">
        <v>89</v>
      </c>
      <c r="J8">
        <v>89</v>
      </c>
      <c r="K8">
        <v>0</v>
      </c>
      <c r="L8">
        <v>0</v>
      </c>
      <c r="M8">
        <v>1</v>
      </c>
      <c r="N8">
        <v>1</v>
      </c>
      <c r="O8">
        <v>0</v>
      </c>
      <c r="P8">
        <v>0</v>
      </c>
      <c r="Q8">
        <v>0</v>
      </c>
      <c r="R8">
        <v>0</v>
      </c>
      <c r="S8">
        <f t="shared" si="2"/>
        <v>2</v>
      </c>
    </row>
    <row r="9" spans="1:19" x14ac:dyDescent="0.25">
      <c r="A9">
        <v>21</v>
      </c>
      <c r="B9" t="str">
        <f t="shared" si="0"/>
        <v>21@2003/11/3</v>
      </c>
      <c r="C9" s="1">
        <f t="shared" si="1"/>
        <v>37928.37809692671</v>
      </c>
      <c r="D9">
        <v>1045603387</v>
      </c>
      <c r="E9" t="s">
        <v>36</v>
      </c>
      <c r="F9" t="s">
        <v>37</v>
      </c>
      <c r="G9">
        <v>19</v>
      </c>
      <c r="H9">
        <v>24</v>
      </c>
      <c r="I9">
        <v>89</v>
      </c>
      <c r="J9">
        <v>111</v>
      </c>
      <c r="K9">
        <v>5</v>
      </c>
      <c r="L9">
        <v>0</v>
      </c>
      <c r="M9">
        <v>40</v>
      </c>
      <c r="N9">
        <v>35</v>
      </c>
      <c r="O9">
        <v>1</v>
      </c>
      <c r="P9">
        <v>6</v>
      </c>
      <c r="Q9">
        <v>17</v>
      </c>
      <c r="R9">
        <v>0</v>
      </c>
      <c r="S9">
        <f t="shared" si="2"/>
        <v>99</v>
      </c>
    </row>
    <row r="10" spans="1:19" x14ac:dyDescent="0.25">
      <c r="A10">
        <v>22</v>
      </c>
      <c r="B10" t="str">
        <f t="shared" si="0"/>
        <v>22@2003/11/3</v>
      </c>
      <c r="C10" s="1">
        <f t="shared" si="1"/>
        <v>37928.4053427896</v>
      </c>
      <c r="D10">
        <v>1045605692</v>
      </c>
      <c r="E10" t="s">
        <v>37</v>
      </c>
      <c r="F10" t="s">
        <v>38</v>
      </c>
      <c r="G10">
        <v>24</v>
      </c>
      <c r="H10">
        <v>24</v>
      </c>
      <c r="I10">
        <v>111</v>
      </c>
      <c r="J10">
        <v>111</v>
      </c>
      <c r="K10">
        <v>0</v>
      </c>
      <c r="L10">
        <v>0</v>
      </c>
      <c r="M10">
        <v>3</v>
      </c>
      <c r="N10">
        <v>3</v>
      </c>
      <c r="O10">
        <v>0</v>
      </c>
      <c r="P10">
        <v>0</v>
      </c>
      <c r="Q10">
        <v>0</v>
      </c>
      <c r="R10">
        <v>0</v>
      </c>
      <c r="S10">
        <f t="shared" si="2"/>
        <v>6</v>
      </c>
    </row>
    <row r="11" spans="1:19" x14ac:dyDescent="0.25">
      <c r="A11">
        <v>23</v>
      </c>
      <c r="B11" t="str">
        <f t="shared" si="0"/>
        <v>23@2003/11/3</v>
      </c>
      <c r="C11" s="1">
        <f t="shared" si="1"/>
        <v>37928.560390070925</v>
      </c>
      <c r="D11">
        <v>1045618809</v>
      </c>
      <c r="E11" t="s">
        <v>38</v>
      </c>
      <c r="F11" t="s">
        <v>39</v>
      </c>
      <c r="G11">
        <v>24</v>
      </c>
      <c r="H11">
        <v>24</v>
      </c>
      <c r="I11">
        <v>111</v>
      </c>
      <c r="J11">
        <v>113</v>
      </c>
      <c r="K11">
        <v>1</v>
      </c>
      <c r="L11">
        <v>1</v>
      </c>
      <c r="M11">
        <v>8</v>
      </c>
      <c r="N11">
        <v>6</v>
      </c>
      <c r="O11">
        <v>2</v>
      </c>
      <c r="P11">
        <v>0</v>
      </c>
      <c r="Q11">
        <v>2</v>
      </c>
      <c r="R11">
        <v>2</v>
      </c>
      <c r="S11">
        <f t="shared" si="2"/>
        <v>20</v>
      </c>
    </row>
    <row r="12" spans="1:19" x14ac:dyDescent="0.25">
      <c r="A12">
        <v>24</v>
      </c>
      <c r="B12" t="str">
        <f t="shared" si="0"/>
        <v>24@2003/11/3</v>
      </c>
      <c r="C12" s="1">
        <f t="shared" si="1"/>
        <v>37928.649491725766</v>
      </c>
      <c r="D12">
        <v>1045626347</v>
      </c>
      <c r="E12" t="s">
        <v>39</v>
      </c>
      <c r="F12" t="s">
        <v>40</v>
      </c>
      <c r="G12">
        <v>24</v>
      </c>
      <c r="H12">
        <v>26</v>
      </c>
      <c r="I12">
        <v>113</v>
      </c>
      <c r="J12">
        <v>122</v>
      </c>
      <c r="K12">
        <v>2</v>
      </c>
      <c r="L12">
        <v>0</v>
      </c>
      <c r="M12">
        <v>3</v>
      </c>
      <c r="N12">
        <v>0</v>
      </c>
      <c r="O12">
        <v>1</v>
      </c>
      <c r="P12">
        <v>0</v>
      </c>
      <c r="Q12">
        <v>6</v>
      </c>
      <c r="R12">
        <v>0</v>
      </c>
      <c r="S12">
        <f t="shared" si="2"/>
        <v>10</v>
      </c>
    </row>
    <row r="13" spans="1:19" x14ac:dyDescent="0.25">
      <c r="A13">
        <v>25</v>
      </c>
      <c r="B13" t="str">
        <f t="shared" si="0"/>
        <v>25@2003/11/4</v>
      </c>
      <c r="C13" s="1">
        <f t="shared" si="1"/>
        <v>37929.420342789599</v>
      </c>
      <c r="D13">
        <v>1045691561</v>
      </c>
      <c r="E13" t="s">
        <v>40</v>
      </c>
      <c r="F13" t="s">
        <v>41</v>
      </c>
      <c r="G13">
        <v>26</v>
      </c>
      <c r="H13">
        <v>26</v>
      </c>
      <c r="I13">
        <v>122</v>
      </c>
      <c r="J13">
        <v>120</v>
      </c>
      <c r="K13">
        <v>0</v>
      </c>
      <c r="L13">
        <v>0</v>
      </c>
      <c r="M13">
        <v>0</v>
      </c>
      <c r="N13">
        <v>2</v>
      </c>
      <c r="O13">
        <v>0</v>
      </c>
      <c r="P13">
        <v>0</v>
      </c>
      <c r="Q13">
        <v>0</v>
      </c>
      <c r="R13">
        <v>0</v>
      </c>
      <c r="S13">
        <f t="shared" si="2"/>
        <v>2</v>
      </c>
    </row>
    <row r="14" spans="1:19" x14ac:dyDescent="0.25">
      <c r="A14">
        <v>26</v>
      </c>
      <c r="B14" t="str">
        <f t="shared" si="0"/>
        <v>26@2003/11/4</v>
      </c>
      <c r="C14" s="1">
        <f t="shared" si="1"/>
        <v>37929.510661938533</v>
      </c>
      <c r="D14">
        <v>1045699202</v>
      </c>
      <c r="E14" t="s">
        <v>41</v>
      </c>
      <c r="F14" t="s">
        <v>42</v>
      </c>
      <c r="G14">
        <v>26</v>
      </c>
      <c r="H14">
        <v>27</v>
      </c>
      <c r="I14">
        <v>120</v>
      </c>
      <c r="J14">
        <v>124</v>
      </c>
      <c r="K14">
        <v>1</v>
      </c>
      <c r="L14">
        <v>0</v>
      </c>
      <c r="M14">
        <v>1</v>
      </c>
      <c r="N14">
        <v>0</v>
      </c>
      <c r="O14">
        <v>0</v>
      </c>
      <c r="P14">
        <v>0</v>
      </c>
      <c r="Q14">
        <v>3</v>
      </c>
      <c r="R14">
        <v>0</v>
      </c>
      <c r="S14">
        <f t="shared" si="2"/>
        <v>4</v>
      </c>
    </row>
    <row r="47" spans="1:24" ht="18.75" x14ac:dyDescent="0.25">
      <c r="J47" s="19" t="s">
        <v>118</v>
      </c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</row>
    <row r="48" spans="1:24" ht="21" x14ac:dyDescent="0.25">
      <c r="A48" s="22" t="s">
        <v>74</v>
      </c>
      <c r="B48" s="22"/>
      <c r="C48" s="22"/>
      <c r="D48" s="22"/>
      <c r="E48" s="22"/>
      <c r="F48" s="22"/>
      <c r="G48" s="22"/>
      <c r="J48" s="18" t="s">
        <v>90</v>
      </c>
      <c r="K48" s="18"/>
      <c r="L48" s="18"/>
      <c r="M48" s="18"/>
      <c r="N48" s="18"/>
      <c r="O48" s="18"/>
      <c r="P48" s="18"/>
      <c r="R48" s="18" t="s">
        <v>102</v>
      </c>
      <c r="S48" s="18"/>
      <c r="T48" s="18"/>
      <c r="U48" s="18"/>
      <c r="V48" s="18"/>
      <c r="W48" s="18"/>
      <c r="X48" s="18"/>
    </row>
    <row r="49" spans="1:24" ht="37.5" customHeight="1" x14ac:dyDescent="0.25">
      <c r="A49" s="11" t="s">
        <v>64</v>
      </c>
      <c r="B49" s="11"/>
      <c r="C49" s="11"/>
      <c r="E49" s="23" t="s">
        <v>65</v>
      </c>
      <c r="F49" s="23"/>
      <c r="G49" s="23"/>
      <c r="J49" s="3" t="s">
        <v>75</v>
      </c>
      <c r="K49" s="3" t="s">
        <v>76</v>
      </c>
      <c r="L49" s="3" t="s">
        <v>77</v>
      </c>
      <c r="M49" s="3"/>
      <c r="N49" s="3"/>
      <c r="O49" s="3" t="s">
        <v>78</v>
      </c>
      <c r="P49" s="3" t="s">
        <v>79</v>
      </c>
      <c r="R49" s="3" t="s">
        <v>75</v>
      </c>
      <c r="S49" s="3" t="s">
        <v>76</v>
      </c>
      <c r="T49" s="3" t="s">
        <v>77</v>
      </c>
      <c r="U49" s="3"/>
      <c r="V49" s="3"/>
      <c r="W49" s="3" t="s">
        <v>78</v>
      </c>
      <c r="X49" s="3" t="s">
        <v>79</v>
      </c>
    </row>
    <row r="50" spans="1:24" x14ac:dyDescent="0.25">
      <c r="A50" s="2">
        <v>0</v>
      </c>
      <c r="B50" s="2">
        <v>4</v>
      </c>
      <c r="C50" s="2">
        <v>18</v>
      </c>
      <c r="E50">
        <v>0</v>
      </c>
      <c r="F50">
        <v>6</v>
      </c>
      <c r="G50">
        <v>24</v>
      </c>
      <c r="J50" s="16" t="s">
        <v>80</v>
      </c>
      <c r="K50">
        <f>18/5</f>
        <v>3.6</v>
      </c>
      <c r="L50">
        <f>Sheet1!S15</f>
        <v>0</v>
      </c>
      <c r="M50">
        <f>ABS(K50-L50)</f>
        <v>3.6</v>
      </c>
      <c r="N50">
        <f>POWER(M50,1)</f>
        <v>3.6</v>
      </c>
      <c r="R50" s="16" t="s">
        <v>101</v>
      </c>
      <c r="S50">
        <f>24/7</f>
        <v>3.4285714285714284</v>
      </c>
      <c r="T50">
        <f>Sheet1!S15</f>
        <v>0</v>
      </c>
      <c r="U50">
        <f>ABS(S50-T50)</f>
        <v>3.4285714285714284</v>
      </c>
      <c r="V50">
        <f>POWER(U50,1)</f>
        <v>3.4285714285714284</v>
      </c>
    </row>
    <row r="51" spans="1:24" x14ac:dyDescent="0.25">
      <c r="A51" s="2">
        <v>5</v>
      </c>
      <c r="B51" s="2">
        <v>12</v>
      </c>
      <c r="C51" s="2">
        <v>147</v>
      </c>
      <c r="E51">
        <v>7</v>
      </c>
      <c r="F51">
        <v>12</v>
      </c>
      <c r="G51">
        <v>141</v>
      </c>
      <c r="J51" s="16"/>
      <c r="K51">
        <f t="shared" ref="K51:K54" si="3">18/5</f>
        <v>3.6</v>
      </c>
      <c r="L51">
        <f>Sheet1!S16</f>
        <v>3</v>
      </c>
      <c r="M51">
        <f t="shared" ref="M51:M62" si="4">ABS(K51-L51)</f>
        <v>0.60000000000000009</v>
      </c>
      <c r="N51">
        <f t="shared" ref="N51:N62" si="5">POWER(M51,1)</f>
        <v>0.60000000000000009</v>
      </c>
      <c r="R51" s="16"/>
      <c r="S51">
        <f t="shared" ref="S51:S56" si="6">24/7</f>
        <v>3.4285714285714284</v>
      </c>
      <c r="T51">
        <f>Sheet1!S16</f>
        <v>3</v>
      </c>
      <c r="U51">
        <f t="shared" ref="U51:U62" si="7">ABS(S51-T51)</f>
        <v>0.42857142857142838</v>
      </c>
      <c r="V51">
        <f t="shared" ref="V51:V62" si="8">POWER(U51,1)</f>
        <v>0.42857142857142838</v>
      </c>
    </row>
    <row r="52" spans="1:24" x14ac:dyDescent="0.25">
      <c r="A52" s="2"/>
      <c r="B52" s="2"/>
      <c r="C52" s="2"/>
      <c r="J52" s="16"/>
      <c r="K52">
        <f t="shared" si="3"/>
        <v>3.6</v>
      </c>
      <c r="L52">
        <f>Sheet1!S17</f>
        <v>7</v>
      </c>
      <c r="M52">
        <f t="shared" si="4"/>
        <v>3.4</v>
      </c>
      <c r="N52">
        <f t="shared" si="5"/>
        <v>3.4</v>
      </c>
      <c r="R52" s="16"/>
      <c r="S52">
        <f t="shared" si="6"/>
        <v>3.4285714285714284</v>
      </c>
      <c r="T52">
        <f>Sheet1!S17</f>
        <v>7</v>
      </c>
      <c r="U52">
        <f t="shared" si="7"/>
        <v>3.5714285714285716</v>
      </c>
      <c r="V52">
        <f t="shared" si="8"/>
        <v>3.5714285714285716</v>
      </c>
    </row>
    <row r="53" spans="1:24" x14ac:dyDescent="0.25">
      <c r="A53" s="2"/>
      <c r="B53" s="2"/>
      <c r="C53" s="2"/>
      <c r="J53" s="16"/>
      <c r="K53">
        <f t="shared" si="3"/>
        <v>3.6</v>
      </c>
      <c r="L53">
        <f>Sheet1!S18</f>
        <v>5</v>
      </c>
      <c r="M53">
        <f t="shared" si="4"/>
        <v>1.4</v>
      </c>
      <c r="N53">
        <f t="shared" si="5"/>
        <v>1.4</v>
      </c>
      <c r="R53" s="16"/>
      <c r="S53">
        <f t="shared" si="6"/>
        <v>3.4285714285714284</v>
      </c>
      <c r="T53">
        <f>Sheet1!S18</f>
        <v>5</v>
      </c>
      <c r="U53">
        <f t="shared" si="7"/>
        <v>1.5714285714285716</v>
      </c>
      <c r="V53">
        <f t="shared" si="8"/>
        <v>1.5714285714285716</v>
      </c>
    </row>
    <row r="54" spans="1:24" x14ac:dyDescent="0.25">
      <c r="A54" s="2"/>
      <c r="B54" s="2"/>
      <c r="C54" s="2"/>
      <c r="J54" s="16"/>
      <c r="K54">
        <f t="shared" si="3"/>
        <v>3.6</v>
      </c>
      <c r="L54">
        <f>Sheet1!S19</f>
        <v>3</v>
      </c>
      <c r="M54">
        <f t="shared" si="4"/>
        <v>0.60000000000000009</v>
      </c>
      <c r="N54">
        <f t="shared" si="5"/>
        <v>0.60000000000000009</v>
      </c>
      <c r="O54" s="4">
        <f>SUM(N50:N54)</f>
        <v>9.6</v>
      </c>
      <c r="R54" s="16"/>
      <c r="S54">
        <f t="shared" si="6"/>
        <v>3.4285714285714284</v>
      </c>
      <c r="T54">
        <f>Sheet1!S19</f>
        <v>3</v>
      </c>
      <c r="U54">
        <f t="shared" si="7"/>
        <v>0.42857142857142838</v>
      </c>
      <c r="V54">
        <f t="shared" si="8"/>
        <v>0.42857142857142838</v>
      </c>
    </row>
    <row r="55" spans="1:24" ht="41.25" customHeight="1" x14ac:dyDescent="0.25">
      <c r="A55" s="21" t="s">
        <v>66</v>
      </c>
      <c r="B55" s="21"/>
      <c r="C55" s="21"/>
      <c r="E55" s="11" t="s">
        <v>67</v>
      </c>
      <c r="F55" s="11"/>
      <c r="G55" s="11"/>
      <c r="J55" s="15" t="s">
        <v>100</v>
      </c>
      <c r="K55">
        <f>147/8</f>
        <v>18.375</v>
      </c>
      <c r="L55">
        <f>Sheet1!S20</f>
        <v>4</v>
      </c>
      <c r="M55">
        <f t="shared" si="4"/>
        <v>14.375</v>
      </c>
      <c r="N55">
        <f t="shared" si="5"/>
        <v>14.375</v>
      </c>
      <c r="R55" s="16"/>
      <c r="S55">
        <f t="shared" si="6"/>
        <v>3.4285714285714284</v>
      </c>
      <c r="T55">
        <f>Sheet1!S20</f>
        <v>4</v>
      </c>
      <c r="U55">
        <f t="shared" si="7"/>
        <v>0.57142857142857162</v>
      </c>
      <c r="V55">
        <f t="shared" si="8"/>
        <v>0.57142857142857162</v>
      </c>
    </row>
    <row r="56" spans="1:24" x14ac:dyDescent="0.25">
      <c r="A56" s="2">
        <v>0</v>
      </c>
      <c r="B56" s="2">
        <v>4</v>
      </c>
      <c r="C56" s="2">
        <v>18</v>
      </c>
      <c r="E56">
        <v>0</v>
      </c>
      <c r="F56">
        <v>6</v>
      </c>
      <c r="G56">
        <v>24</v>
      </c>
      <c r="J56" s="15"/>
      <c r="K56">
        <f t="shared" ref="K56:K62" si="9">147/8</f>
        <v>18.375</v>
      </c>
      <c r="L56">
        <f>Sheet1!S21</f>
        <v>2</v>
      </c>
      <c r="M56">
        <f t="shared" si="4"/>
        <v>16.375</v>
      </c>
      <c r="N56">
        <f t="shared" si="5"/>
        <v>16.375</v>
      </c>
      <c r="R56" s="16"/>
      <c r="S56">
        <f t="shared" si="6"/>
        <v>3.4285714285714284</v>
      </c>
      <c r="T56">
        <f>Sheet1!S21</f>
        <v>2</v>
      </c>
      <c r="U56">
        <f t="shared" si="7"/>
        <v>1.4285714285714284</v>
      </c>
      <c r="V56">
        <f t="shared" si="8"/>
        <v>1.4285714285714284</v>
      </c>
      <c r="W56" s="4">
        <f>SUM(V50:V56)</f>
        <v>11.428571428571429</v>
      </c>
    </row>
    <row r="57" spans="1:24" x14ac:dyDescent="0.25">
      <c r="A57" s="2">
        <v>5</v>
      </c>
      <c r="B57" s="2">
        <v>12</v>
      </c>
      <c r="C57" s="2">
        <v>147</v>
      </c>
      <c r="E57">
        <v>7</v>
      </c>
      <c r="F57">
        <v>12</v>
      </c>
      <c r="G57">
        <v>141</v>
      </c>
      <c r="J57" s="15"/>
      <c r="K57">
        <f t="shared" si="9"/>
        <v>18.375</v>
      </c>
      <c r="L57">
        <f>Sheet1!S22</f>
        <v>99</v>
      </c>
      <c r="M57">
        <f t="shared" si="4"/>
        <v>80.625</v>
      </c>
      <c r="N57">
        <f t="shared" si="5"/>
        <v>80.625</v>
      </c>
      <c r="R57" s="15" t="s">
        <v>103</v>
      </c>
      <c r="S57">
        <f>141/6</f>
        <v>23.5</v>
      </c>
      <c r="T57">
        <f>Sheet1!S22</f>
        <v>99</v>
      </c>
      <c r="U57">
        <f t="shared" si="7"/>
        <v>75.5</v>
      </c>
      <c r="V57">
        <f t="shared" si="8"/>
        <v>75.5</v>
      </c>
    </row>
    <row r="58" spans="1:24" x14ac:dyDescent="0.25">
      <c r="A58" s="2"/>
      <c r="B58" s="2"/>
      <c r="C58" s="2"/>
      <c r="J58" s="15"/>
      <c r="K58">
        <f t="shared" si="9"/>
        <v>18.375</v>
      </c>
      <c r="L58">
        <f>Sheet1!S23</f>
        <v>6</v>
      </c>
      <c r="M58">
        <f t="shared" si="4"/>
        <v>12.375</v>
      </c>
      <c r="N58">
        <f t="shared" si="5"/>
        <v>12.375</v>
      </c>
      <c r="R58" s="15"/>
      <c r="S58">
        <f t="shared" ref="S58:S62" si="10">141/6</f>
        <v>23.5</v>
      </c>
      <c r="T58">
        <f>Sheet1!S23</f>
        <v>6</v>
      </c>
      <c r="U58">
        <f t="shared" si="7"/>
        <v>17.5</v>
      </c>
      <c r="V58">
        <f t="shared" si="8"/>
        <v>17.5</v>
      </c>
    </row>
    <row r="59" spans="1:24" x14ac:dyDescent="0.25">
      <c r="A59" s="2"/>
      <c r="B59" s="2"/>
      <c r="C59" s="2"/>
      <c r="J59" s="15"/>
      <c r="K59">
        <f t="shared" si="9"/>
        <v>18.375</v>
      </c>
      <c r="L59">
        <f>Sheet1!S24</f>
        <v>20</v>
      </c>
      <c r="M59">
        <f t="shared" si="4"/>
        <v>1.625</v>
      </c>
      <c r="N59">
        <f t="shared" si="5"/>
        <v>1.625</v>
      </c>
      <c r="R59" s="15"/>
      <c r="S59">
        <f t="shared" si="10"/>
        <v>23.5</v>
      </c>
      <c r="T59">
        <f>Sheet1!S24</f>
        <v>20</v>
      </c>
      <c r="U59">
        <f t="shared" si="7"/>
        <v>3.5</v>
      </c>
      <c r="V59">
        <f t="shared" si="8"/>
        <v>3.5</v>
      </c>
    </row>
    <row r="60" spans="1:24" ht="43.5" customHeight="1" x14ac:dyDescent="0.25">
      <c r="A60" s="21" t="s">
        <v>68</v>
      </c>
      <c r="B60" s="21"/>
      <c r="C60" s="21"/>
      <c r="E60" s="11" t="s">
        <v>69</v>
      </c>
      <c r="F60" s="11"/>
      <c r="G60" s="11"/>
      <c r="J60" s="15"/>
      <c r="K60">
        <f t="shared" si="9"/>
        <v>18.375</v>
      </c>
      <c r="L60">
        <f>Sheet1!S25</f>
        <v>10</v>
      </c>
      <c r="M60">
        <f t="shared" si="4"/>
        <v>8.375</v>
      </c>
      <c r="N60">
        <f t="shared" si="5"/>
        <v>8.375</v>
      </c>
      <c r="R60" s="15"/>
      <c r="S60">
        <f t="shared" si="10"/>
        <v>23.5</v>
      </c>
      <c r="T60">
        <f>Sheet1!S25</f>
        <v>10</v>
      </c>
      <c r="U60">
        <f t="shared" si="7"/>
        <v>13.5</v>
      </c>
      <c r="V60">
        <f t="shared" si="8"/>
        <v>13.5</v>
      </c>
    </row>
    <row r="61" spans="1:24" x14ac:dyDescent="0.25">
      <c r="A61" s="2">
        <v>0</v>
      </c>
      <c r="B61" s="2">
        <v>4</v>
      </c>
      <c r="C61" s="2">
        <v>18</v>
      </c>
      <c r="E61">
        <v>0</v>
      </c>
      <c r="F61">
        <v>4</v>
      </c>
      <c r="G61">
        <v>18</v>
      </c>
      <c r="J61" s="15"/>
      <c r="K61">
        <f t="shared" si="9"/>
        <v>18.375</v>
      </c>
      <c r="L61">
        <f>Sheet1!S26</f>
        <v>2</v>
      </c>
      <c r="M61">
        <f t="shared" si="4"/>
        <v>16.375</v>
      </c>
      <c r="N61">
        <f t="shared" si="5"/>
        <v>16.375</v>
      </c>
      <c r="R61" s="15"/>
      <c r="S61">
        <f t="shared" si="10"/>
        <v>23.5</v>
      </c>
      <c r="T61">
        <f>Sheet1!S26</f>
        <v>2</v>
      </c>
      <c r="U61">
        <f t="shared" si="7"/>
        <v>21.5</v>
      </c>
      <c r="V61">
        <f t="shared" si="8"/>
        <v>21.5</v>
      </c>
    </row>
    <row r="62" spans="1:24" x14ac:dyDescent="0.25">
      <c r="A62" s="2">
        <v>5</v>
      </c>
      <c r="B62" s="2">
        <v>12</v>
      </c>
      <c r="C62" s="2">
        <v>147</v>
      </c>
      <c r="E62">
        <v>5</v>
      </c>
      <c r="F62">
        <v>12</v>
      </c>
      <c r="G62">
        <v>147</v>
      </c>
      <c r="J62" s="15"/>
      <c r="K62">
        <f t="shared" si="9"/>
        <v>18.375</v>
      </c>
      <c r="L62">
        <f>Sheet1!S27</f>
        <v>4</v>
      </c>
      <c r="M62">
        <f t="shared" si="4"/>
        <v>14.375</v>
      </c>
      <c r="N62">
        <f t="shared" si="5"/>
        <v>14.375</v>
      </c>
      <c r="O62" s="4">
        <f>SUM(N55:N62)</f>
        <v>164.5</v>
      </c>
      <c r="P62" s="6">
        <f>SUM(O62,O54)</f>
        <v>174.1</v>
      </c>
      <c r="R62" s="15"/>
      <c r="S62">
        <f t="shared" si="10"/>
        <v>23.5</v>
      </c>
      <c r="T62">
        <f>Sheet1!S27</f>
        <v>4</v>
      </c>
      <c r="U62">
        <f t="shared" si="7"/>
        <v>19.5</v>
      </c>
      <c r="V62">
        <f t="shared" si="8"/>
        <v>19.5</v>
      </c>
      <c r="W62" s="4">
        <f>SUM(V57:V62)</f>
        <v>151</v>
      </c>
      <c r="X62" s="6">
        <f>SUM(W62,W56)</f>
        <v>162.42857142857142</v>
      </c>
    </row>
    <row r="63" spans="1:24" x14ac:dyDescent="0.25">
      <c r="A63" s="2"/>
      <c r="B63" s="2"/>
      <c r="C63" s="2"/>
    </row>
    <row r="64" spans="1:24" x14ac:dyDescent="0.25">
      <c r="A64" s="2"/>
      <c r="B64" s="2"/>
      <c r="C64" s="2"/>
    </row>
    <row r="65" spans="1:12" ht="18.75" x14ac:dyDescent="0.25">
      <c r="A65" s="2"/>
      <c r="B65" s="2"/>
      <c r="C65" s="2"/>
      <c r="J65" s="19" t="s">
        <v>119</v>
      </c>
      <c r="K65" s="19"/>
      <c r="L65" s="19"/>
    </row>
    <row r="66" spans="1:12" ht="42.75" customHeight="1" x14ac:dyDescent="0.25">
      <c r="A66" s="21" t="s">
        <v>70</v>
      </c>
      <c r="B66" s="21"/>
      <c r="C66" s="21"/>
      <c r="E66" s="11" t="s">
        <v>71</v>
      </c>
      <c r="F66" s="11"/>
      <c r="G66" s="11"/>
      <c r="J66" s="12" t="s">
        <v>104</v>
      </c>
      <c r="K66" s="12"/>
      <c r="L66" s="12"/>
    </row>
    <row r="67" spans="1:12" ht="26.25" x14ac:dyDescent="0.45">
      <c r="A67" s="2">
        <v>0</v>
      </c>
      <c r="B67" s="2">
        <v>4</v>
      </c>
      <c r="C67" s="2">
        <v>18</v>
      </c>
      <c r="E67">
        <v>0</v>
      </c>
      <c r="F67">
        <v>6</v>
      </c>
      <c r="G67">
        <v>24</v>
      </c>
      <c r="J67" s="8" t="s">
        <v>105</v>
      </c>
      <c r="K67" s="8" t="s">
        <v>106</v>
      </c>
      <c r="L67" s="8" t="s">
        <v>107</v>
      </c>
    </row>
    <row r="68" spans="1:12" x14ac:dyDescent="0.25">
      <c r="A68" s="2">
        <v>5</v>
      </c>
      <c r="B68" s="2">
        <v>12</v>
      </c>
      <c r="C68" s="2">
        <v>147</v>
      </c>
      <c r="E68">
        <v>7</v>
      </c>
      <c r="F68">
        <v>12</v>
      </c>
      <c r="G68">
        <v>141</v>
      </c>
      <c r="J68" s="9" t="s">
        <v>109</v>
      </c>
      <c r="K68">
        <f>ABS(D9-D8)/84600</f>
        <v>1.512434988179669</v>
      </c>
      <c r="L68">
        <f>ABS(S9-S8)</f>
        <v>97</v>
      </c>
    </row>
    <row r="69" spans="1:12" x14ac:dyDescent="0.25">
      <c r="A69" s="2"/>
      <c r="B69" s="2"/>
      <c r="C69" s="2"/>
    </row>
  </sheetData>
  <mergeCells count="18">
    <mergeCell ref="R48:X48"/>
    <mergeCell ref="R50:R56"/>
    <mergeCell ref="R57:R62"/>
    <mergeCell ref="J55:J62"/>
    <mergeCell ref="J47:X47"/>
    <mergeCell ref="J65:L65"/>
    <mergeCell ref="A66:C66"/>
    <mergeCell ref="E66:G66"/>
    <mergeCell ref="A48:G48"/>
    <mergeCell ref="A49:C49"/>
    <mergeCell ref="E49:G49"/>
    <mergeCell ref="A55:C55"/>
    <mergeCell ref="E55:G55"/>
    <mergeCell ref="A60:C60"/>
    <mergeCell ref="E60:G60"/>
    <mergeCell ref="J66:L66"/>
    <mergeCell ref="J48:P48"/>
    <mergeCell ref="J50:J5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1"/>
  <sheetViews>
    <sheetView topLeftCell="A712" workbookViewId="0">
      <selection activeCell="A672" sqref="A672:I673"/>
    </sheetView>
  </sheetViews>
  <sheetFormatPr defaultRowHeight="15.75" x14ac:dyDescent="0.25"/>
  <cols>
    <col min="1" max="1" width="23.25" bestFit="1" customWidth="1"/>
    <col min="2" max="2" width="20.125" bestFit="1" customWidth="1"/>
    <col min="3" max="3" width="6.75" bestFit="1" customWidth="1"/>
    <col min="4" max="4" width="11.875" bestFit="1" customWidth="1"/>
    <col min="5" max="5" width="2.875" bestFit="1" customWidth="1"/>
    <col min="6" max="8" width="5.875" bestFit="1" customWidth="1"/>
  </cols>
  <sheetData>
    <row r="1" spans="1:8" x14ac:dyDescent="0.25">
      <c r="A1" s="10" t="s">
        <v>120</v>
      </c>
      <c r="B1" s="10" t="s">
        <v>121</v>
      </c>
      <c r="C1" s="10"/>
      <c r="D1" s="10"/>
      <c r="E1" s="10"/>
      <c r="F1" s="10"/>
      <c r="G1" s="10"/>
      <c r="H1" s="10"/>
    </row>
    <row r="2" spans="1:8" x14ac:dyDescent="0.25">
      <c r="A2" s="10" t="s">
        <v>122</v>
      </c>
      <c r="B2" s="10" t="s">
        <v>123</v>
      </c>
      <c r="C2" s="10"/>
      <c r="D2" s="10"/>
      <c r="E2" s="10"/>
      <c r="F2" s="10"/>
      <c r="G2" s="10"/>
      <c r="H2" s="10"/>
    </row>
    <row r="3" spans="1:8" x14ac:dyDescent="0.25">
      <c r="A3" t="s">
        <v>124</v>
      </c>
      <c r="B3" t="s">
        <v>125</v>
      </c>
      <c r="C3" t="s">
        <v>126</v>
      </c>
      <c r="D3" t="s">
        <v>127</v>
      </c>
      <c r="E3" t="s">
        <v>128</v>
      </c>
      <c r="F3" t="s">
        <v>129</v>
      </c>
      <c r="G3" t="s">
        <v>130</v>
      </c>
      <c r="H3" t="s">
        <v>131</v>
      </c>
    </row>
    <row r="4" spans="1:8" x14ac:dyDescent="0.25">
      <c r="A4">
        <v>0</v>
      </c>
      <c r="B4">
        <v>4</v>
      </c>
      <c r="C4">
        <v>41</v>
      </c>
      <c r="D4">
        <v>8.1999999999999993</v>
      </c>
      <c r="E4">
        <v>2</v>
      </c>
      <c r="F4">
        <v>6.2</v>
      </c>
      <c r="G4">
        <v>6.2</v>
      </c>
    </row>
    <row r="5" spans="1:8" x14ac:dyDescent="0.25">
      <c r="E5">
        <v>0</v>
      </c>
      <c r="F5">
        <v>8.1999999999999993</v>
      </c>
      <c r="G5">
        <v>8.1999999999999993</v>
      </c>
    </row>
    <row r="6" spans="1:8" x14ac:dyDescent="0.25">
      <c r="E6">
        <v>34</v>
      </c>
      <c r="F6">
        <v>25.8</v>
      </c>
      <c r="G6">
        <v>25.8</v>
      </c>
    </row>
    <row r="7" spans="1:8" x14ac:dyDescent="0.25">
      <c r="E7">
        <v>0</v>
      </c>
      <c r="F7">
        <v>8.1999999999999993</v>
      </c>
      <c r="G7">
        <v>8.1999999999999993</v>
      </c>
    </row>
    <row r="8" spans="1:8" x14ac:dyDescent="0.25">
      <c r="E8">
        <v>5</v>
      </c>
      <c r="F8">
        <v>3.2</v>
      </c>
      <c r="G8">
        <v>3.2</v>
      </c>
      <c r="H8">
        <v>51.6</v>
      </c>
    </row>
    <row r="10" spans="1:8" x14ac:dyDescent="0.25">
      <c r="A10">
        <v>5</v>
      </c>
      <c r="B10">
        <v>6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8" x14ac:dyDescent="0.25">
      <c r="E11">
        <v>0</v>
      </c>
      <c r="F11">
        <v>0</v>
      </c>
      <c r="G11">
        <v>0</v>
      </c>
      <c r="H11">
        <v>0</v>
      </c>
    </row>
    <row r="13" spans="1:8" x14ac:dyDescent="0.25">
      <c r="A13">
        <v>7</v>
      </c>
      <c r="B13">
        <v>17</v>
      </c>
      <c r="C13">
        <v>85</v>
      </c>
      <c r="D13">
        <v>7.73</v>
      </c>
      <c r="E13">
        <v>3</v>
      </c>
      <c r="F13">
        <v>4.7300000000000004</v>
      </c>
      <c r="G13">
        <v>4.7300000000000004</v>
      </c>
    </row>
    <row r="14" spans="1:8" x14ac:dyDescent="0.25">
      <c r="E14">
        <v>2</v>
      </c>
      <c r="F14">
        <v>5.73</v>
      </c>
      <c r="G14">
        <v>5.73</v>
      </c>
    </row>
    <row r="15" spans="1:8" x14ac:dyDescent="0.25">
      <c r="E15">
        <v>51</v>
      </c>
      <c r="F15">
        <v>43.27</v>
      </c>
      <c r="G15">
        <v>43.27</v>
      </c>
    </row>
    <row r="16" spans="1:8" x14ac:dyDescent="0.25">
      <c r="E16">
        <v>5</v>
      </c>
      <c r="F16">
        <v>2.73</v>
      </c>
      <c r="G16">
        <v>2.73</v>
      </c>
    </row>
    <row r="17" spans="1:8" x14ac:dyDescent="0.25">
      <c r="E17">
        <v>5</v>
      </c>
      <c r="F17">
        <v>2.73</v>
      </c>
      <c r="G17">
        <v>2.73</v>
      </c>
    </row>
    <row r="18" spans="1:8" x14ac:dyDescent="0.25">
      <c r="E18">
        <v>1</v>
      </c>
      <c r="F18">
        <v>6.73</v>
      </c>
      <c r="G18">
        <v>6.73</v>
      </c>
    </row>
    <row r="19" spans="1:8" x14ac:dyDescent="0.25">
      <c r="E19">
        <v>0</v>
      </c>
      <c r="F19">
        <v>7.73</v>
      </c>
      <c r="G19">
        <v>7.73</v>
      </c>
    </row>
    <row r="20" spans="1:8" x14ac:dyDescent="0.25">
      <c r="E20">
        <v>3</v>
      </c>
      <c r="F20">
        <v>4.7300000000000004</v>
      </c>
      <c r="G20">
        <v>4.7300000000000004</v>
      </c>
    </row>
    <row r="21" spans="1:8" x14ac:dyDescent="0.25">
      <c r="E21">
        <v>7</v>
      </c>
      <c r="F21">
        <v>0.73</v>
      </c>
      <c r="G21">
        <v>0.73</v>
      </c>
    </row>
    <row r="22" spans="1:8" x14ac:dyDescent="0.25">
      <c r="E22">
        <v>5</v>
      </c>
      <c r="F22">
        <v>2.73</v>
      </c>
      <c r="G22">
        <v>2.73</v>
      </c>
    </row>
    <row r="23" spans="1:8" x14ac:dyDescent="0.25">
      <c r="E23">
        <v>3</v>
      </c>
      <c r="F23">
        <v>4.7300000000000004</v>
      </c>
      <c r="G23">
        <v>4.7300000000000004</v>
      </c>
      <c r="H23">
        <v>86.55</v>
      </c>
    </row>
    <row r="25" spans="1:8" x14ac:dyDescent="0.25">
      <c r="A25">
        <v>18</v>
      </c>
      <c r="B25">
        <v>32</v>
      </c>
      <c r="C25">
        <v>255</v>
      </c>
      <c r="D25">
        <v>17</v>
      </c>
      <c r="E25">
        <v>4</v>
      </c>
      <c r="F25">
        <v>13</v>
      </c>
      <c r="G25">
        <v>13</v>
      </c>
    </row>
    <row r="26" spans="1:8" x14ac:dyDescent="0.25">
      <c r="E26">
        <v>2</v>
      </c>
      <c r="F26">
        <v>15</v>
      </c>
      <c r="G26">
        <v>15</v>
      </c>
    </row>
    <row r="27" spans="1:8" x14ac:dyDescent="0.25">
      <c r="E27">
        <v>99</v>
      </c>
      <c r="F27">
        <v>82</v>
      </c>
      <c r="G27">
        <v>82</v>
      </c>
    </row>
    <row r="28" spans="1:8" x14ac:dyDescent="0.25">
      <c r="E28">
        <v>6</v>
      </c>
      <c r="F28">
        <v>11</v>
      </c>
      <c r="G28">
        <v>11</v>
      </c>
    </row>
    <row r="29" spans="1:8" x14ac:dyDescent="0.25">
      <c r="E29">
        <v>20</v>
      </c>
      <c r="F29">
        <v>3</v>
      </c>
      <c r="G29">
        <v>3</v>
      </c>
    </row>
    <row r="30" spans="1:8" x14ac:dyDescent="0.25">
      <c r="E30">
        <v>10</v>
      </c>
      <c r="F30">
        <v>7</v>
      </c>
      <c r="G30">
        <v>7</v>
      </c>
    </row>
    <row r="31" spans="1:8" x14ac:dyDescent="0.25">
      <c r="E31">
        <v>2</v>
      </c>
      <c r="F31">
        <v>15</v>
      </c>
      <c r="G31">
        <v>15</v>
      </c>
    </row>
    <row r="32" spans="1:8" x14ac:dyDescent="0.25">
      <c r="E32">
        <v>4</v>
      </c>
      <c r="F32">
        <v>13</v>
      </c>
      <c r="G32">
        <v>13</v>
      </c>
    </row>
    <row r="33" spans="1:8" x14ac:dyDescent="0.25">
      <c r="E33">
        <v>50</v>
      </c>
      <c r="F33">
        <v>33</v>
      </c>
      <c r="G33">
        <v>33</v>
      </c>
    </row>
    <row r="34" spans="1:8" x14ac:dyDescent="0.25">
      <c r="E34">
        <v>19</v>
      </c>
      <c r="F34">
        <v>2</v>
      </c>
      <c r="G34">
        <v>2</v>
      </c>
    </row>
    <row r="35" spans="1:8" x14ac:dyDescent="0.25">
      <c r="E35">
        <v>3</v>
      </c>
      <c r="F35">
        <v>14</v>
      </c>
      <c r="G35">
        <v>14</v>
      </c>
    </row>
    <row r="36" spans="1:8" x14ac:dyDescent="0.25">
      <c r="E36">
        <v>4</v>
      </c>
      <c r="F36">
        <v>13</v>
      </c>
      <c r="G36">
        <v>13</v>
      </c>
    </row>
    <row r="37" spans="1:8" x14ac:dyDescent="0.25">
      <c r="E37">
        <v>0</v>
      </c>
      <c r="F37">
        <v>17</v>
      </c>
      <c r="G37">
        <v>17</v>
      </c>
    </row>
    <row r="38" spans="1:8" x14ac:dyDescent="0.25">
      <c r="E38">
        <v>16</v>
      </c>
      <c r="F38">
        <v>1</v>
      </c>
      <c r="G38">
        <v>1</v>
      </c>
    </row>
    <row r="39" spans="1:8" x14ac:dyDescent="0.25">
      <c r="E39">
        <v>16</v>
      </c>
      <c r="F39">
        <v>1</v>
      </c>
      <c r="G39">
        <v>1</v>
      </c>
      <c r="H39">
        <v>240</v>
      </c>
    </row>
    <row r="41" spans="1:8" x14ac:dyDescent="0.25">
      <c r="A41">
        <v>33</v>
      </c>
      <c r="B41">
        <v>36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8" x14ac:dyDescent="0.25">
      <c r="E42">
        <v>0</v>
      </c>
      <c r="F42">
        <v>0</v>
      </c>
      <c r="G42">
        <v>0</v>
      </c>
    </row>
    <row r="43" spans="1:8" x14ac:dyDescent="0.25">
      <c r="E43">
        <v>0</v>
      </c>
      <c r="F43">
        <v>0</v>
      </c>
      <c r="G43">
        <v>0</v>
      </c>
    </row>
    <row r="44" spans="1:8" x14ac:dyDescent="0.25">
      <c r="E44">
        <v>0</v>
      </c>
      <c r="F44">
        <v>0</v>
      </c>
      <c r="G44">
        <v>0</v>
      </c>
      <c r="H44">
        <v>0</v>
      </c>
    </row>
    <row r="46" spans="1:8" x14ac:dyDescent="0.25">
      <c r="A46">
        <v>37</v>
      </c>
      <c r="B46">
        <v>38</v>
      </c>
      <c r="C46">
        <v>2</v>
      </c>
      <c r="D46">
        <v>1</v>
      </c>
      <c r="E46">
        <v>2</v>
      </c>
      <c r="F46">
        <v>1</v>
      </c>
      <c r="G46">
        <v>1</v>
      </c>
    </row>
    <row r="47" spans="1:8" x14ac:dyDescent="0.25">
      <c r="E47">
        <v>0</v>
      </c>
      <c r="F47">
        <v>1</v>
      </c>
      <c r="G47">
        <v>1</v>
      </c>
      <c r="H47">
        <v>2</v>
      </c>
    </row>
    <row r="49" spans="1:9" x14ac:dyDescent="0.25">
      <c r="A49">
        <v>39</v>
      </c>
      <c r="B49">
        <v>39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1" spans="1:9" x14ac:dyDescent="0.25">
      <c r="A51">
        <v>40</v>
      </c>
      <c r="B51">
        <v>43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9" x14ac:dyDescent="0.25">
      <c r="E52">
        <v>0</v>
      </c>
      <c r="F52">
        <v>0</v>
      </c>
      <c r="G52">
        <v>0</v>
      </c>
    </row>
    <row r="53" spans="1:9" x14ac:dyDescent="0.25">
      <c r="E53">
        <v>0</v>
      </c>
      <c r="F53">
        <v>0</v>
      </c>
      <c r="G53">
        <v>0</v>
      </c>
    </row>
    <row r="54" spans="1:9" x14ac:dyDescent="0.25">
      <c r="E54">
        <v>0</v>
      </c>
      <c r="F54">
        <v>0</v>
      </c>
      <c r="G54">
        <v>0</v>
      </c>
      <c r="H54">
        <v>0</v>
      </c>
    </row>
    <row r="56" spans="1:9" x14ac:dyDescent="0.25">
      <c r="A56">
        <v>44</v>
      </c>
      <c r="B56">
        <v>44</v>
      </c>
      <c r="C56">
        <v>2</v>
      </c>
      <c r="D56">
        <v>2</v>
      </c>
      <c r="E56">
        <v>2</v>
      </c>
      <c r="F56">
        <v>0</v>
      </c>
      <c r="G56">
        <v>0</v>
      </c>
      <c r="H56">
        <v>0</v>
      </c>
    </row>
    <row r="58" spans="1:9" x14ac:dyDescent="0.25">
      <c r="A58">
        <v>45</v>
      </c>
      <c r="B58">
        <v>45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60" spans="1:9" x14ac:dyDescent="0.25">
      <c r="D60">
        <v>380.14545154571499</v>
      </c>
    </row>
    <row r="62" spans="1:9" x14ac:dyDescent="0.25">
      <c r="A62" s="10" t="s">
        <v>120</v>
      </c>
      <c r="B62" s="10" t="s">
        <v>121</v>
      </c>
      <c r="C62" s="10"/>
      <c r="D62" s="10"/>
      <c r="E62" s="10"/>
      <c r="F62" s="10"/>
      <c r="G62" s="10"/>
      <c r="H62" s="10"/>
      <c r="I62" s="10"/>
    </row>
    <row r="63" spans="1:9" x14ac:dyDescent="0.25">
      <c r="A63" s="10" t="s">
        <v>132</v>
      </c>
      <c r="B63" s="10" t="s">
        <v>123</v>
      </c>
      <c r="C63" s="10"/>
      <c r="D63" s="10"/>
      <c r="E63" s="10"/>
      <c r="F63" s="10"/>
      <c r="G63" s="10"/>
      <c r="H63" s="10"/>
      <c r="I63" s="10"/>
    </row>
    <row r="64" spans="1:9" x14ac:dyDescent="0.25">
      <c r="A64" t="s">
        <v>124</v>
      </c>
      <c r="B64" t="s">
        <v>125</v>
      </c>
      <c r="C64" t="s">
        <v>126</v>
      </c>
      <c r="D64" t="s">
        <v>127</v>
      </c>
      <c r="E64" t="s">
        <v>128</v>
      </c>
      <c r="F64" t="s">
        <v>129</v>
      </c>
      <c r="G64" t="s">
        <v>130</v>
      </c>
      <c r="H64" t="s">
        <v>131</v>
      </c>
    </row>
    <row r="65" spans="1:8" x14ac:dyDescent="0.25">
      <c r="A65">
        <v>0</v>
      </c>
      <c r="B65">
        <v>4</v>
      </c>
      <c r="C65">
        <v>41</v>
      </c>
      <c r="D65">
        <v>8.1999999999999993</v>
      </c>
      <c r="E65">
        <v>2</v>
      </c>
      <c r="F65">
        <v>6.2</v>
      </c>
      <c r="G65">
        <v>6.2</v>
      </c>
    </row>
    <row r="66" spans="1:8" x14ac:dyDescent="0.25">
      <c r="E66">
        <v>0</v>
      </c>
      <c r="F66">
        <v>8.1999999999999993</v>
      </c>
      <c r="G66">
        <v>8.1999999999999993</v>
      </c>
    </row>
    <row r="67" spans="1:8" x14ac:dyDescent="0.25">
      <c r="E67">
        <v>34</v>
      </c>
      <c r="F67">
        <v>25.8</v>
      </c>
      <c r="G67">
        <v>25.8</v>
      </c>
    </row>
    <row r="68" spans="1:8" x14ac:dyDescent="0.25">
      <c r="E68">
        <v>0</v>
      </c>
      <c r="F68">
        <v>8.1999999999999993</v>
      </c>
      <c r="G68">
        <v>8.1999999999999993</v>
      </c>
    </row>
    <row r="69" spans="1:8" x14ac:dyDescent="0.25">
      <c r="E69">
        <v>5</v>
      </c>
      <c r="F69">
        <v>3.2</v>
      </c>
      <c r="G69">
        <v>3.2</v>
      </c>
      <c r="H69">
        <v>51.6</v>
      </c>
    </row>
    <row r="71" spans="1:8" x14ac:dyDescent="0.25">
      <c r="A71">
        <v>5</v>
      </c>
      <c r="B71">
        <v>6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8" x14ac:dyDescent="0.25">
      <c r="E72">
        <v>0</v>
      </c>
      <c r="F72">
        <v>0</v>
      </c>
      <c r="G72">
        <v>0</v>
      </c>
      <c r="H72">
        <v>0</v>
      </c>
    </row>
    <row r="74" spans="1:8" x14ac:dyDescent="0.25">
      <c r="A74">
        <v>7</v>
      </c>
      <c r="B74">
        <v>17</v>
      </c>
      <c r="C74">
        <v>85</v>
      </c>
      <c r="D74">
        <v>7.73</v>
      </c>
      <c r="E74">
        <v>3</v>
      </c>
      <c r="F74">
        <v>4.7300000000000004</v>
      </c>
      <c r="G74">
        <v>4.7300000000000004</v>
      </c>
    </row>
    <row r="75" spans="1:8" x14ac:dyDescent="0.25">
      <c r="E75">
        <v>2</v>
      </c>
      <c r="F75">
        <v>5.73</v>
      </c>
      <c r="G75">
        <v>5.73</v>
      </c>
    </row>
    <row r="76" spans="1:8" x14ac:dyDescent="0.25">
      <c r="E76">
        <v>51</v>
      </c>
      <c r="F76">
        <v>43.27</v>
      </c>
      <c r="G76">
        <v>43.27</v>
      </c>
    </row>
    <row r="77" spans="1:8" x14ac:dyDescent="0.25">
      <c r="E77">
        <v>5</v>
      </c>
      <c r="F77">
        <v>2.73</v>
      </c>
      <c r="G77">
        <v>2.73</v>
      </c>
    </row>
    <row r="78" spans="1:8" x14ac:dyDescent="0.25">
      <c r="E78">
        <v>5</v>
      </c>
      <c r="F78">
        <v>2.73</v>
      </c>
      <c r="G78">
        <v>2.73</v>
      </c>
    </row>
    <row r="79" spans="1:8" x14ac:dyDescent="0.25">
      <c r="E79">
        <v>1</v>
      </c>
      <c r="F79">
        <v>6.73</v>
      </c>
      <c r="G79">
        <v>6.73</v>
      </c>
    </row>
    <row r="80" spans="1:8" x14ac:dyDescent="0.25">
      <c r="E80">
        <v>0</v>
      </c>
      <c r="F80">
        <v>7.73</v>
      </c>
      <c r="G80">
        <v>7.73</v>
      </c>
    </row>
    <row r="81" spans="1:8" x14ac:dyDescent="0.25">
      <c r="E81">
        <v>3</v>
      </c>
      <c r="F81">
        <v>4.7300000000000004</v>
      </c>
      <c r="G81">
        <v>4.7300000000000004</v>
      </c>
    </row>
    <row r="82" spans="1:8" x14ac:dyDescent="0.25">
      <c r="E82">
        <v>7</v>
      </c>
      <c r="F82">
        <v>0.73</v>
      </c>
      <c r="G82">
        <v>0.73</v>
      </c>
    </row>
    <row r="83" spans="1:8" x14ac:dyDescent="0.25">
      <c r="E83">
        <v>5</v>
      </c>
      <c r="F83">
        <v>2.73</v>
      </c>
      <c r="G83">
        <v>2.73</v>
      </c>
    </row>
    <row r="84" spans="1:8" x14ac:dyDescent="0.25">
      <c r="E84">
        <v>3</v>
      </c>
      <c r="F84">
        <v>4.7300000000000004</v>
      </c>
      <c r="G84">
        <v>4.7300000000000004</v>
      </c>
      <c r="H84">
        <v>86.55</v>
      </c>
    </row>
    <row r="86" spans="1:8" x14ac:dyDescent="0.25">
      <c r="A86">
        <v>18</v>
      </c>
      <c r="B86">
        <v>25</v>
      </c>
      <c r="C86">
        <v>147</v>
      </c>
      <c r="D86">
        <v>18.38</v>
      </c>
      <c r="E86">
        <v>4</v>
      </c>
      <c r="F86">
        <v>14.38</v>
      </c>
      <c r="G86">
        <v>14.38</v>
      </c>
    </row>
    <row r="87" spans="1:8" x14ac:dyDescent="0.25">
      <c r="E87">
        <v>2</v>
      </c>
      <c r="F87">
        <v>16.38</v>
      </c>
      <c r="G87">
        <v>16.38</v>
      </c>
    </row>
    <row r="88" spans="1:8" x14ac:dyDescent="0.25">
      <c r="E88">
        <v>99</v>
      </c>
      <c r="F88">
        <v>80.62</v>
      </c>
      <c r="G88">
        <v>80.62</v>
      </c>
    </row>
    <row r="89" spans="1:8" x14ac:dyDescent="0.25">
      <c r="E89">
        <v>6</v>
      </c>
      <c r="F89">
        <v>12.38</v>
      </c>
      <c r="G89">
        <v>12.38</v>
      </c>
    </row>
    <row r="90" spans="1:8" x14ac:dyDescent="0.25">
      <c r="E90">
        <v>20</v>
      </c>
      <c r="F90">
        <v>1.62</v>
      </c>
      <c r="G90">
        <v>1.62</v>
      </c>
    </row>
    <row r="91" spans="1:8" x14ac:dyDescent="0.25">
      <c r="E91">
        <v>10</v>
      </c>
      <c r="F91">
        <v>8.3800000000000008</v>
      </c>
      <c r="G91">
        <v>8.3800000000000008</v>
      </c>
    </row>
    <row r="92" spans="1:8" x14ac:dyDescent="0.25">
      <c r="E92">
        <v>2</v>
      </c>
      <c r="F92">
        <v>16.38</v>
      </c>
      <c r="G92">
        <v>16.38</v>
      </c>
    </row>
    <row r="93" spans="1:8" x14ac:dyDescent="0.25">
      <c r="E93">
        <v>4</v>
      </c>
      <c r="F93">
        <v>14.38</v>
      </c>
      <c r="G93">
        <v>14.38</v>
      </c>
      <c r="H93">
        <v>164.5</v>
      </c>
    </row>
    <row r="95" spans="1:8" x14ac:dyDescent="0.25">
      <c r="A95">
        <v>26</v>
      </c>
      <c r="B95">
        <v>32</v>
      </c>
      <c r="C95">
        <v>108</v>
      </c>
      <c r="D95">
        <v>15.43</v>
      </c>
      <c r="E95">
        <v>50</v>
      </c>
      <c r="F95">
        <v>34.57</v>
      </c>
      <c r="G95">
        <v>34.57</v>
      </c>
    </row>
    <row r="96" spans="1:8" x14ac:dyDescent="0.25">
      <c r="E96">
        <v>19</v>
      </c>
      <c r="F96">
        <v>3.57</v>
      </c>
      <c r="G96">
        <v>3.57</v>
      </c>
    </row>
    <row r="97" spans="1:8" x14ac:dyDescent="0.25">
      <c r="E97">
        <v>3</v>
      </c>
      <c r="F97">
        <v>12.43</v>
      </c>
      <c r="G97">
        <v>12.43</v>
      </c>
    </row>
    <row r="98" spans="1:8" x14ac:dyDescent="0.25">
      <c r="E98">
        <v>4</v>
      </c>
      <c r="F98">
        <v>11.43</v>
      </c>
      <c r="G98">
        <v>11.43</v>
      </c>
    </row>
    <row r="99" spans="1:8" x14ac:dyDescent="0.25">
      <c r="E99">
        <v>0</v>
      </c>
      <c r="F99">
        <v>15.43</v>
      </c>
      <c r="G99">
        <v>15.43</v>
      </c>
    </row>
    <row r="100" spans="1:8" x14ac:dyDescent="0.25">
      <c r="E100">
        <v>16</v>
      </c>
      <c r="F100">
        <v>0.56999999999999995</v>
      </c>
      <c r="G100">
        <v>0.56999999999999995</v>
      </c>
    </row>
    <row r="101" spans="1:8" x14ac:dyDescent="0.25">
      <c r="E101">
        <v>16</v>
      </c>
      <c r="F101">
        <v>0.56999999999999995</v>
      </c>
      <c r="G101">
        <v>0.56999999999999995</v>
      </c>
      <c r="H101">
        <v>78.569999999999993</v>
      </c>
    </row>
    <row r="103" spans="1:8" x14ac:dyDescent="0.25">
      <c r="A103">
        <v>33</v>
      </c>
      <c r="B103">
        <v>36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8" x14ac:dyDescent="0.25">
      <c r="E104">
        <v>0</v>
      </c>
      <c r="F104">
        <v>0</v>
      </c>
      <c r="G104">
        <v>0</v>
      </c>
    </row>
    <row r="105" spans="1:8" x14ac:dyDescent="0.25">
      <c r="E105">
        <v>0</v>
      </c>
      <c r="F105">
        <v>0</v>
      </c>
      <c r="G105">
        <v>0</v>
      </c>
    </row>
    <row r="106" spans="1:8" x14ac:dyDescent="0.25">
      <c r="E106">
        <v>0</v>
      </c>
      <c r="F106">
        <v>0</v>
      </c>
      <c r="G106">
        <v>0</v>
      </c>
      <c r="H106">
        <v>0</v>
      </c>
    </row>
    <row r="108" spans="1:8" x14ac:dyDescent="0.25">
      <c r="A108">
        <v>37</v>
      </c>
      <c r="B108">
        <v>37</v>
      </c>
      <c r="C108">
        <v>2</v>
      </c>
      <c r="D108">
        <v>2</v>
      </c>
      <c r="E108">
        <v>2</v>
      </c>
      <c r="F108">
        <v>0</v>
      </c>
      <c r="G108">
        <v>0</v>
      </c>
      <c r="H108">
        <v>0</v>
      </c>
    </row>
    <row r="110" spans="1:8" x14ac:dyDescent="0.25">
      <c r="A110">
        <v>38</v>
      </c>
      <c r="B110">
        <v>43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8" x14ac:dyDescent="0.25">
      <c r="E111">
        <v>0</v>
      </c>
      <c r="F111">
        <v>0</v>
      </c>
      <c r="G111">
        <v>0</v>
      </c>
    </row>
    <row r="112" spans="1:8" x14ac:dyDescent="0.25">
      <c r="E112">
        <v>0</v>
      </c>
      <c r="F112">
        <v>0</v>
      </c>
      <c r="G112">
        <v>0</v>
      </c>
    </row>
    <row r="113" spans="1:9" x14ac:dyDescent="0.25">
      <c r="E113">
        <v>0</v>
      </c>
      <c r="F113">
        <v>0</v>
      </c>
      <c r="G113">
        <v>0</v>
      </c>
    </row>
    <row r="114" spans="1:9" x14ac:dyDescent="0.25">
      <c r="E114">
        <v>0</v>
      </c>
      <c r="F114">
        <v>0</v>
      </c>
      <c r="G114">
        <v>0</v>
      </c>
    </row>
    <row r="115" spans="1:9" x14ac:dyDescent="0.25">
      <c r="E115">
        <v>0</v>
      </c>
      <c r="F115">
        <v>0</v>
      </c>
      <c r="G115">
        <v>0</v>
      </c>
      <c r="H115">
        <v>0</v>
      </c>
    </row>
    <row r="117" spans="1:9" x14ac:dyDescent="0.25">
      <c r="A117">
        <v>44</v>
      </c>
      <c r="B117">
        <v>44</v>
      </c>
      <c r="C117">
        <v>2</v>
      </c>
      <c r="D117">
        <v>2</v>
      </c>
      <c r="E117">
        <v>2</v>
      </c>
      <c r="F117">
        <v>0</v>
      </c>
      <c r="G117">
        <v>0</v>
      </c>
      <c r="H117">
        <v>0</v>
      </c>
    </row>
    <row r="119" spans="1:9" x14ac:dyDescent="0.25">
      <c r="A119">
        <v>45</v>
      </c>
      <c r="B119">
        <v>45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1" spans="1:9" x14ac:dyDescent="0.25">
      <c r="D121">
        <v>381.21687793731599</v>
      </c>
    </row>
    <row r="123" spans="1:9" x14ac:dyDescent="0.25">
      <c r="A123" s="10" t="s">
        <v>120</v>
      </c>
      <c r="B123" s="10" t="s">
        <v>121</v>
      </c>
      <c r="C123" s="10"/>
      <c r="D123" s="10"/>
      <c r="E123" s="10"/>
      <c r="F123" s="10"/>
      <c r="G123" s="10"/>
      <c r="H123" s="10"/>
      <c r="I123" s="10"/>
    </row>
    <row r="124" spans="1:9" x14ac:dyDescent="0.25">
      <c r="A124" s="10" t="s">
        <v>122</v>
      </c>
      <c r="B124" s="10" t="s">
        <v>133</v>
      </c>
      <c r="C124" s="10"/>
      <c r="D124" s="10"/>
      <c r="E124" s="10"/>
      <c r="F124" s="10"/>
      <c r="G124" s="10"/>
      <c r="H124" s="10"/>
      <c r="I124" s="10"/>
    </row>
    <row r="125" spans="1:9" x14ac:dyDescent="0.25">
      <c r="A125" t="s">
        <v>124</v>
      </c>
      <c r="B125" t="s">
        <v>125</v>
      </c>
      <c r="C125" t="s">
        <v>126</v>
      </c>
      <c r="D125" t="s">
        <v>127</v>
      </c>
      <c r="E125" t="s">
        <v>128</v>
      </c>
      <c r="F125" t="s">
        <v>129</v>
      </c>
      <c r="G125" t="s">
        <v>130</v>
      </c>
      <c r="H125" t="s">
        <v>131</v>
      </c>
    </row>
    <row r="126" spans="1:9" x14ac:dyDescent="0.25">
      <c r="A126">
        <v>0</v>
      </c>
      <c r="B126">
        <v>4</v>
      </c>
      <c r="C126">
        <v>41</v>
      </c>
      <c r="D126">
        <v>8.1999999999999993</v>
      </c>
      <c r="E126">
        <v>2</v>
      </c>
      <c r="F126">
        <v>6.2</v>
      </c>
      <c r="G126">
        <v>6.2</v>
      </c>
    </row>
    <row r="127" spans="1:9" x14ac:dyDescent="0.25">
      <c r="E127">
        <v>0</v>
      </c>
      <c r="F127">
        <v>8.1999999999999993</v>
      </c>
      <c r="G127">
        <v>8.1999999999999993</v>
      </c>
    </row>
    <row r="128" spans="1:9" x14ac:dyDescent="0.25">
      <c r="E128">
        <v>34</v>
      </c>
      <c r="F128">
        <v>25.8</v>
      </c>
      <c r="G128">
        <v>25.8</v>
      </c>
    </row>
    <row r="129" spans="1:8" x14ac:dyDescent="0.25">
      <c r="E129">
        <v>0</v>
      </c>
      <c r="F129">
        <v>8.1999999999999993</v>
      </c>
      <c r="G129">
        <v>8.1999999999999993</v>
      </c>
    </row>
    <row r="130" spans="1:8" x14ac:dyDescent="0.25">
      <c r="E130">
        <v>5</v>
      </c>
      <c r="F130">
        <v>3.2</v>
      </c>
      <c r="G130">
        <v>3.2</v>
      </c>
      <c r="H130">
        <v>51.6</v>
      </c>
    </row>
    <row r="132" spans="1:8" x14ac:dyDescent="0.25">
      <c r="A132">
        <v>5</v>
      </c>
      <c r="B132">
        <v>6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8" x14ac:dyDescent="0.25">
      <c r="E133">
        <v>0</v>
      </c>
      <c r="F133">
        <v>0</v>
      </c>
      <c r="G133">
        <v>0</v>
      </c>
      <c r="H133">
        <v>0</v>
      </c>
    </row>
    <row r="135" spans="1:8" x14ac:dyDescent="0.25">
      <c r="A135">
        <v>7</v>
      </c>
      <c r="B135">
        <v>17</v>
      </c>
      <c r="C135">
        <v>85</v>
      </c>
      <c r="D135">
        <v>7.73</v>
      </c>
      <c r="E135">
        <v>3</v>
      </c>
      <c r="F135">
        <v>4.7300000000000004</v>
      </c>
      <c r="G135">
        <v>4.7300000000000004</v>
      </c>
    </row>
    <row r="136" spans="1:8" x14ac:dyDescent="0.25">
      <c r="E136">
        <v>2</v>
      </c>
      <c r="F136">
        <v>5.73</v>
      </c>
      <c r="G136">
        <v>5.73</v>
      </c>
    </row>
    <row r="137" spans="1:8" x14ac:dyDescent="0.25">
      <c r="E137">
        <v>51</v>
      </c>
      <c r="F137">
        <v>43.27</v>
      </c>
      <c r="G137">
        <v>43.27</v>
      </c>
    </row>
    <row r="138" spans="1:8" x14ac:dyDescent="0.25">
      <c r="E138">
        <v>5</v>
      </c>
      <c r="F138">
        <v>2.73</v>
      </c>
      <c r="G138">
        <v>2.73</v>
      </c>
    </row>
    <row r="139" spans="1:8" x14ac:dyDescent="0.25">
      <c r="E139">
        <v>5</v>
      </c>
      <c r="F139">
        <v>2.73</v>
      </c>
      <c r="G139">
        <v>2.73</v>
      </c>
    </row>
    <row r="140" spans="1:8" x14ac:dyDescent="0.25">
      <c r="E140">
        <v>1</v>
      </c>
      <c r="F140">
        <v>6.73</v>
      </c>
      <c r="G140">
        <v>6.73</v>
      </c>
    </row>
    <row r="141" spans="1:8" x14ac:dyDescent="0.25">
      <c r="E141">
        <v>0</v>
      </c>
      <c r="F141">
        <v>7.73</v>
      </c>
      <c r="G141">
        <v>7.73</v>
      </c>
    </row>
    <row r="142" spans="1:8" x14ac:dyDescent="0.25">
      <c r="E142">
        <v>3</v>
      </c>
      <c r="F142">
        <v>4.7300000000000004</v>
      </c>
      <c r="G142">
        <v>4.7300000000000004</v>
      </c>
    </row>
    <row r="143" spans="1:8" x14ac:dyDescent="0.25">
      <c r="E143">
        <v>7</v>
      </c>
      <c r="F143">
        <v>0.73</v>
      </c>
      <c r="G143">
        <v>0.73</v>
      </c>
    </row>
    <row r="144" spans="1:8" x14ac:dyDescent="0.25">
      <c r="E144">
        <v>5</v>
      </c>
      <c r="F144">
        <v>2.73</v>
      </c>
      <c r="G144">
        <v>2.73</v>
      </c>
    </row>
    <row r="145" spans="1:8" x14ac:dyDescent="0.25">
      <c r="E145">
        <v>3</v>
      </c>
      <c r="F145">
        <v>4.7300000000000004</v>
      </c>
      <c r="G145">
        <v>4.7300000000000004</v>
      </c>
      <c r="H145">
        <v>86.55</v>
      </c>
    </row>
    <row r="147" spans="1:8" x14ac:dyDescent="0.25">
      <c r="A147">
        <v>18</v>
      </c>
      <c r="B147">
        <v>32</v>
      </c>
      <c r="C147">
        <v>255</v>
      </c>
      <c r="D147">
        <v>17</v>
      </c>
      <c r="E147">
        <v>4</v>
      </c>
      <c r="F147">
        <v>13</v>
      </c>
      <c r="G147">
        <v>13</v>
      </c>
    </row>
    <row r="148" spans="1:8" x14ac:dyDescent="0.25">
      <c r="E148">
        <v>2</v>
      </c>
      <c r="F148">
        <v>15</v>
      </c>
      <c r="G148">
        <v>15</v>
      </c>
    </row>
    <row r="149" spans="1:8" x14ac:dyDescent="0.25">
      <c r="E149">
        <v>99</v>
      </c>
      <c r="F149">
        <v>82</v>
      </c>
      <c r="G149">
        <v>82</v>
      </c>
    </row>
    <row r="150" spans="1:8" x14ac:dyDescent="0.25">
      <c r="E150">
        <v>6</v>
      </c>
      <c r="F150">
        <v>11</v>
      </c>
      <c r="G150">
        <v>11</v>
      </c>
    </row>
    <row r="151" spans="1:8" x14ac:dyDescent="0.25">
      <c r="E151">
        <v>20</v>
      </c>
      <c r="F151">
        <v>3</v>
      </c>
      <c r="G151">
        <v>3</v>
      </c>
    </row>
    <row r="152" spans="1:8" x14ac:dyDescent="0.25">
      <c r="E152">
        <v>10</v>
      </c>
      <c r="F152">
        <v>7</v>
      </c>
      <c r="G152">
        <v>7</v>
      </c>
    </row>
    <row r="153" spans="1:8" x14ac:dyDescent="0.25">
      <c r="E153">
        <v>2</v>
      </c>
      <c r="F153">
        <v>15</v>
      </c>
      <c r="G153">
        <v>15</v>
      </c>
    </row>
    <row r="154" spans="1:8" x14ac:dyDescent="0.25">
      <c r="E154">
        <v>4</v>
      </c>
      <c r="F154">
        <v>13</v>
      </c>
      <c r="G154">
        <v>13</v>
      </c>
    </row>
    <row r="155" spans="1:8" x14ac:dyDescent="0.25">
      <c r="E155">
        <v>50</v>
      </c>
      <c r="F155">
        <v>33</v>
      </c>
      <c r="G155">
        <v>33</v>
      </c>
    </row>
    <row r="156" spans="1:8" x14ac:dyDescent="0.25">
      <c r="E156">
        <v>19</v>
      </c>
      <c r="F156">
        <v>2</v>
      </c>
      <c r="G156">
        <v>2</v>
      </c>
    </row>
    <row r="157" spans="1:8" x14ac:dyDescent="0.25">
      <c r="E157">
        <v>3</v>
      </c>
      <c r="F157">
        <v>14</v>
      </c>
      <c r="G157">
        <v>14</v>
      </c>
    </row>
    <row r="158" spans="1:8" x14ac:dyDescent="0.25">
      <c r="E158">
        <v>4</v>
      </c>
      <c r="F158">
        <v>13</v>
      </c>
      <c r="G158">
        <v>13</v>
      </c>
    </row>
    <row r="159" spans="1:8" x14ac:dyDescent="0.25">
      <c r="E159">
        <v>0</v>
      </c>
      <c r="F159">
        <v>17</v>
      </c>
      <c r="G159">
        <v>17</v>
      </c>
    </row>
    <row r="160" spans="1:8" x14ac:dyDescent="0.25">
      <c r="E160">
        <v>16</v>
      </c>
      <c r="F160">
        <v>1</v>
      </c>
      <c r="G160">
        <v>1</v>
      </c>
    </row>
    <row r="161" spans="1:8" x14ac:dyDescent="0.25">
      <c r="E161">
        <v>16</v>
      </c>
      <c r="F161">
        <v>1</v>
      </c>
      <c r="G161">
        <v>1</v>
      </c>
      <c r="H161">
        <v>240</v>
      </c>
    </row>
    <row r="163" spans="1:8" x14ac:dyDescent="0.25">
      <c r="A163">
        <v>33</v>
      </c>
      <c r="B163">
        <v>36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8" x14ac:dyDescent="0.25">
      <c r="E164">
        <v>0</v>
      </c>
      <c r="F164">
        <v>0</v>
      </c>
      <c r="G164">
        <v>0</v>
      </c>
    </row>
    <row r="165" spans="1:8" x14ac:dyDescent="0.25">
      <c r="E165">
        <v>0</v>
      </c>
      <c r="F165">
        <v>0</v>
      </c>
      <c r="G165">
        <v>0</v>
      </c>
    </row>
    <row r="166" spans="1:8" x14ac:dyDescent="0.25">
      <c r="E166">
        <v>0</v>
      </c>
      <c r="F166">
        <v>0</v>
      </c>
      <c r="G166">
        <v>0</v>
      </c>
      <c r="H166">
        <v>0</v>
      </c>
    </row>
    <row r="168" spans="1:8" x14ac:dyDescent="0.25">
      <c r="A168">
        <v>37</v>
      </c>
      <c r="B168">
        <v>38</v>
      </c>
      <c r="C168">
        <v>2</v>
      </c>
      <c r="D168">
        <v>1</v>
      </c>
      <c r="E168">
        <v>2</v>
      </c>
      <c r="F168">
        <v>1</v>
      </c>
      <c r="G168">
        <v>1</v>
      </c>
    </row>
    <row r="169" spans="1:8" x14ac:dyDescent="0.25">
      <c r="E169">
        <v>0</v>
      </c>
      <c r="F169">
        <v>1</v>
      </c>
      <c r="G169">
        <v>1</v>
      </c>
      <c r="H169">
        <v>2</v>
      </c>
    </row>
    <row r="171" spans="1:8" x14ac:dyDescent="0.25">
      <c r="A171">
        <v>39</v>
      </c>
      <c r="B171">
        <v>39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3" spans="1:8" x14ac:dyDescent="0.25">
      <c r="A173">
        <v>40</v>
      </c>
      <c r="B173">
        <v>43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8" x14ac:dyDescent="0.25">
      <c r="E174">
        <v>0</v>
      </c>
      <c r="F174">
        <v>0</v>
      </c>
      <c r="G174">
        <v>0</v>
      </c>
    </row>
    <row r="175" spans="1:8" x14ac:dyDescent="0.25">
      <c r="E175">
        <v>0</v>
      </c>
      <c r="F175">
        <v>0</v>
      </c>
      <c r="G175">
        <v>0</v>
      </c>
    </row>
    <row r="176" spans="1:8" x14ac:dyDescent="0.25">
      <c r="E176">
        <v>0</v>
      </c>
      <c r="F176">
        <v>0</v>
      </c>
      <c r="G176">
        <v>0</v>
      </c>
      <c r="H176">
        <v>0</v>
      </c>
    </row>
    <row r="178" spans="1:8" x14ac:dyDescent="0.25">
      <c r="A178">
        <v>44</v>
      </c>
      <c r="B178">
        <v>44</v>
      </c>
      <c r="C178">
        <v>2</v>
      </c>
      <c r="D178">
        <v>2</v>
      </c>
      <c r="E178">
        <v>2</v>
      </c>
      <c r="F178">
        <v>0</v>
      </c>
      <c r="G178">
        <v>0</v>
      </c>
      <c r="H178">
        <v>0</v>
      </c>
    </row>
    <row r="180" spans="1:8" x14ac:dyDescent="0.25">
      <c r="A180">
        <v>45</v>
      </c>
      <c r="B180">
        <v>45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2" spans="1:8" x14ac:dyDescent="0.25">
      <c r="D182">
        <v>380.14545154571499</v>
      </c>
    </row>
    <row r="184" spans="1:8" x14ac:dyDescent="0.25">
      <c r="A184" s="10" t="s">
        <v>120</v>
      </c>
      <c r="B184" s="10" t="s">
        <v>121</v>
      </c>
      <c r="C184" s="10"/>
      <c r="D184" s="10"/>
      <c r="E184" s="10"/>
      <c r="F184" s="10"/>
      <c r="G184" s="10"/>
      <c r="H184" s="10"/>
    </row>
    <row r="185" spans="1:8" x14ac:dyDescent="0.25">
      <c r="A185" s="10" t="s">
        <v>132</v>
      </c>
      <c r="B185" s="10" t="s">
        <v>133</v>
      </c>
      <c r="C185" s="10"/>
      <c r="D185" s="10"/>
      <c r="E185" s="10"/>
      <c r="F185" s="10"/>
      <c r="G185" s="10"/>
      <c r="H185" s="10"/>
    </row>
    <row r="186" spans="1:8" x14ac:dyDescent="0.25">
      <c r="A186" t="s">
        <v>124</v>
      </c>
      <c r="B186" t="s">
        <v>125</v>
      </c>
      <c r="C186" t="s">
        <v>126</v>
      </c>
      <c r="D186" t="s">
        <v>127</v>
      </c>
      <c r="E186" t="s">
        <v>128</v>
      </c>
      <c r="F186" t="s">
        <v>129</v>
      </c>
      <c r="G186" t="s">
        <v>130</v>
      </c>
      <c r="H186" t="s">
        <v>131</v>
      </c>
    </row>
    <row r="187" spans="1:8" x14ac:dyDescent="0.25">
      <c r="A187">
        <v>0</v>
      </c>
      <c r="B187">
        <v>4</v>
      </c>
      <c r="C187">
        <v>41</v>
      </c>
      <c r="D187">
        <v>8.1999999999999993</v>
      </c>
      <c r="E187">
        <v>2</v>
      </c>
      <c r="F187">
        <v>6.2</v>
      </c>
      <c r="G187">
        <v>6.2</v>
      </c>
    </row>
    <row r="188" spans="1:8" x14ac:dyDescent="0.25">
      <c r="E188">
        <v>0</v>
      </c>
      <c r="F188">
        <v>8.1999999999999993</v>
      </c>
      <c r="G188">
        <v>8.1999999999999993</v>
      </c>
    </row>
    <row r="189" spans="1:8" x14ac:dyDescent="0.25">
      <c r="E189">
        <v>34</v>
      </c>
      <c r="F189">
        <v>25.8</v>
      </c>
      <c r="G189">
        <v>25.8</v>
      </c>
    </row>
    <row r="190" spans="1:8" x14ac:dyDescent="0.25">
      <c r="E190">
        <v>0</v>
      </c>
      <c r="F190">
        <v>8.1999999999999993</v>
      </c>
      <c r="G190">
        <v>8.1999999999999993</v>
      </c>
    </row>
    <row r="191" spans="1:8" x14ac:dyDescent="0.25">
      <c r="E191">
        <v>5</v>
      </c>
      <c r="F191">
        <v>3.2</v>
      </c>
      <c r="G191">
        <v>3.2</v>
      </c>
      <c r="H191">
        <v>51.6</v>
      </c>
    </row>
    <row r="193" spans="1:8" x14ac:dyDescent="0.25">
      <c r="A193">
        <v>5</v>
      </c>
      <c r="B193">
        <v>6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8" x14ac:dyDescent="0.25">
      <c r="E194">
        <v>0</v>
      </c>
      <c r="F194">
        <v>0</v>
      </c>
      <c r="G194">
        <v>0</v>
      </c>
      <c r="H194">
        <v>0</v>
      </c>
    </row>
    <row r="196" spans="1:8" x14ac:dyDescent="0.25">
      <c r="A196">
        <v>7</v>
      </c>
      <c r="B196">
        <v>17</v>
      </c>
      <c r="C196">
        <v>85</v>
      </c>
      <c r="D196">
        <v>7.73</v>
      </c>
      <c r="E196">
        <v>3</v>
      </c>
      <c r="F196">
        <v>4.7300000000000004</v>
      </c>
      <c r="G196">
        <v>4.7300000000000004</v>
      </c>
    </row>
    <row r="197" spans="1:8" x14ac:dyDescent="0.25">
      <c r="E197">
        <v>2</v>
      </c>
      <c r="F197">
        <v>5.73</v>
      </c>
      <c r="G197">
        <v>5.73</v>
      </c>
    </row>
    <row r="198" spans="1:8" x14ac:dyDescent="0.25">
      <c r="E198">
        <v>51</v>
      </c>
      <c r="F198">
        <v>43.27</v>
      </c>
      <c r="G198">
        <v>43.27</v>
      </c>
    </row>
    <row r="199" spans="1:8" x14ac:dyDescent="0.25">
      <c r="E199">
        <v>5</v>
      </c>
      <c r="F199">
        <v>2.73</v>
      </c>
      <c r="G199">
        <v>2.73</v>
      </c>
    </row>
    <row r="200" spans="1:8" x14ac:dyDescent="0.25">
      <c r="E200">
        <v>5</v>
      </c>
      <c r="F200">
        <v>2.73</v>
      </c>
      <c r="G200">
        <v>2.73</v>
      </c>
    </row>
    <row r="201" spans="1:8" x14ac:dyDescent="0.25">
      <c r="E201">
        <v>1</v>
      </c>
      <c r="F201">
        <v>6.73</v>
      </c>
      <c r="G201">
        <v>6.73</v>
      </c>
    </row>
    <row r="202" spans="1:8" x14ac:dyDescent="0.25">
      <c r="E202">
        <v>0</v>
      </c>
      <c r="F202">
        <v>7.73</v>
      </c>
      <c r="G202">
        <v>7.73</v>
      </c>
    </row>
    <row r="203" spans="1:8" x14ac:dyDescent="0.25">
      <c r="E203">
        <v>3</v>
      </c>
      <c r="F203">
        <v>4.7300000000000004</v>
      </c>
      <c r="G203">
        <v>4.7300000000000004</v>
      </c>
    </row>
    <row r="204" spans="1:8" x14ac:dyDescent="0.25">
      <c r="E204">
        <v>7</v>
      </c>
      <c r="F204">
        <v>0.73</v>
      </c>
      <c r="G204">
        <v>0.73</v>
      </c>
    </row>
    <row r="205" spans="1:8" x14ac:dyDescent="0.25">
      <c r="E205">
        <v>5</v>
      </c>
      <c r="F205">
        <v>2.73</v>
      </c>
      <c r="G205">
        <v>2.73</v>
      </c>
    </row>
    <row r="206" spans="1:8" x14ac:dyDescent="0.25">
      <c r="E206">
        <v>3</v>
      </c>
      <c r="F206">
        <v>4.7300000000000004</v>
      </c>
      <c r="G206">
        <v>4.7300000000000004</v>
      </c>
      <c r="H206">
        <v>86.55</v>
      </c>
    </row>
    <row r="208" spans="1:8" x14ac:dyDescent="0.25">
      <c r="A208">
        <v>18</v>
      </c>
      <c r="B208">
        <v>25</v>
      </c>
      <c r="C208">
        <v>147</v>
      </c>
      <c r="D208">
        <v>18.38</v>
      </c>
      <c r="E208">
        <v>4</v>
      </c>
      <c r="F208">
        <v>14.38</v>
      </c>
      <c r="G208">
        <v>14.38</v>
      </c>
    </row>
    <row r="209" spans="1:8" x14ac:dyDescent="0.25">
      <c r="E209">
        <v>2</v>
      </c>
      <c r="F209">
        <v>16.38</v>
      </c>
      <c r="G209">
        <v>16.38</v>
      </c>
    </row>
    <row r="210" spans="1:8" x14ac:dyDescent="0.25">
      <c r="E210">
        <v>99</v>
      </c>
      <c r="F210">
        <v>80.62</v>
      </c>
      <c r="G210">
        <v>80.62</v>
      </c>
    </row>
    <row r="211" spans="1:8" x14ac:dyDescent="0.25">
      <c r="E211">
        <v>6</v>
      </c>
      <c r="F211">
        <v>12.38</v>
      </c>
      <c r="G211">
        <v>12.38</v>
      </c>
    </row>
    <row r="212" spans="1:8" x14ac:dyDescent="0.25">
      <c r="E212">
        <v>20</v>
      </c>
      <c r="F212">
        <v>1.62</v>
      </c>
      <c r="G212">
        <v>1.62</v>
      </c>
    </row>
    <row r="213" spans="1:8" x14ac:dyDescent="0.25">
      <c r="E213">
        <v>10</v>
      </c>
      <c r="F213">
        <v>8.3800000000000008</v>
      </c>
      <c r="G213">
        <v>8.3800000000000008</v>
      </c>
    </row>
    <row r="214" spans="1:8" x14ac:dyDescent="0.25">
      <c r="E214">
        <v>2</v>
      </c>
      <c r="F214">
        <v>16.38</v>
      </c>
      <c r="G214">
        <v>16.38</v>
      </c>
    </row>
    <row r="215" spans="1:8" x14ac:dyDescent="0.25">
      <c r="E215">
        <v>4</v>
      </c>
      <c r="F215">
        <v>14.38</v>
      </c>
      <c r="G215">
        <v>14.38</v>
      </c>
      <c r="H215">
        <v>164.5</v>
      </c>
    </row>
    <row r="217" spans="1:8" x14ac:dyDescent="0.25">
      <c r="A217">
        <v>26</v>
      </c>
      <c r="B217">
        <v>32</v>
      </c>
      <c r="C217">
        <v>108</v>
      </c>
      <c r="D217">
        <v>15.43</v>
      </c>
      <c r="E217">
        <v>50</v>
      </c>
      <c r="F217">
        <v>34.57</v>
      </c>
      <c r="G217">
        <v>34.57</v>
      </c>
    </row>
    <row r="218" spans="1:8" x14ac:dyDescent="0.25">
      <c r="E218">
        <v>19</v>
      </c>
      <c r="F218">
        <v>3.57</v>
      </c>
      <c r="G218">
        <v>3.57</v>
      </c>
    </row>
    <row r="219" spans="1:8" x14ac:dyDescent="0.25">
      <c r="E219">
        <v>3</v>
      </c>
      <c r="F219">
        <v>12.43</v>
      </c>
      <c r="G219">
        <v>12.43</v>
      </c>
    </row>
    <row r="220" spans="1:8" x14ac:dyDescent="0.25">
      <c r="E220">
        <v>4</v>
      </c>
      <c r="F220">
        <v>11.43</v>
      </c>
      <c r="G220">
        <v>11.43</v>
      </c>
    </row>
    <row r="221" spans="1:8" x14ac:dyDescent="0.25">
      <c r="E221">
        <v>0</v>
      </c>
      <c r="F221">
        <v>15.43</v>
      </c>
      <c r="G221">
        <v>15.43</v>
      </c>
    </row>
    <row r="222" spans="1:8" x14ac:dyDescent="0.25">
      <c r="E222">
        <v>16</v>
      </c>
      <c r="F222">
        <v>0.56999999999999995</v>
      </c>
      <c r="G222">
        <v>0.56999999999999995</v>
      </c>
    </row>
    <row r="223" spans="1:8" x14ac:dyDescent="0.25">
      <c r="E223">
        <v>16</v>
      </c>
      <c r="F223">
        <v>0.56999999999999995</v>
      </c>
      <c r="G223">
        <v>0.56999999999999995</v>
      </c>
      <c r="H223">
        <v>78.569999999999993</v>
      </c>
    </row>
    <row r="225" spans="1:8" x14ac:dyDescent="0.25">
      <c r="A225">
        <v>33</v>
      </c>
      <c r="B225">
        <v>36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8" x14ac:dyDescent="0.25">
      <c r="E226">
        <v>0</v>
      </c>
      <c r="F226">
        <v>0</v>
      </c>
      <c r="G226">
        <v>0</v>
      </c>
    </row>
    <row r="227" spans="1:8" x14ac:dyDescent="0.25">
      <c r="E227">
        <v>0</v>
      </c>
      <c r="F227">
        <v>0</v>
      </c>
      <c r="G227">
        <v>0</v>
      </c>
    </row>
    <row r="228" spans="1:8" x14ac:dyDescent="0.25">
      <c r="E228">
        <v>0</v>
      </c>
      <c r="F228">
        <v>0</v>
      </c>
      <c r="G228">
        <v>0</v>
      </c>
      <c r="H228">
        <v>0</v>
      </c>
    </row>
    <row r="230" spans="1:8" x14ac:dyDescent="0.25">
      <c r="A230">
        <v>37</v>
      </c>
      <c r="B230">
        <v>37</v>
      </c>
      <c r="C230">
        <v>2</v>
      </c>
      <c r="D230">
        <v>2</v>
      </c>
      <c r="E230">
        <v>2</v>
      </c>
      <c r="F230">
        <v>0</v>
      </c>
      <c r="G230">
        <v>0</v>
      </c>
      <c r="H230">
        <v>0</v>
      </c>
    </row>
    <row r="232" spans="1:8" x14ac:dyDescent="0.25">
      <c r="A232">
        <v>38</v>
      </c>
      <c r="B232">
        <v>43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8" x14ac:dyDescent="0.25">
      <c r="E233">
        <v>0</v>
      </c>
      <c r="F233">
        <v>0</v>
      </c>
      <c r="G233">
        <v>0</v>
      </c>
    </row>
    <row r="234" spans="1:8" x14ac:dyDescent="0.25">
      <c r="E234">
        <v>0</v>
      </c>
      <c r="F234">
        <v>0</v>
      </c>
      <c r="G234">
        <v>0</v>
      </c>
    </row>
    <row r="235" spans="1:8" x14ac:dyDescent="0.25">
      <c r="E235">
        <v>0</v>
      </c>
      <c r="F235">
        <v>0</v>
      </c>
      <c r="G235">
        <v>0</v>
      </c>
    </row>
    <row r="236" spans="1:8" x14ac:dyDescent="0.25">
      <c r="E236">
        <v>0</v>
      </c>
      <c r="F236">
        <v>0</v>
      </c>
      <c r="G236">
        <v>0</v>
      </c>
    </row>
    <row r="237" spans="1:8" x14ac:dyDescent="0.25">
      <c r="E237">
        <v>0</v>
      </c>
      <c r="F237">
        <v>0</v>
      </c>
      <c r="G237">
        <v>0</v>
      </c>
      <c r="H237">
        <v>0</v>
      </c>
    </row>
    <row r="239" spans="1:8" x14ac:dyDescent="0.25">
      <c r="A239">
        <v>44</v>
      </c>
      <c r="B239">
        <v>44</v>
      </c>
      <c r="C239">
        <v>2</v>
      </c>
      <c r="D239">
        <v>2</v>
      </c>
      <c r="E239">
        <v>2</v>
      </c>
      <c r="F239">
        <v>0</v>
      </c>
      <c r="G239">
        <v>0</v>
      </c>
      <c r="H239">
        <v>0</v>
      </c>
    </row>
    <row r="241" spans="1:8" x14ac:dyDescent="0.25">
      <c r="A241">
        <v>45</v>
      </c>
      <c r="B241">
        <v>45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3" spans="1:8" x14ac:dyDescent="0.25">
      <c r="D243">
        <v>381.21687793731599</v>
      </c>
    </row>
    <row r="245" spans="1:8" x14ac:dyDescent="0.25">
      <c r="A245" s="10" t="s">
        <v>134</v>
      </c>
      <c r="B245" s="10" t="s">
        <v>135</v>
      </c>
      <c r="C245" s="10"/>
      <c r="D245" s="10"/>
      <c r="E245" s="10"/>
      <c r="F245" s="10"/>
      <c r="G245" s="10"/>
      <c r="H245" s="10"/>
    </row>
    <row r="246" spans="1:8" x14ac:dyDescent="0.25">
      <c r="A246" s="10" t="s">
        <v>122</v>
      </c>
      <c r="B246" s="10" t="s">
        <v>123</v>
      </c>
      <c r="C246" s="10"/>
      <c r="D246" s="10"/>
      <c r="E246" s="10"/>
      <c r="F246" s="10"/>
      <c r="G246" s="10"/>
      <c r="H246" s="10"/>
    </row>
    <row r="247" spans="1:8" x14ac:dyDescent="0.25">
      <c r="A247" t="s">
        <v>124</v>
      </c>
      <c r="B247" t="s">
        <v>125</v>
      </c>
      <c r="C247" t="s">
        <v>126</v>
      </c>
      <c r="D247" t="s">
        <v>127</v>
      </c>
      <c r="E247" t="s">
        <v>128</v>
      </c>
      <c r="F247" t="s">
        <v>129</v>
      </c>
      <c r="G247" t="s">
        <v>130</v>
      </c>
      <c r="H247" t="s">
        <v>131</v>
      </c>
    </row>
    <row r="248" spans="1:8" x14ac:dyDescent="0.25">
      <c r="A248">
        <v>0</v>
      </c>
      <c r="B248">
        <v>1</v>
      </c>
      <c r="C248">
        <v>2</v>
      </c>
      <c r="D248">
        <v>1</v>
      </c>
      <c r="E248">
        <v>2</v>
      </c>
      <c r="F248">
        <v>1</v>
      </c>
      <c r="G248">
        <v>1</v>
      </c>
    </row>
    <row r="249" spans="1:8" x14ac:dyDescent="0.25">
      <c r="E249">
        <v>0</v>
      </c>
      <c r="F249">
        <v>1</v>
      </c>
      <c r="G249">
        <v>1</v>
      </c>
      <c r="H249">
        <v>2</v>
      </c>
    </row>
    <row r="251" spans="1:8" x14ac:dyDescent="0.25">
      <c r="A251">
        <v>2</v>
      </c>
      <c r="B251">
        <v>17</v>
      </c>
      <c r="C251">
        <v>124</v>
      </c>
      <c r="D251">
        <v>7.75</v>
      </c>
      <c r="E251">
        <v>34</v>
      </c>
      <c r="F251">
        <v>26.25</v>
      </c>
      <c r="G251">
        <v>26.25</v>
      </c>
    </row>
    <row r="252" spans="1:8" x14ac:dyDescent="0.25">
      <c r="E252">
        <v>0</v>
      </c>
      <c r="F252">
        <v>7.75</v>
      </c>
      <c r="G252">
        <v>7.75</v>
      </c>
    </row>
    <row r="253" spans="1:8" x14ac:dyDescent="0.25">
      <c r="E253">
        <v>5</v>
      </c>
      <c r="F253">
        <v>2.75</v>
      </c>
      <c r="G253">
        <v>2.75</v>
      </c>
    </row>
    <row r="254" spans="1:8" x14ac:dyDescent="0.25">
      <c r="E254">
        <v>0</v>
      </c>
      <c r="F254">
        <v>7.75</v>
      </c>
      <c r="G254">
        <v>7.75</v>
      </c>
    </row>
    <row r="255" spans="1:8" x14ac:dyDescent="0.25">
      <c r="E255">
        <v>0</v>
      </c>
      <c r="F255">
        <v>7.75</v>
      </c>
      <c r="G255">
        <v>7.75</v>
      </c>
    </row>
    <row r="256" spans="1:8" x14ac:dyDescent="0.25">
      <c r="E256">
        <v>3</v>
      </c>
      <c r="F256">
        <v>4.75</v>
      </c>
      <c r="G256">
        <v>4.75</v>
      </c>
    </row>
    <row r="257" spans="1:8" x14ac:dyDescent="0.25">
      <c r="E257">
        <v>2</v>
      </c>
      <c r="F257">
        <v>5.75</v>
      </c>
      <c r="G257">
        <v>5.75</v>
      </c>
    </row>
    <row r="258" spans="1:8" x14ac:dyDescent="0.25">
      <c r="E258">
        <v>51</v>
      </c>
      <c r="F258">
        <v>43.25</v>
      </c>
      <c r="G258">
        <v>43.25</v>
      </c>
    </row>
    <row r="259" spans="1:8" x14ac:dyDescent="0.25">
      <c r="E259">
        <v>5</v>
      </c>
      <c r="F259">
        <v>2.75</v>
      </c>
      <c r="G259">
        <v>2.75</v>
      </c>
    </row>
    <row r="260" spans="1:8" x14ac:dyDescent="0.25">
      <c r="E260">
        <v>5</v>
      </c>
      <c r="F260">
        <v>2.75</v>
      </c>
      <c r="G260">
        <v>2.75</v>
      </c>
    </row>
    <row r="261" spans="1:8" x14ac:dyDescent="0.25">
      <c r="E261">
        <v>1</v>
      </c>
      <c r="F261">
        <v>6.75</v>
      </c>
      <c r="G261">
        <v>6.75</v>
      </c>
    </row>
    <row r="262" spans="1:8" x14ac:dyDescent="0.25">
      <c r="E262">
        <v>0</v>
      </c>
      <c r="F262">
        <v>7.75</v>
      </c>
      <c r="G262">
        <v>7.75</v>
      </c>
    </row>
    <row r="263" spans="1:8" x14ac:dyDescent="0.25">
      <c r="E263">
        <v>3</v>
      </c>
      <c r="F263">
        <v>4.75</v>
      </c>
      <c r="G263">
        <v>4.75</v>
      </c>
    </row>
    <row r="264" spans="1:8" x14ac:dyDescent="0.25">
      <c r="E264">
        <v>7</v>
      </c>
      <c r="F264">
        <v>0.75</v>
      </c>
      <c r="G264">
        <v>0.75</v>
      </c>
    </row>
    <row r="265" spans="1:8" x14ac:dyDescent="0.25">
      <c r="E265">
        <v>5</v>
      </c>
      <c r="F265">
        <v>2.75</v>
      </c>
      <c r="G265">
        <v>2.75</v>
      </c>
    </row>
    <row r="266" spans="1:8" x14ac:dyDescent="0.25">
      <c r="E266">
        <v>3</v>
      </c>
      <c r="F266">
        <v>4.75</v>
      </c>
      <c r="G266">
        <v>4.75</v>
      </c>
      <c r="H266">
        <v>139</v>
      </c>
    </row>
    <row r="268" spans="1:8" x14ac:dyDescent="0.25">
      <c r="A268">
        <v>18</v>
      </c>
      <c r="B268">
        <v>19</v>
      </c>
      <c r="C268">
        <v>6</v>
      </c>
      <c r="D268">
        <v>3</v>
      </c>
      <c r="E268">
        <v>4</v>
      </c>
      <c r="F268">
        <v>1</v>
      </c>
      <c r="G268">
        <v>1</v>
      </c>
    </row>
    <row r="269" spans="1:8" x14ac:dyDescent="0.25">
      <c r="E269">
        <v>2</v>
      </c>
      <c r="F269">
        <v>1</v>
      </c>
      <c r="G269">
        <v>1</v>
      </c>
      <c r="H269">
        <v>2</v>
      </c>
    </row>
    <row r="271" spans="1:8" x14ac:dyDescent="0.25">
      <c r="A271">
        <v>20</v>
      </c>
      <c r="B271">
        <v>20</v>
      </c>
      <c r="C271">
        <v>99</v>
      </c>
      <c r="D271">
        <v>99</v>
      </c>
      <c r="E271">
        <v>99</v>
      </c>
      <c r="F271">
        <v>0</v>
      </c>
      <c r="G271">
        <v>0</v>
      </c>
      <c r="H271">
        <v>0</v>
      </c>
    </row>
    <row r="273" spans="1:8" x14ac:dyDescent="0.25">
      <c r="A273">
        <v>21</v>
      </c>
      <c r="B273">
        <v>25</v>
      </c>
      <c r="C273">
        <v>42</v>
      </c>
      <c r="D273">
        <v>8.4</v>
      </c>
      <c r="E273">
        <v>6</v>
      </c>
      <c r="F273">
        <v>2.4</v>
      </c>
      <c r="G273">
        <v>2.4</v>
      </c>
    </row>
    <row r="274" spans="1:8" x14ac:dyDescent="0.25">
      <c r="E274">
        <v>20</v>
      </c>
      <c r="F274">
        <v>11.6</v>
      </c>
      <c r="G274">
        <v>11.6</v>
      </c>
    </row>
    <row r="275" spans="1:8" x14ac:dyDescent="0.25">
      <c r="E275">
        <v>10</v>
      </c>
      <c r="F275">
        <v>1.6</v>
      </c>
      <c r="G275">
        <v>1.6</v>
      </c>
    </row>
    <row r="276" spans="1:8" x14ac:dyDescent="0.25">
      <c r="E276">
        <v>2</v>
      </c>
      <c r="F276">
        <v>6.4</v>
      </c>
      <c r="G276">
        <v>6.4</v>
      </c>
    </row>
    <row r="277" spans="1:8" x14ac:dyDescent="0.25">
      <c r="E277">
        <v>4</v>
      </c>
      <c r="F277">
        <v>4.4000000000000004</v>
      </c>
      <c r="G277">
        <v>4.4000000000000004</v>
      </c>
      <c r="H277">
        <v>26.4</v>
      </c>
    </row>
    <row r="279" spans="1:8" x14ac:dyDescent="0.25">
      <c r="A279">
        <v>26</v>
      </c>
      <c r="B279">
        <v>32</v>
      </c>
      <c r="C279">
        <v>108</v>
      </c>
      <c r="D279">
        <v>15.43</v>
      </c>
      <c r="E279">
        <v>50</v>
      </c>
      <c r="F279">
        <v>34.57</v>
      </c>
      <c r="G279">
        <v>34.57</v>
      </c>
    </row>
    <row r="280" spans="1:8" x14ac:dyDescent="0.25">
      <c r="E280">
        <v>19</v>
      </c>
      <c r="F280">
        <v>3.57</v>
      </c>
      <c r="G280">
        <v>3.57</v>
      </c>
    </row>
    <row r="281" spans="1:8" x14ac:dyDescent="0.25">
      <c r="E281">
        <v>3</v>
      </c>
      <c r="F281">
        <v>12.43</v>
      </c>
      <c r="G281">
        <v>12.43</v>
      </c>
    </row>
    <row r="282" spans="1:8" x14ac:dyDescent="0.25">
      <c r="E282">
        <v>4</v>
      </c>
      <c r="F282">
        <v>11.43</v>
      </c>
      <c r="G282">
        <v>11.43</v>
      </c>
    </row>
    <row r="283" spans="1:8" x14ac:dyDescent="0.25">
      <c r="E283">
        <v>0</v>
      </c>
      <c r="F283">
        <v>15.43</v>
      </c>
      <c r="G283">
        <v>15.43</v>
      </c>
    </row>
    <row r="284" spans="1:8" x14ac:dyDescent="0.25">
      <c r="E284">
        <v>16</v>
      </c>
      <c r="F284">
        <v>0.56999999999999995</v>
      </c>
      <c r="G284">
        <v>0.56999999999999995</v>
      </c>
    </row>
    <row r="285" spans="1:8" x14ac:dyDescent="0.25">
      <c r="E285">
        <v>16</v>
      </c>
      <c r="F285">
        <v>0.56999999999999995</v>
      </c>
      <c r="G285">
        <v>0.56999999999999995</v>
      </c>
      <c r="H285">
        <v>78.569999999999993</v>
      </c>
    </row>
    <row r="287" spans="1:8" x14ac:dyDescent="0.25">
      <c r="A287">
        <v>33</v>
      </c>
      <c r="B287">
        <v>36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8" x14ac:dyDescent="0.25">
      <c r="E288">
        <v>0</v>
      </c>
      <c r="F288">
        <v>0</v>
      </c>
      <c r="G288">
        <v>0</v>
      </c>
    </row>
    <row r="289" spans="1:8" x14ac:dyDescent="0.25">
      <c r="E289">
        <v>0</v>
      </c>
      <c r="F289">
        <v>0</v>
      </c>
      <c r="G289">
        <v>0</v>
      </c>
    </row>
    <row r="290" spans="1:8" x14ac:dyDescent="0.25">
      <c r="E290">
        <v>0</v>
      </c>
      <c r="F290">
        <v>0</v>
      </c>
      <c r="G290">
        <v>0</v>
      </c>
      <c r="H290">
        <v>0</v>
      </c>
    </row>
    <row r="292" spans="1:8" x14ac:dyDescent="0.25">
      <c r="A292">
        <v>37</v>
      </c>
      <c r="B292">
        <v>39</v>
      </c>
      <c r="C292">
        <v>2</v>
      </c>
      <c r="D292">
        <v>0.67</v>
      </c>
      <c r="E292">
        <v>2</v>
      </c>
      <c r="F292">
        <v>1.33</v>
      </c>
      <c r="G292">
        <v>1.33</v>
      </c>
    </row>
    <row r="293" spans="1:8" x14ac:dyDescent="0.25">
      <c r="E293">
        <v>0</v>
      </c>
      <c r="F293">
        <v>0.67</v>
      </c>
      <c r="G293">
        <v>0.67</v>
      </c>
    </row>
    <row r="294" spans="1:8" x14ac:dyDescent="0.25">
      <c r="E294">
        <v>0</v>
      </c>
      <c r="F294">
        <v>0.67</v>
      </c>
      <c r="G294">
        <v>0.67</v>
      </c>
      <c r="H294">
        <v>2.67</v>
      </c>
    </row>
    <row r="296" spans="1:8" x14ac:dyDescent="0.25">
      <c r="A296">
        <v>40</v>
      </c>
      <c r="B296">
        <v>44</v>
      </c>
      <c r="C296">
        <v>2</v>
      </c>
      <c r="D296">
        <v>0.4</v>
      </c>
      <c r="E296">
        <v>0</v>
      </c>
      <c r="F296">
        <v>0.4</v>
      </c>
      <c r="G296">
        <v>0.4</v>
      </c>
    </row>
    <row r="297" spans="1:8" x14ac:dyDescent="0.25">
      <c r="E297">
        <v>0</v>
      </c>
      <c r="F297">
        <v>0.4</v>
      </c>
      <c r="G297">
        <v>0.4</v>
      </c>
    </row>
    <row r="298" spans="1:8" x14ac:dyDescent="0.25">
      <c r="E298">
        <v>0</v>
      </c>
      <c r="F298">
        <v>0.4</v>
      </c>
      <c r="G298">
        <v>0.4</v>
      </c>
    </row>
    <row r="299" spans="1:8" x14ac:dyDescent="0.25">
      <c r="E299">
        <v>0</v>
      </c>
      <c r="F299">
        <v>0.4</v>
      </c>
      <c r="G299">
        <v>0.4</v>
      </c>
    </row>
    <row r="300" spans="1:8" x14ac:dyDescent="0.25">
      <c r="E300">
        <v>2</v>
      </c>
      <c r="F300">
        <v>1.6</v>
      </c>
      <c r="G300">
        <v>1.6</v>
      </c>
      <c r="H300">
        <v>3.2</v>
      </c>
    </row>
    <row r="302" spans="1:8" x14ac:dyDescent="0.25">
      <c r="A302">
        <v>45</v>
      </c>
      <c r="B302">
        <v>45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4" spans="1:8" x14ac:dyDescent="0.25">
      <c r="D304">
        <v>253.83809268474499</v>
      </c>
    </row>
    <row r="306" spans="1:9" x14ac:dyDescent="0.25">
      <c r="A306" s="10" t="s">
        <v>134</v>
      </c>
      <c r="B306" s="10" t="s">
        <v>135</v>
      </c>
      <c r="C306" s="10"/>
      <c r="D306" s="10"/>
      <c r="E306" s="10"/>
      <c r="F306" s="10"/>
      <c r="G306" s="10"/>
      <c r="H306" s="10"/>
      <c r="I306" s="10"/>
    </row>
    <row r="307" spans="1:9" x14ac:dyDescent="0.25">
      <c r="A307" s="10" t="s">
        <v>132</v>
      </c>
      <c r="B307" s="10" t="s">
        <v>123</v>
      </c>
      <c r="C307" s="10"/>
      <c r="D307" s="10"/>
      <c r="E307" s="10"/>
      <c r="F307" s="10"/>
      <c r="G307" s="10"/>
      <c r="H307" s="10"/>
      <c r="I307" s="10"/>
    </row>
    <row r="308" spans="1:9" x14ac:dyDescent="0.25">
      <c r="A308" t="s">
        <v>124</v>
      </c>
      <c r="B308" t="s">
        <v>125</v>
      </c>
      <c r="C308" t="s">
        <v>126</v>
      </c>
      <c r="D308" t="s">
        <v>127</v>
      </c>
      <c r="E308" t="s">
        <v>128</v>
      </c>
      <c r="F308" t="s">
        <v>129</v>
      </c>
      <c r="G308" t="s">
        <v>130</v>
      </c>
      <c r="H308" t="s">
        <v>131</v>
      </c>
    </row>
    <row r="309" spans="1:9" x14ac:dyDescent="0.25">
      <c r="A309">
        <v>0</v>
      </c>
      <c r="B309">
        <v>1</v>
      </c>
      <c r="C309">
        <v>2</v>
      </c>
      <c r="D309">
        <v>1</v>
      </c>
      <c r="E309">
        <v>2</v>
      </c>
      <c r="F309">
        <v>1</v>
      </c>
      <c r="G309">
        <v>1</v>
      </c>
    </row>
    <row r="310" spans="1:9" x14ac:dyDescent="0.25">
      <c r="E310">
        <v>0</v>
      </c>
      <c r="F310">
        <v>1</v>
      </c>
      <c r="G310">
        <v>1</v>
      </c>
      <c r="H310">
        <v>2</v>
      </c>
    </row>
    <row r="312" spans="1:9" x14ac:dyDescent="0.25">
      <c r="A312">
        <v>2</v>
      </c>
      <c r="B312">
        <v>8</v>
      </c>
      <c r="C312">
        <v>44</v>
      </c>
      <c r="D312">
        <v>6.29</v>
      </c>
      <c r="E312">
        <v>34</v>
      </c>
      <c r="F312">
        <v>27.71</v>
      </c>
      <c r="G312">
        <v>27.71</v>
      </c>
    </row>
    <row r="313" spans="1:9" x14ac:dyDescent="0.25">
      <c r="E313">
        <v>0</v>
      </c>
      <c r="F313">
        <v>6.29</v>
      </c>
      <c r="G313">
        <v>6.29</v>
      </c>
    </row>
    <row r="314" spans="1:9" x14ac:dyDescent="0.25">
      <c r="E314">
        <v>5</v>
      </c>
      <c r="F314">
        <v>1.29</v>
      </c>
      <c r="G314">
        <v>1.29</v>
      </c>
    </row>
    <row r="315" spans="1:9" x14ac:dyDescent="0.25">
      <c r="E315">
        <v>0</v>
      </c>
      <c r="F315">
        <v>6.29</v>
      </c>
      <c r="G315">
        <v>6.29</v>
      </c>
    </row>
    <row r="316" spans="1:9" x14ac:dyDescent="0.25">
      <c r="E316">
        <v>0</v>
      </c>
      <c r="F316">
        <v>6.29</v>
      </c>
      <c r="G316">
        <v>6.29</v>
      </c>
    </row>
    <row r="317" spans="1:9" x14ac:dyDescent="0.25">
      <c r="E317">
        <v>3</v>
      </c>
      <c r="F317">
        <v>3.29</v>
      </c>
      <c r="G317">
        <v>3.29</v>
      </c>
    </row>
    <row r="318" spans="1:9" x14ac:dyDescent="0.25">
      <c r="E318">
        <v>2</v>
      </c>
      <c r="F318">
        <v>4.29</v>
      </c>
      <c r="G318">
        <v>4.29</v>
      </c>
      <c r="H318">
        <v>55.43</v>
      </c>
    </row>
    <row r="320" spans="1:9" x14ac:dyDescent="0.25">
      <c r="A320">
        <v>9</v>
      </c>
      <c r="B320">
        <v>17</v>
      </c>
      <c r="C320">
        <v>80</v>
      </c>
      <c r="D320">
        <v>8.89</v>
      </c>
      <c r="E320">
        <v>51</v>
      </c>
      <c r="F320">
        <v>42.11</v>
      </c>
      <c r="G320">
        <v>42.11</v>
      </c>
    </row>
    <row r="321" spans="1:8" x14ac:dyDescent="0.25">
      <c r="E321">
        <v>5</v>
      </c>
      <c r="F321">
        <v>3.89</v>
      </c>
      <c r="G321">
        <v>3.89</v>
      </c>
    </row>
    <row r="322" spans="1:8" x14ac:dyDescent="0.25">
      <c r="E322">
        <v>5</v>
      </c>
      <c r="F322">
        <v>3.89</v>
      </c>
      <c r="G322">
        <v>3.89</v>
      </c>
    </row>
    <row r="323" spans="1:8" x14ac:dyDescent="0.25">
      <c r="E323">
        <v>1</v>
      </c>
      <c r="F323">
        <v>7.89</v>
      </c>
      <c r="G323">
        <v>7.89</v>
      </c>
    </row>
    <row r="324" spans="1:8" x14ac:dyDescent="0.25">
      <c r="E324">
        <v>0</v>
      </c>
      <c r="F324">
        <v>8.89</v>
      </c>
      <c r="G324">
        <v>8.89</v>
      </c>
    </row>
    <row r="325" spans="1:8" x14ac:dyDescent="0.25">
      <c r="E325">
        <v>3</v>
      </c>
      <c r="F325">
        <v>5.89</v>
      </c>
      <c r="G325">
        <v>5.89</v>
      </c>
    </row>
    <row r="326" spans="1:8" x14ac:dyDescent="0.25">
      <c r="E326">
        <v>7</v>
      </c>
      <c r="F326">
        <v>1.89</v>
      </c>
      <c r="G326">
        <v>1.89</v>
      </c>
    </row>
    <row r="327" spans="1:8" x14ac:dyDescent="0.25">
      <c r="E327">
        <v>5</v>
      </c>
      <c r="F327">
        <v>3.89</v>
      </c>
      <c r="G327">
        <v>3.89</v>
      </c>
    </row>
    <row r="328" spans="1:8" x14ac:dyDescent="0.25">
      <c r="E328">
        <v>3</v>
      </c>
      <c r="F328">
        <v>5.89</v>
      </c>
      <c r="G328">
        <v>5.89</v>
      </c>
      <c r="H328">
        <v>84.22</v>
      </c>
    </row>
    <row r="330" spans="1:8" x14ac:dyDescent="0.25">
      <c r="A330">
        <v>18</v>
      </c>
      <c r="B330">
        <v>19</v>
      </c>
      <c r="C330">
        <v>6</v>
      </c>
      <c r="D330">
        <v>3</v>
      </c>
      <c r="E330">
        <v>4</v>
      </c>
      <c r="F330">
        <v>1</v>
      </c>
      <c r="G330">
        <v>1</v>
      </c>
    </row>
    <row r="331" spans="1:8" x14ac:dyDescent="0.25">
      <c r="E331">
        <v>2</v>
      </c>
      <c r="F331">
        <v>1</v>
      </c>
      <c r="G331">
        <v>1</v>
      </c>
      <c r="H331">
        <v>2</v>
      </c>
    </row>
    <row r="333" spans="1:8" x14ac:dyDescent="0.25">
      <c r="A333">
        <v>20</v>
      </c>
      <c r="B333">
        <v>20</v>
      </c>
      <c r="C333">
        <v>99</v>
      </c>
      <c r="D333">
        <v>99</v>
      </c>
      <c r="E333">
        <v>99</v>
      </c>
      <c r="F333">
        <v>0</v>
      </c>
      <c r="G333">
        <v>0</v>
      </c>
      <c r="H333">
        <v>0</v>
      </c>
    </row>
    <row r="335" spans="1:8" x14ac:dyDescent="0.25">
      <c r="A335">
        <v>21</v>
      </c>
      <c r="B335">
        <v>25</v>
      </c>
      <c r="C335">
        <v>42</v>
      </c>
      <c r="D335">
        <v>8.4</v>
      </c>
      <c r="E335">
        <v>6</v>
      </c>
      <c r="F335">
        <v>2.4</v>
      </c>
      <c r="G335">
        <v>2.4</v>
      </c>
    </row>
    <row r="336" spans="1:8" x14ac:dyDescent="0.25">
      <c r="E336">
        <v>20</v>
      </c>
      <c r="F336">
        <v>11.6</v>
      </c>
      <c r="G336">
        <v>11.6</v>
      </c>
    </row>
    <row r="337" spans="1:8" x14ac:dyDescent="0.25">
      <c r="E337">
        <v>10</v>
      </c>
      <c r="F337">
        <v>1.6</v>
      </c>
      <c r="G337">
        <v>1.6</v>
      </c>
    </row>
    <row r="338" spans="1:8" x14ac:dyDescent="0.25">
      <c r="E338">
        <v>2</v>
      </c>
      <c r="F338">
        <v>6.4</v>
      </c>
      <c r="G338">
        <v>6.4</v>
      </c>
    </row>
    <row r="339" spans="1:8" x14ac:dyDescent="0.25">
      <c r="E339">
        <v>4</v>
      </c>
      <c r="F339">
        <v>4.4000000000000004</v>
      </c>
      <c r="G339">
        <v>4.4000000000000004</v>
      </c>
      <c r="H339">
        <v>26.4</v>
      </c>
    </row>
    <row r="341" spans="1:8" x14ac:dyDescent="0.25">
      <c r="A341">
        <v>26</v>
      </c>
      <c r="B341">
        <v>32</v>
      </c>
      <c r="C341">
        <v>108</v>
      </c>
      <c r="D341">
        <v>15.43</v>
      </c>
      <c r="E341">
        <v>50</v>
      </c>
      <c r="F341">
        <v>34.57</v>
      </c>
      <c r="G341">
        <v>34.57</v>
      </c>
    </row>
    <row r="342" spans="1:8" x14ac:dyDescent="0.25">
      <c r="E342">
        <v>19</v>
      </c>
      <c r="F342">
        <v>3.57</v>
      </c>
      <c r="G342">
        <v>3.57</v>
      </c>
    </row>
    <row r="343" spans="1:8" x14ac:dyDescent="0.25">
      <c r="E343">
        <v>3</v>
      </c>
      <c r="F343">
        <v>12.43</v>
      </c>
      <c r="G343">
        <v>12.43</v>
      </c>
    </row>
    <row r="344" spans="1:8" x14ac:dyDescent="0.25">
      <c r="E344">
        <v>4</v>
      </c>
      <c r="F344">
        <v>11.43</v>
      </c>
      <c r="G344">
        <v>11.43</v>
      </c>
    </row>
    <row r="345" spans="1:8" x14ac:dyDescent="0.25">
      <c r="E345">
        <v>0</v>
      </c>
      <c r="F345">
        <v>15.43</v>
      </c>
      <c r="G345">
        <v>15.43</v>
      </c>
    </row>
    <row r="346" spans="1:8" x14ac:dyDescent="0.25">
      <c r="E346">
        <v>16</v>
      </c>
      <c r="F346">
        <v>0.56999999999999995</v>
      </c>
      <c r="G346">
        <v>0.56999999999999995</v>
      </c>
    </row>
    <row r="347" spans="1:8" x14ac:dyDescent="0.25">
      <c r="E347">
        <v>16</v>
      </c>
      <c r="F347">
        <v>0.56999999999999995</v>
      </c>
      <c r="G347">
        <v>0.56999999999999995</v>
      </c>
      <c r="H347">
        <v>78.569999999999993</v>
      </c>
    </row>
    <row r="349" spans="1:8" x14ac:dyDescent="0.25">
      <c r="A349">
        <v>33</v>
      </c>
      <c r="B349">
        <v>36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8" x14ac:dyDescent="0.25">
      <c r="E350">
        <v>0</v>
      </c>
      <c r="F350">
        <v>0</v>
      </c>
      <c r="G350">
        <v>0</v>
      </c>
    </row>
    <row r="351" spans="1:8" x14ac:dyDescent="0.25">
      <c r="E351">
        <v>0</v>
      </c>
      <c r="F351">
        <v>0</v>
      </c>
      <c r="G351">
        <v>0</v>
      </c>
    </row>
    <row r="352" spans="1:8" x14ac:dyDescent="0.25">
      <c r="E352">
        <v>0</v>
      </c>
      <c r="F352">
        <v>0</v>
      </c>
      <c r="G352">
        <v>0</v>
      </c>
      <c r="H352">
        <v>0</v>
      </c>
    </row>
    <row r="354" spans="1:9" x14ac:dyDescent="0.25">
      <c r="A354">
        <v>37</v>
      </c>
      <c r="B354">
        <v>44</v>
      </c>
      <c r="C354">
        <v>4</v>
      </c>
      <c r="D354">
        <v>0.5</v>
      </c>
      <c r="E354">
        <v>2</v>
      </c>
      <c r="F354">
        <v>1.5</v>
      </c>
      <c r="G354">
        <v>1.5</v>
      </c>
    </row>
    <row r="355" spans="1:9" x14ac:dyDescent="0.25">
      <c r="E355">
        <v>0</v>
      </c>
      <c r="F355">
        <v>0.5</v>
      </c>
      <c r="G355">
        <v>0.5</v>
      </c>
    </row>
    <row r="356" spans="1:9" x14ac:dyDescent="0.25">
      <c r="E356">
        <v>0</v>
      </c>
      <c r="F356">
        <v>0.5</v>
      </c>
      <c r="G356">
        <v>0.5</v>
      </c>
    </row>
    <row r="357" spans="1:9" x14ac:dyDescent="0.25">
      <c r="E357">
        <v>0</v>
      </c>
      <c r="F357">
        <v>0.5</v>
      </c>
      <c r="G357">
        <v>0.5</v>
      </c>
    </row>
    <row r="358" spans="1:9" x14ac:dyDescent="0.25">
      <c r="E358">
        <v>0</v>
      </c>
      <c r="F358">
        <v>0.5</v>
      </c>
      <c r="G358">
        <v>0.5</v>
      </c>
    </row>
    <row r="359" spans="1:9" x14ac:dyDescent="0.25">
      <c r="E359">
        <v>0</v>
      </c>
      <c r="F359">
        <v>0.5</v>
      </c>
      <c r="G359">
        <v>0.5</v>
      </c>
    </row>
    <row r="360" spans="1:9" x14ac:dyDescent="0.25">
      <c r="E360">
        <v>0</v>
      </c>
      <c r="F360">
        <v>0.5</v>
      </c>
      <c r="G360">
        <v>0.5</v>
      </c>
    </row>
    <row r="361" spans="1:9" x14ac:dyDescent="0.25">
      <c r="E361">
        <v>2</v>
      </c>
      <c r="F361">
        <v>1.5</v>
      </c>
      <c r="G361">
        <v>1.5</v>
      </c>
      <c r="H361">
        <v>6</v>
      </c>
    </row>
    <row r="363" spans="1:9" x14ac:dyDescent="0.25">
      <c r="A363">
        <v>45</v>
      </c>
      <c r="B363">
        <v>45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5" spans="1:9" x14ac:dyDescent="0.25">
      <c r="D365">
        <v>254.62222290039</v>
      </c>
    </row>
    <row r="367" spans="1:9" x14ac:dyDescent="0.25">
      <c r="A367" s="10" t="s">
        <v>134</v>
      </c>
      <c r="B367" s="10" t="s">
        <v>135</v>
      </c>
      <c r="C367" s="10"/>
      <c r="D367" s="10"/>
      <c r="E367" s="10"/>
      <c r="F367" s="10"/>
      <c r="G367" s="10"/>
      <c r="H367" s="10"/>
      <c r="I367" s="10"/>
    </row>
    <row r="368" spans="1:9" x14ac:dyDescent="0.25">
      <c r="A368" s="10" t="s">
        <v>122</v>
      </c>
      <c r="B368" s="10" t="s">
        <v>133</v>
      </c>
      <c r="C368" s="10"/>
      <c r="D368" s="10"/>
      <c r="E368" s="10"/>
      <c r="F368" s="10"/>
      <c r="G368" s="10"/>
      <c r="H368" s="10"/>
      <c r="I368" s="10"/>
    </row>
    <row r="369" spans="1:8" x14ac:dyDescent="0.25">
      <c r="A369" t="s">
        <v>124</v>
      </c>
      <c r="B369" t="s">
        <v>125</v>
      </c>
      <c r="C369" t="s">
        <v>126</v>
      </c>
      <c r="D369" t="s">
        <v>127</v>
      </c>
      <c r="E369" t="s">
        <v>128</v>
      </c>
      <c r="F369" t="s">
        <v>129</v>
      </c>
      <c r="G369" t="s">
        <v>130</v>
      </c>
      <c r="H369" t="s">
        <v>131</v>
      </c>
    </row>
    <row r="370" spans="1:8" x14ac:dyDescent="0.25">
      <c r="A370">
        <v>0</v>
      </c>
      <c r="B370">
        <v>4</v>
      </c>
      <c r="C370">
        <v>41</v>
      </c>
      <c r="D370">
        <v>8.1999999999999993</v>
      </c>
      <c r="E370">
        <v>2</v>
      </c>
      <c r="F370">
        <v>6.2</v>
      </c>
      <c r="G370">
        <v>6.2</v>
      </c>
    </row>
    <row r="371" spans="1:8" x14ac:dyDescent="0.25">
      <c r="E371">
        <v>0</v>
      </c>
      <c r="F371">
        <v>8.1999999999999993</v>
      </c>
      <c r="G371">
        <v>8.1999999999999993</v>
      </c>
    </row>
    <row r="372" spans="1:8" x14ac:dyDescent="0.25">
      <c r="E372">
        <v>34</v>
      </c>
      <c r="F372">
        <v>25.8</v>
      </c>
      <c r="G372">
        <v>25.8</v>
      </c>
    </row>
    <row r="373" spans="1:8" x14ac:dyDescent="0.25">
      <c r="E373">
        <v>0</v>
      </c>
      <c r="F373">
        <v>8.1999999999999993</v>
      </c>
      <c r="G373">
        <v>8.1999999999999993</v>
      </c>
    </row>
    <row r="374" spans="1:8" x14ac:dyDescent="0.25">
      <c r="E374">
        <v>5</v>
      </c>
      <c r="F374">
        <v>3.2</v>
      </c>
      <c r="G374">
        <v>3.2</v>
      </c>
      <c r="H374">
        <v>51.6</v>
      </c>
    </row>
    <row r="376" spans="1:8" x14ac:dyDescent="0.25">
      <c r="A376">
        <v>5</v>
      </c>
      <c r="B376">
        <v>7</v>
      </c>
      <c r="C376">
        <v>3</v>
      </c>
      <c r="D376">
        <v>1</v>
      </c>
      <c r="E376">
        <v>0</v>
      </c>
      <c r="F376">
        <v>1</v>
      </c>
      <c r="G376">
        <v>1</v>
      </c>
    </row>
    <row r="377" spans="1:8" x14ac:dyDescent="0.25">
      <c r="E377">
        <v>0</v>
      </c>
      <c r="F377">
        <v>1</v>
      </c>
      <c r="G377">
        <v>1</v>
      </c>
    </row>
    <row r="378" spans="1:8" x14ac:dyDescent="0.25">
      <c r="E378">
        <v>3</v>
      </c>
      <c r="F378">
        <v>2</v>
      </c>
      <c r="G378">
        <v>2</v>
      </c>
      <c r="H378">
        <v>4</v>
      </c>
    </row>
    <row r="380" spans="1:8" x14ac:dyDescent="0.25">
      <c r="A380">
        <v>8</v>
      </c>
      <c r="B380">
        <v>17</v>
      </c>
      <c r="C380">
        <v>82</v>
      </c>
      <c r="D380">
        <v>8.1999999999999993</v>
      </c>
      <c r="E380">
        <v>2</v>
      </c>
      <c r="F380">
        <v>6.2</v>
      </c>
      <c r="G380">
        <v>6.2</v>
      </c>
    </row>
    <row r="381" spans="1:8" x14ac:dyDescent="0.25">
      <c r="E381">
        <v>51</v>
      </c>
      <c r="F381">
        <v>42.8</v>
      </c>
      <c r="G381">
        <v>42.8</v>
      </c>
    </row>
    <row r="382" spans="1:8" x14ac:dyDescent="0.25">
      <c r="E382">
        <v>5</v>
      </c>
      <c r="F382">
        <v>3.2</v>
      </c>
      <c r="G382">
        <v>3.2</v>
      </c>
    </row>
    <row r="383" spans="1:8" x14ac:dyDescent="0.25">
      <c r="E383">
        <v>5</v>
      </c>
      <c r="F383">
        <v>3.2</v>
      </c>
      <c r="G383">
        <v>3.2</v>
      </c>
    </row>
    <row r="384" spans="1:8" x14ac:dyDescent="0.25">
      <c r="E384">
        <v>1</v>
      </c>
      <c r="F384">
        <v>7.2</v>
      </c>
      <c r="G384">
        <v>7.2</v>
      </c>
    </row>
    <row r="385" spans="1:8" x14ac:dyDescent="0.25">
      <c r="E385">
        <v>0</v>
      </c>
      <c r="F385">
        <v>8.1999999999999993</v>
      </c>
      <c r="G385">
        <v>8.1999999999999993</v>
      </c>
    </row>
    <row r="386" spans="1:8" x14ac:dyDescent="0.25">
      <c r="E386">
        <v>3</v>
      </c>
      <c r="F386">
        <v>5.2</v>
      </c>
      <c r="G386">
        <v>5.2</v>
      </c>
    </row>
    <row r="387" spans="1:8" x14ac:dyDescent="0.25">
      <c r="E387">
        <v>7</v>
      </c>
      <c r="F387">
        <v>1.2</v>
      </c>
      <c r="G387">
        <v>1.2</v>
      </c>
    </row>
    <row r="388" spans="1:8" x14ac:dyDescent="0.25">
      <c r="E388">
        <v>5</v>
      </c>
      <c r="F388">
        <v>3.2</v>
      </c>
      <c r="G388">
        <v>3.2</v>
      </c>
    </row>
    <row r="389" spans="1:8" x14ac:dyDescent="0.25">
      <c r="E389">
        <v>3</v>
      </c>
      <c r="F389">
        <v>5.2</v>
      </c>
      <c r="G389">
        <v>5.2</v>
      </c>
      <c r="H389">
        <v>85.6</v>
      </c>
    </row>
    <row r="391" spans="1:8" x14ac:dyDescent="0.25">
      <c r="A391">
        <v>18</v>
      </c>
      <c r="B391">
        <v>25</v>
      </c>
      <c r="C391">
        <v>147</v>
      </c>
      <c r="D391">
        <v>18.38</v>
      </c>
      <c r="E391">
        <v>4</v>
      </c>
      <c r="F391">
        <v>14.38</v>
      </c>
      <c r="G391">
        <v>14.38</v>
      </c>
    </row>
    <row r="392" spans="1:8" x14ac:dyDescent="0.25">
      <c r="E392">
        <v>2</v>
      </c>
      <c r="F392">
        <v>16.38</v>
      </c>
      <c r="G392">
        <v>16.38</v>
      </c>
    </row>
    <row r="393" spans="1:8" x14ac:dyDescent="0.25">
      <c r="E393">
        <v>99</v>
      </c>
      <c r="F393">
        <v>80.62</v>
      </c>
      <c r="G393">
        <v>80.62</v>
      </c>
    </row>
    <row r="394" spans="1:8" x14ac:dyDescent="0.25">
      <c r="E394">
        <v>6</v>
      </c>
      <c r="F394">
        <v>12.38</v>
      </c>
      <c r="G394">
        <v>12.38</v>
      </c>
    </row>
    <row r="395" spans="1:8" x14ac:dyDescent="0.25">
      <c r="E395">
        <v>20</v>
      </c>
      <c r="F395">
        <v>1.62</v>
      </c>
      <c r="G395">
        <v>1.62</v>
      </c>
    </row>
    <row r="396" spans="1:8" x14ac:dyDescent="0.25">
      <c r="E396">
        <v>10</v>
      </c>
      <c r="F396">
        <v>8.3800000000000008</v>
      </c>
      <c r="G396">
        <v>8.3800000000000008</v>
      </c>
    </row>
    <row r="397" spans="1:8" x14ac:dyDescent="0.25">
      <c r="E397">
        <v>2</v>
      </c>
      <c r="F397">
        <v>16.38</v>
      </c>
      <c r="G397">
        <v>16.38</v>
      </c>
    </row>
    <row r="398" spans="1:8" x14ac:dyDescent="0.25">
      <c r="E398">
        <v>4</v>
      </c>
      <c r="F398">
        <v>14.38</v>
      </c>
      <c r="G398">
        <v>14.38</v>
      </c>
      <c r="H398">
        <v>164.5</v>
      </c>
    </row>
    <row r="400" spans="1:8" x14ac:dyDescent="0.25">
      <c r="A400">
        <v>26</v>
      </c>
      <c r="B400">
        <v>27</v>
      </c>
      <c r="C400">
        <v>69</v>
      </c>
      <c r="D400">
        <v>34.5</v>
      </c>
      <c r="E400">
        <v>50</v>
      </c>
      <c r="F400">
        <v>15.5</v>
      </c>
      <c r="G400">
        <v>15.5</v>
      </c>
    </row>
    <row r="401" spans="1:8" x14ac:dyDescent="0.25">
      <c r="E401">
        <v>19</v>
      </c>
      <c r="F401">
        <v>15.5</v>
      </c>
      <c r="G401">
        <v>15.5</v>
      </c>
      <c r="H401">
        <v>31</v>
      </c>
    </row>
    <row r="403" spans="1:8" x14ac:dyDescent="0.25">
      <c r="A403">
        <v>28</v>
      </c>
      <c r="B403">
        <v>32</v>
      </c>
      <c r="C403">
        <v>39</v>
      </c>
      <c r="D403">
        <v>7.8</v>
      </c>
      <c r="E403">
        <v>3</v>
      </c>
      <c r="F403">
        <v>4.8</v>
      </c>
      <c r="G403">
        <v>4.8</v>
      </c>
    </row>
    <row r="404" spans="1:8" x14ac:dyDescent="0.25">
      <c r="E404">
        <v>4</v>
      </c>
      <c r="F404">
        <v>3.8</v>
      </c>
      <c r="G404">
        <v>3.8</v>
      </c>
    </row>
    <row r="405" spans="1:8" x14ac:dyDescent="0.25">
      <c r="E405">
        <v>0</v>
      </c>
      <c r="F405">
        <v>7.8</v>
      </c>
      <c r="G405">
        <v>7.8</v>
      </c>
    </row>
    <row r="406" spans="1:8" x14ac:dyDescent="0.25">
      <c r="E406">
        <v>16</v>
      </c>
      <c r="F406">
        <v>8.1999999999999993</v>
      </c>
      <c r="G406">
        <v>8.1999999999999993</v>
      </c>
    </row>
    <row r="407" spans="1:8" x14ac:dyDescent="0.25">
      <c r="E407">
        <v>16</v>
      </c>
      <c r="F407">
        <v>8.1999999999999993</v>
      </c>
      <c r="G407">
        <v>8.1999999999999993</v>
      </c>
      <c r="H407">
        <v>32.799999999999997</v>
      </c>
    </row>
    <row r="409" spans="1:8" x14ac:dyDescent="0.25">
      <c r="A409">
        <v>33</v>
      </c>
      <c r="B409">
        <v>36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8" x14ac:dyDescent="0.25">
      <c r="E410">
        <v>0</v>
      </c>
      <c r="F410">
        <v>0</v>
      </c>
      <c r="G410">
        <v>0</v>
      </c>
    </row>
    <row r="411" spans="1:8" x14ac:dyDescent="0.25">
      <c r="E411">
        <v>0</v>
      </c>
      <c r="F411">
        <v>0</v>
      </c>
      <c r="G411">
        <v>0</v>
      </c>
    </row>
    <row r="412" spans="1:8" x14ac:dyDescent="0.25">
      <c r="E412">
        <v>0</v>
      </c>
      <c r="F412">
        <v>0</v>
      </c>
      <c r="G412">
        <v>0</v>
      </c>
      <c r="H412">
        <v>0</v>
      </c>
    </row>
    <row r="414" spans="1:8" x14ac:dyDescent="0.25">
      <c r="A414">
        <v>37</v>
      </c>
      <c r="B414">
        <v>39</v>
      </c>
      <c r="C414">
        <v>2</v>
      </c>
      <c r="D414">
        <v>0.67</v>
      </c>
      <c r="E414">
        <v>2</v>
      </c>
      <c r="F414">
        <v>1.33</v>
      </c>
      <c r="G414">
        <v>1.33</v>
      </c>
    </row>
    <row r="415" spans="1:8" x14ac:dyDescent="0.25">
      <c r="E415">
        <v>0</v>
      </c>
      <c r="F415">
        <v>0.67</v>
      </c>
      <c r="G415">
        <v>0.67</v>
      </c>
    </row>
    <row r="416" spans="1:8" x14ac:dyDescent="0.25">
      <c r="E416">
        <v>0</v>
      </c>
      <c r="F416">
        <v>0.67</v>
      </c>
      <c r="G416">
        <v>0.67</v>
      </c>
      <c r="H416">
        <v>2.67</v>
      </c>
    </row>
    <row r="418" spans="1:8" x14ac:dyDescent="0.25">
      <c r="A418">
        <v>40</v>
      </c>
      <c r="B418">
        <v>44</v>
      </c>
      <c r="C418">
        <v>2</v>
      </c>
      <c r="D418">
        <v>0.4</v>
      </c>
      <c r="E418">
        <v>0</v>
      </c>
      <c r="F418">
        <v>0.4</v>
      </c>
      <c r="G418">
        <v>0.4</v>
      </c>
    </row>
    <row r="419" spans="1:8" x14ac:dyDescent="0.25">
      <c r="E419">
        <v>0</v>
      </c>
      <c r="F419">
        <v>0.4</v>
      </c>
      <c r="G419">
        <v>0.4</v>
      </c>
    </row>
    <row r="420" spans="1:8" x14ac:dyDescent="0.25">
      <c r="E420">
        <v>0</v>
      </c>
      <c r="F420">
        <v>0.4</v>
      </c>
      <c r="G420">
        <v>0.4</v>
      </c>
    </row>
    <row r="421" spans="1:8" x14ac:dyDescent="0.25">
      <c r="E421">
        <v>0</v>
      </c>
      <c r="F421">
        <v>0.4</v>
      </c>
      <c r="G421">
        <v>0.4</v>
      </c>
    </row>
    <row r="422" spans="1:8" x14ac:dyDescent="0.25">
      <c r="E422">
        <v>2</v>
      </c>
      <c r="F422">
        <v>1.6</v>
      </c>
      <c r="G422">
        <v>1.6</v>
      </c>
      <c r="H422">
        <v>3.2</v>
      </c>
    </row>
    <row r="424" spans="1:8" x14ac:dyDescent="0.25">
      <c r="A424">
        <v>45</v>
      </c>
      <c r="B424">
        <v>45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6" spans="1:8" x14ac:dyDescent="0.25">
      <c r="D426">
        <v>375.366662859916</v>
      </c>
    </row>
    <row r="428" spans="1:8" x14ac:dyDescent="0.25">
      <c r="A428" s="10" t="s">
        <v>134</v>
      </c>
      <c r="B428" s="10" t="s">
        <v>135</v>
      </c>
      <c r="C428" s="10"/>
      <c r="D428" s="10"/>
      <c r="E428" s="10"/>
      <c r="F428" s="10"/>
      <c r="G428" s="10"/>
      <c r="H428" s="10"/>
    </row>
    <row r="429" spans="1:8" x14ac:dyDescent="0.25">
      <c r="A429" s="10" t="s">
        <v>132</v>
      </c>
      <c r="B429" s="10" t="s">
        <v>133</v>
      </c>
      <c r="C429" s="10"/>
      <c r="D429" s="10"/>
      <c r="E429" s="10"/>
      <c r="F429" s="10"/>
      <c r="G429" s="10"/>
      <c r="H429" s="10"/>
    </row>
    <row r="430" spans="1:8" x14ac:dyDescent="0.25">
      <c r="A430" t="s">
        <v>124</v>
      </c>
      <c r="B430" t="s">
        <v>125</v>
      </c>
      <c r="C430" t="s">
        <v>126</v>
      </c>
      <c r="D430" t="s">
        <v>127</v>
      </c>
      <c r="E430" t="s">
        <v>128</v>
      </c>
      <c r="F430" t="s">
        <v>129</v>
      </c>
      <c r="G430" t="s">
        <v>130</v>
      </c>
      <c r="H430" t="s">
        <v>131</v>
      </c>
    </row>
    <row r="431" spans="1:8" x14ac:dyDescent="0.25">
      <c r="A431">
        <v>0</v>
      </c>
      <c r="B431">
        <v>4</v>
      </c>
      <c r="C431">
        <v>41</v>
      </c>
      <c r="D431">
        <v>8.1999999999999993</v>
      </c>
      <c r="E431">
        <v>2</v>
      </c>
      <c r="F431">
        <v>6.2</v>
      </c>
      <c r="G431">
        <v>6.2</v>
      </c>
    </row>
    <row r="432" spans="1:8" x14ac:dyDescent="0.25">
      <c r="E432">
        <v>0</v>
      </c>
      <c r="F432">
        <v>8.1999999999999993</v>
      </c>
      <c r="G432">
        <v>8.1999999999999993</v>
      </c>
    </row>
    <row r="433" spans="1:8" x14ac:dyDescent="0.25">
      <c r="E433">
        <v>34</v>
      </c>
      <c r="F433">
        <v>25.8</v>
      </c>
      <c r="G433">
        <v>25.8</v>
      </c>
    </row>
    <row r="434" spans="1:8" x14ac:dyDescent="0.25">
      <c r="E434">
        <v>0</v>
      </c>
      <c r="F434">
        <v>8.1999999999999993</v>
      </c>
      <c r="G434">
        <v>8.1999999999999993</v>
      </c>
    </row>
    <row r="435" spans="1:8" x14ac:dyDescent="0.25">
      <c r="E435">
        <v>5</v>
      </c>
      <c r="F435">
        <v>3.2</v>
      </c>
      <c r="G435">
        <v>3.2</v>
      </c>
      <c r="H435">
        <v>51.6</v>
      </c>
    </row>
    <row r="437" spans="1:8" x14ac:dyDescent="0.25">
      <c r="A437">
        <v>5</v>
      </c>
      <c r="B437">
        <v>7</v>
      </c>
      <c r="C437">
        <v>3</v>
      </c>
      <c r="D437">
        <v>1</v>
      </c>
      <c r="E437">
        <v>0</v>
      </c>
      <c r="F437">
        <v>1</v>
      </c>
      <c r="G437">
        <v>1</v>
      </c>
    </row>
    <row r="438" spans="1:8" x14ac:dyDescent="0.25">
      <c r="E438">
        <v>0</v>
      </c>
      <c r="F438">
        <v>1</v>
      </c>
      <c r="G438">
        <v>1</v>
      </c>
    </row>
    <row r="439" spans="1:8" x14ac:dyDescent="0.25">
      <c r="E439">
        <v>3</v>
      </c>
      <c r="F439">
        <v>2</v>
      </c>
      <c r="G439">
        <v>2</v>
      </c>
      <c r="H439">
        <v>4</v>
      </c>
    </row>
    <row r="441" spans="1:8" x14ac:dyDescent="0.25">
      <c r="A441">
        <v>8</v>
      </c>
      <c r="B441">
        <v>17</v>
      </c>
      <c r="C441">
        <v>82</v>
      </c>
      <c r="D441">
        <v>8.1999999999999993</v>
      </c>
      <c r="E441">
        <v>2</v>
      </c>
      <c r="F441">
        <v>6.2</v>
      </c>
      <c r="G441">
        <v>6.2</v>
      </c>
    </row>
    <row r="442" spans="1:8" x14ac:dyDescent="0.25">
      <c r="E442">
        <v>51</v>
      </c>
      <c r="F442">
        <v>42.8</v>
      </c>
      <c r="G442">
        <v>42.8</v>
      </c>
    </row>
    <row r="443" spans="1:8" x14ac:dyDescent="0.25">
      <c r="E443">
        <v>5</v>
      </c>
      <c r="F443">
        <v>3.2</v>
      </c>
      <c r="G443">
        <v>3.2</v>
      </c>
    </row>
    <row r="444" spans="1:8" x14ac:dyDescent="0.25">
      <c r="E444">
        <v>5</v>
      </c>
      <c r="F444">
        <v>3.2</v>
      </c>
      <c r="G444">
        <v>3.2</v>
      </c>
    </row>
    <row r="445" spans="1:8" x14ac:dyDescent="0.25">
      <c r="E445">
        <v>1</v>
      </c>
      <c r="F445">
        <v>7.2</v>
      </c>
      <c r="G445">
        <v>7.2</v>
      </c>
    </row>
    <row r="446" spans="1:8" x14ac:dyDescent="0.25">
      <c r="E446">
        <v>0</v>
      </c>
      <c r="F446">
        <v>8.1999999999999993</v>
      </c>
      <c r="G446">
        <v>8.1999999999999993</v>
      </c>
    </row>
    <row r="447" spans="1:8" x14ac:dyDescent="0.25">
      <c r="E447">
        <v>3</v>
      </c>
      <c r="F447">
        <v>5.2</v>
      </c>
      <c r="G447">
        <v>5.2</v>
      </c>
    </row>
    <row r="448" spans="1:8" x14ac:dyDescent="0.25">
      <c r="E448">
        <v>7</v>
      </c>
      <c r="F448">
        <v>1.2</v>
      </c>
      <c r="G448">
        <v>1.2</v>
      </c>
    </row>
    <row r="449" spans="1:8" x14ac:dyDescent="0.25">
      <c r="E449">
        <v>5</v>
      </c>
      <c r="F449">
        <v>3.2</v>
      </c>
      <c r="G449">
        <v>3.2</v>
      </c>
    </row>
    <row r="450" spans="1:8" x14ac:dyDescent="0.25">
      <c r="E450">
        <v>3</v>
      </c>
      <c r="F450">
        <v>5.2</v>
      </c>
      <c r="G450">
        <v>5.2</v>
      </c>
      <c r="H450">
        <v>85.6</v>
      </c>
    </row>
    <row r="452" spans="1:8" x14ac:dyDescent="0.25">
      <c r="A452">
        <v>18</v>
      </c>
      <c r="B452">
        <v>25</v>
      </c>
      <c r="C452">
        <v>147</v>
      </c>
      <c r="D452">
        <v>18.38</v>
      </c>
      <c r="E452">
        <v>4</v>
      </c>
      <c r="F452">
        <v>14.38</v>
      </c>
      <c r="G452">
        <v>14.38</v>
      </c>
    </row>
    <row r="453" spans="1:8" x14ac:dyDescent="0.25">
      <c r="E453">
        <v>2</v>
      </c>
      <c r="F453">
        <v>16.38</v>
      </c>
      <c r="G453">
        <v>16.38</v>
      </c>
    </row>
    <row r="454" spans="1:8" x14ac:dyDescent="0.25">
      <c r="E454">
        <v>99</v>
      </c>
      <c r="F454">
        <v>80.62</v>
      </c>
      <c r="G454">
        <v>80.62</v>
      </c>
    </row>
    <row r="455" spans="1:8" x14ac:dyDescent="0.25">
      <c r="E455">
        <v>6</v>
      </c>
      <c r="F455">
        <v>12.38</v>
      </c>
      <c r="G455">
        <v>12.38</v>
      </c>
    </row>
    <row r="456" spans="1:8" x14ac:dyDescent="0.25">
      <c r="E456">
        <v>20</v>
      </c>
      <c r="F456">
        <v>1.62</v>
      </c>
      <c r="G456">
        <v>1.62</v>
      </c>
    </row>
    <row r="457" spans="1:8" x14ac:dyDescent="0.25">
      <c r="E457">
        <v>10</v>
      </c>
      <c r="F457">
        <v>8.3800000000000008</v>
      </c>
      <c r="G457">
        <v>8.3800000000000008</v>
      </c>
    </row>
    <row r="458" spans="1:8" x14ac:dyDescent="0.25">
      <c r="E458">
        <v>2</v>
      </c>
      <c r="F458">
        <v>16.38</v>
      </c>
      <c r="G458">
        <v>16.38</v>
      </c>
    </row>
    <row r="459" spans="1:8" x14ac:dyDescent="0.25">
      <c r="E459">
        <v>4</v>
      </c>
      <c r="F459">
        <v>14.38</v>
      </c>
      <c r="G459">
        <v>14.38</v>
      </c>
      <c r="H459">
        <v>164.5</v>
      </c>
    </row>
    <row r="461" spans="1:8" x14ac:dyDescent="0.25">
      <c r="A461">
        <v>26</v>
      </c>
      <c r="B461">
        <v>27</v>
      </c>
      <c r="C461">
        <v>69</v>
      </c>
      <c r="D461">
        <v>34.5</v>
      </c>
      <c r="E461">
        <v>50</v>
      </c>
      <c r="F461">
        <v>15.5</v>
      </c>
      <c r="G461">
        <v>15.5</v>
      </c>
    </row>
    <row r="462" spans="1:8" x14ac:dyDescent="0.25">
      <c r="E462">
        <v>19</v>
      </c>
      <c r="F462">
        <v>15.5</v>
      </c>
      <c r="G462">
        <v>15.5</v>
      </c>
      <c r="H462">
        <v>31</v>
      </c>
    </row>
    <row r="464" spans="1:8" x14ac:dyDescent="0.25">
      <c r="A464">
        <v>28</v>
      </c>
      <c r="B464">
        <v>30</v>
      </c>
      <c r="C464">
        <v>7</v>
      </c>
      <c r="D464">
        <v>2.33</v>
      </c>
      <c r="E464">
        <v>3</v>
      </c>
      <c r="F464">
        <v>0.67</v>
      </c>
      <c r="G464">
        <v>0.67</v>
      </c>
    </row>
    <row r="465" spans="1:8" x14ac:dyDescent="0.25">
      <c r="E465">
        <v>4</v>
      </c>
      <c r="F465">
        <v>1.67</v>
      </c>
      <c r="G465">
        <v>1.67</v>
      </c>
    </row>
    <row r="466" spans="1:8" x14ac:dyDescent="0.25">
      <c r="E466">
        <v>0</v>
      </c>
      <c r="F466">
        <v>2.33</v>
      </c>
      <c r="G466">
        <v>2.33</v>
      </c>
      <c r="H466">
        <v>4.67</v>
      </c>
    </row>
    <row r="468" spans="1:8" x14ac:dyDescent="0.25">
      <c r="A468">
        <v>31</v>
      </c>
      <c r="B468">
        <v>32</v>
      </c>
      <c r="C468">
        <v>32</v>
      </c>
      <c r="D468">
        <v>16</v>
      </c>
      <c r="E468">
        <v>16</v>
      </c>
      <c r="F468">
        <v>0</v>
      </c>
      <c r="G468">
        <v>0</v>
      </c>
    </row>
    <row r="469" spans="1:8" x14ac:dyDescent="0.25">
      <c r="E469">
        <v>16</v>
      </c>
      <c r="F469">
        <v>0</v>
      </c>
      <c r="G469">
        <v>0</v>
      </c>
      <c r="H469">
        <v>0</v>
      </c>
    </row>
    <row r="471" spans="1:8" x14ac:dyDescent="0.25">
      <c r="A471">
        <v>33</v>
      </c>
      <c r="B471">
        <v>36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8" x14ac:dyDescent="0.25">
      <c r="E472">
        <v>0</v>
      </c>
      <c r="F472">
        <v>0</v>
      </c>
      <c r="G472">
        <v>0</v>
      </c>
    </row>
    <row r="473" spans="1:8" x14ac:dyDescent="0.25">
      <c r="E473">
        <v>0</v>
      </c>
      <c r="F473">
        <v>0</v>
      </c>
      <c r="G473">
        <v>0</v>
      </c>
    </row>
    <row r="474" spans="1:8" x14ac:dyDescent="0.25">
      <c r="E474">
        <v>0</v>
      </c>
      <c r="F474">
        <v>0</v>
      </c>
      <c r="G474">
        <v>0</v>
      </c>
      <c r="H474">
        <v>0</v>
      </c>
    </row>
    <row r="476" spans="1:8" x14ac:dyDescent="0.25">
      <c r="A476">
        <v>37</v>
      </c>
      <c r="B476">
        <v>44</v>
      </c>
      <c r="C476">
        <v>4</v>
      </c>
      <c r="D476">
        <v>0.5</v>
      </c>
      <c r="E476">
        <v>2</v>
      </c>
      <c r="F476">
        <v>1.5</v>
      </c>
      <c r="G476">
        <v>1.5</v>
      </c>
    </row>
    <row r="477" spans="1:8" x14ac:dyDescent="0.25">
      <c r="E477">
        <v>0</v>
      </c>
      <c r="F477">
        <v>0.5</v>
      </c>
      <c r="G477">
        <v>0.5</v>
      </c>
    </row>
    <row r="478" spans="1:8" x14ac:dyDescent="0.25">
      <c r="E478">
        <v>0</v>
      </c>
      <c r="F478">
        <v>0.5</v>
      </c>
      <c r="G478">
        <v>0.5</v>
      </c>
    </row>
    <row r="479" spans="1:8" x14ac:dyDescent="0.25">
      <c r="E479">
        <v>0</v>
      </c>
      <c r="F479">
        <v>0.5</v>
      </c>
      <c r="G479">
        <v>0.5</v>
      </c>
    </row>
    <row r="480" spans="1:8" x14ac:dyDescent="0.25">
      <c r="E480">
        <v>0</v>
      </c>
      <c r="F480">
        <v>0.5</v>
      </c>
      <c r="G480">
        <v>0.5</v>
      </c>
    </row>
    <row r="481" spans="1:8" x14ac:dyDescent="0.25">
      <c r="E481">
        <v>0</v>
      </c>
      <c r="F481">
        <v>0.5</v>
      </c>
      <c r="G481">
        <v>0.5</v>
      </c>
    </row>
    <row r="482" spans="1:8" x14ac:dyDescent="0.25">
      <c r="E482">
        <v>0</v>
      </c>
      <c r="F482">
        <v>0.5</v>
      </c>
      <c r="G482">
        <v>0.5</v>
      </c>
    </row>
    <row r="483" spans="1:8" x14ac:dyDescent="0.25">
      <c r="E483">
        <v>2</v>
      </c>
      <c r="F483">
        <v>1.5</v>
      </c>
      <c r="G483">
        <v>1.5</v>
      </c>
      <c r="H483">
        <v>6</v>
      </c>
    </row>
    <row r="485" spans="1:8" x14ac:dyDescent="0.25">
      <c r="A485">
        <v>45</v>
      </c>
      <c r="B485">
        <v>45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7" spans="1:8" x14ac:dyDescent="0.25">
      <c r="D487">
        <v>347.366662740707</v>
      </c>
    </row>
    <row r="489" spans="1:8" x14ac:dyDescent="0.25">
      <c r="A489" s="10" t="s">
        <v>136</v>
      </c>
      <c r="B489" s="10" t="s">
        <v>137</v>
      </c>
      <c r="C489" s="10"/>
      <c r="D489" s="10"/>
      <c r="E489" s="10"/>
      <c r="F489" s="10"/>
      <c r="G489" s="10"/>
      <c r="H489" s="10"/>
    </row>
    <row r="490" spans="1:8" x14ac:dyDescent="0.25">
      <c r="A490" s="10" t="s">
        <v>122</v>
      </c>
      <c r="B490" s="10" t="s">
        <v>123</v>
      </c>
      <c r="C490" s="10"/>
      <c r="D490" s="10"/>
      <c r="E490" s="10"/>
      <c r="F490" s="10"/>
      <c r="G490" s="10"/>
      <c r="H490" s="10"/>
    </row>
    <row r="491" spans="1:8" x14ac:dyDescent="0.25">
      <c r="A491" t="s">
        <v>124</v>
      </c>
      <c r="B491" t="s">
        <v>125</v>
      </c>
      <c r="C491" t="s">
        <v>126</v>
      </c>
      <c r="D491" t="s">
        <v>127</v>
      </c>
      <c r="E491" t="s">
        <v>128</v>
      </c>
      <c r="F491" t="s">
        <v>129</v>
      </c>
      <c r="G491" t="s">
        <v>130</v>
      </c>
      <c r="H491" t="s">
        <v>131</v>
      </c>
    </row>
    <row r="492" spans="1:8" x14ac:dyDescent="0.25">
      <c r="A492">
        <v>0</v>
      </c>
      <c r="B492">
        <v>1</v>
      </c>
      <c r="C492">
        <v>2</v>
      </c>
      <c r="D492">
        <v>1</v>
      </c>
      <c r="E492">
        <v>2</v>
      </c>
      <c r="F492">
        <v>1</v>
      </c>
      <c r="G492">
        <v>1</v>
      </c>
    </row>
    <row r="493" spans="1:8" x14ac:dyDescent="0.25">
      <c r="E493">
        <v>0</v>
      </c>
      <c r="F493">
        <v>1</v>
      </c>
      <c r="G493">
        <v>1</v>
      </c>
      <c r="H493">
        <v>2</v>
      </c>
    </row>
    <row r="495" spans="1:8" x14ac:dyDescent="0.25">
      <c r="A495">
        <v>2</v>
      </c>
      <c r="B495">
        <v>2</v>
      </c>
      <c r="C495">
        <v>34</v>
      </c>
      <c r="D495">
        <v>34</v>
      </c>
      <c r="E495">
        <v>34</v>
      </c>
      <c r="F495">
        <v>0</v>
      </c>
      <c r="G495">
        <v>0</v>
      </c>
      <c r="H495">
        <v>0</v>
      </c>
    </row>
    <row r="497" spans="1:8" x14ac:dyDescent="0.25">
      <c r="A497">
        <v>3</v>
      </c>
      <c r="B497">
        <v>8</v>
      </c>
      <c r="C497">
        <v>10</v>
      </c>
      <c r="D497">
        <v>1.67</v>
      </c>
      <c r="E497">
        <v>0</v>
      </c>
      <c r="F497">
        <v>1.67</v>
      </c>
      <c r="G497">
        <v>1.67</v>
      </c>
    </row>
    <row r="498" spans="1:8" x14ac:dyDescent="0.25">
      <c r="E498">
        <v>5</v>
      </c>
      <c r="F498">
        <v>3.33</v>
      </c>
      <c r="G498">
        <v>3.33</v>
      </c>
    </row>
    <row r="499" spans="1:8" x14ac:dyDescent="0.25">
      <c r="E499">
        <v>0</v>
      </c>
      <c r="F499">
        <v>1.67</v>
      </c>
      <c r="G499">
        <v>1.67</v>
      </c>
    </row>
    <row r="500" spans="1:8" x14ac:dyDescent="0.25">
      <c r="E500">
        <v>0</v>
      </c>
      <c r="F500">
        <v>1.67</v>
      </c>
      <c r="G500">
        <v>1.67</v>
      </c>
    </row>
    <row r="501" spans="1:8" x14ac:dyDescent="0.25">
      <c r="E501">
        <v>3</v>
      </c>
      <c r="F501">
        <v>1.33</v>
      </c>
      <c r="G501">
        <v>1.33</v>
      </c>
    </row>
    <row r="502" spans="1:8" x14ac:dyDescent="0.25">
      <c r="E502">
        <v>2</v>
      </c>
      <c r="F502">
        <v>0.33</v>
      </c>
      <c r="G502">
        <v>0.33</v>
      </c>
      <c r="H502">
        <v>10</v>
      </c>
    </row>
    <row r="504" spans="1:8" x14ac:dyDescent="0.25">
      <c r="A504">
        <v>9</v>
      </c>
      <c r="B504">
        <v>18</v>
      </c>
      <c r="C504">
        <v>84</v>
      </c>
      <c r="D504">
        <v>8.4</v>
      </c>
      <c r="E504">
        <v>51</v>
      </c>
      <c r="F504">
        <v>42.6</v>
      </c>
      <c r="G504">
        <v>42.6</v>
      </c>
    </row>
    <row r="505" spans="1:8" x14ac:dyDescent="0.25">
      <c r="E505">
        <v>5</v>
      </c>
      <c r="F505">
        <v>3.4</v>
      </c>
      <c r="G505">
        <v>3.4</v>
      </c>
    </row>
    <row r="506" spans="1:8" x14ac:dyDescent="0.25">
      <c r="E506">
        <v>5</v>
      </c>
      <c r="F506">
        <v>3.4</v>
      </c>
      <c r="G506">
        <v>3.4</v>
      </c>
    </row>
    <row r="507" spans="1:8" x14ac:dyDescent="0.25">
      <c r="E507">
        <v>1</v>
      </c>
      <c r="F507">
        <v>7.4</v>
      </c>
      <c r="G507">
        <v>7.4</v>
      </c>
    </row>
    <row r="508" spans="1:8" x14ac:dyDescent="0.25">
      <c r="E508">
        <v>0</v>
      </c>
      <c r="F508">
        <v>8.4</v>
      </c>
      <c r="G508">
        <v>8.4</v>
      </c>
    </row>
    <row r="509" spans="1:8" x14ac:dyDescent="0.25">
      <c r="E509">
        <v>3</v>
      </c>
      <c r="F509">
        <v>5.4</v>
      </c>
      <c r="G509">
        <v>5.4</v>
      </c>
    </row>
    <row r="510" spans="1:8" x14ac:dyDescent="0.25">
      <c r="E510">
        <v>7</v>
      </c>
      <c r="F510">
        <v>1.4</v>
      </c>
      <c r="G510">
        <v>1.4</v>
      </c>
    </row>
    <row r="511" spans="1:8" x14ac:dyDescent="0.25">
      <c r="E511">
        <v>5</v>
      </c>
      <c r="F511">
        <v>3.4</v>
      </c>
      <c r="G511">
        <v>3.4</v>
      </c>
    </row>
    <row r="512" spans="1:8" x14ac:dyDescent="0.25">
      <c r="E512">
        <v>3</v>
      </c>
      <c r="F512">
        <v>5.4</v>
      </c>
      <c r="G512">
        <v>5.4</v>
      </c>
    </row>
    <row r="513" spans="1:8" x14ac:dyDescent="0.25">
      <c r="E513">
        <v>4</v>
      </c>
      <c r="F513">
        <v>4.4000000000000004</v>
      </c>
      <c r="G513">
        <v>4.4000000000000004</v>
      </c>
      <c r="H513">
        <v>85.2</v>
      </c>
    </row>
    <row r="515" spans="1:8" x14ac:dyDescent="0.25">
      <c r="A515">
        <v>19</v>
      </c>
      <c r="B515">
        <v>19</v>
      </c>
      <c r="C515">
        <v>2</v>
      </c>
      <c r="D515">
        <v>2</v>
      </c>
      <c r="E515">
        <v>2</v>
      </c>
      <c r="F515">
        <v>0</v>
      </c>
      <c r="G515">
        <v>0</v>
      </c>
      <c r="H515">
        <v>0</v>
      </c>
    </row>
    <row r="517" spans="1:8" x14ac:dyDescent="0.25">
      <c r="A517">
        <v>20</v>
      </c>
      <c r="B517">
        <v>20</v>
      </c>
      <c r="C517">
        <v>99</v>
      </c>
      <c r="D517">
        <v>99</v>
      </c>
      <c r="E517">
        <v>99</v>
      </c>
      <c r="F517">
        <v>0</v>
      </c>
      <c r="G517">
        <v>0</v>
      </c>
      <c r="H517">
        <v>0</v>
      </c>
    </row>
    <row r="519" spans="1:8" x14ac:dyDescent="0.25">
      <c r="A519">
        <v>21</v>
      </c>
      <c r="B519">
        <v>21</v>
      </c>
      <c r="C519">
        <v>6</v>
      </c>
      <c r="D519">
        <v>6</v>
      </c>
      <c r="E519">
        <v>6</v>
      </c>
      <c r="F519">
        <v>0</v>
      </c>
      <c r="G519">
        <v>0</v>
      </c>
      <c r="H519">
        <v>0</v>
      </c>
    </row>
    <row r="521" spans="1:8" x14ac:dyDescent="0.25">
      <c r="A521">
        <v>22</v>
      </c>
      <c r="B521">
        <v>25</v>
      </c>
      <c r="C521">
        <v>36</v>
      </c>
      <c r="D521">
        <v>9</v>
      </c>
      <c r="E521">
        <v>20</v>
      </c>
      <c r="F521">
        <v>11</v>
      </c>
      <c r="G521">
        <v>11</v>
      </c>
    </row>
    <row r="522" spans="1:8" x14ac:dyDescent="0.25">
      <c r="E522">
        <v>10</v>
      </c>
      <c r="F522">
        <v>1</v>
      </c>
      <c r="G522">
        <v>1</v>
      </c>
    </row>
    <row r="523" spans="1:8" x14ac:dyDescent="0.25">
      <c r="E523">
        <v>2</v>
      </c>
      <c r="F523">
        <v>7</v>
      </c>
      <c r="G523">
        <v>7</v>
      </c>
    </row>
    <row r="524" spans="1:8" x14ac:dyDescent="0.25">
      <c r="E524">
        <v>4</v>
      </c>
      <c r="F524">
        <v>5</v>
      </c>
      <c r="G524">
        <v>5</v>
      </c>
      <c r="H524">
        <v>24</v>
      </c>
    </row>
    <row r="526" spans="1:8" x14ac:dyDescent="0.25">
      <c r="A526">
        <v>26</v>
      </c>
      <c r="B526">
        <v>32</v>
      </c>
      <c r="C526">
        <v>108</v>
      </c>
      <c r="D526">
        <v>15.43</v>
      </c>
      <c r="E526">
        <v>50</v>
      </c>
      <c r="F526">
        <v>34.57</v>
      </c>
      <c r="G526">
        <v>34.57</v>
      </c>
    </row>
    <row r="527" spans="1:8" x14ac:dyDescent="0.25">
      <c r="E527">
        <v>19</v>
      </c>
      <c r="F527">
        <v>3.57</v>
      </c>
      <c r="G527">
        <v>3.57</v>
      </c>
    </row>
    <row r="528" spans="1:8" x14ac:dyDescent="0.25">
      <c r="E528">
        <v>3</v>
      </c>
      <c r="F528">
        <v>12.43</v>
      </c>
      <c r="G528">
        <v>12.43</v>
      </c>
    </row>
    <row r="529" spans="1:8" x14ac:dyDescent="0.25">
      <c r="E529">
        <v>4</v>
      </c>
      <c r="F529">
        <v>11.43</v>
      </c>
      <c r="G529">
        <v>11.43</v>
      </c>
    </row>
    <row r="530" spans="1:8" x14ac:dyDescent="0.25">
      <c r="E530">
        <v>0</v>
      </c>
      <c r="F530">
        <v>15.43</v>
      </c>
      <c r="G530">
        <v>15.43</v>
      </c>
    </row>
    <row r="531" spans="1:8" x14ac:dyDescent="0.25">
      <c r="E531">
        <v>16</v>
      </c>
      <c r="F531">
        <v>0.56999999999999995</v>
      </c>
      <c r="G531">
        <v>0.56999999999999995</v>
      </c>
    </row>
    <row r="532" spans="1:8" x14ac:dyDescent="0.25">
      <c r="E532">
        <v>16</v>
      </c>
      <c r="F532">
        <v>0.56999999999999995</v>
      </c>
      <c r="G532">
        <v>0.56999999999999995</v>
      </c>
      <c r="H532">
        <v>78.569999999999993</v>
      </c>
    </row>
    <row r="534" spans="1:8" x14ac:dyDescent="0.25">
      <c r="A534">
        <v>33</v>
      </c>
      <c r="B534">
        <v>45</v>
      </c>
      <c r="C534">
        <v>4</v>
      </c>
      <c r="D534">
        <v>0.31</v>
      </c>
      <c r="E534">
        <v>0</v>
      </c>
      <c r="F534">
        <v>0.31</v>
      </c>
      <c r="G534">
        <v>0.31</v>
      </c>
    </row>
    <row r="535" spans="1:8" x14ac:dyDescent="0.25">
      <c r="E535">
        <v>0</v>
      </c>
      <c r="F535">
        <v>0.31</v>
      </c>
      <c r="G535">
        <v>0.31</v>
      </c>
    </row>
    <row r="536" spans="1:8" x14ac:dyDescent="0.25">
      <c r="E536">
        <v>0</v>
      </c>
      <c r="F536">
        <v>0.31</v>
      </c>
      <c r="G536">
        <v>0.31</v>
      </c>
    </row>
    <row r="537" spans="1:8" x14ac:dyDescent="0.25">
      <c r="E537">
        <v>0</v>
      </c>
      <c r="F537">
        <v>0.31</v>
      </c>
      <c r="G537">
        <v>0.31</v>
      </c>
    </row>
    <row r="538" spans="1:8" x14ac:dyDescent="0.25">
      <c r="E538">
        <v>2</v>
      </c>
      <c r="F538">
        <v>1.69</v>
      </c>
      <c r="G538">
        <v>1.69</v>
      </c>
    </row>
    <row r="539" spans="1:8" x14ac:dyDescent="0.25">
      <c r="E539">
        <v>0</v>
      </c>
      <c r="F539">
        <v>0.31</v>
      </c>
      <c r="G539">
        <v>0.31</v>
      </c>
    </row>
    <row r="540" spans="1:8" x14ac:dyDescent="0.25">
      <c r="E540">
        <v>0</v>
      </c>
      <c r="F540">
        <v>0.31</v>
      </c>
      <c r="G540">
        <v>0.31</v>
      </c>
    </row>
    <row r="541" spans="1:8" x14ac:dyDescent="0.25">
      <c r="E541">
        <v>0</v>
      </c>
      <c r="F541">
        <v>0.31</v>
      </c>
      <c r="G541">
        <v>0.31</v>
      </c>
    </row>
    <row r="542" spans="1:8" x14ac:dyDescent="0.25">
      <c r="E542">
        <v>0</v>
      </c>
      <c r="F542">
        <v>0.31</v>
      </c>
      <c r="G542">
        <v>0.31</v>
      </c>
    </row>
    <row r="543" spans="1:8" x14ac:dyDescent="0.25">
      <c r="E543">
        <v>0</v>
      </c>
      <c r="F543">
        <v>0.31</v>
      </c>
      <c r="G543">
        <v>0.31</v>
      </c>
    </row>
    <row r="544" spans="1:8" x14ac:dyDescent="0.25">
      <c r="E544">
        <v>0</v>
      </c>
      <c r="F544">
        <v>0.31</v>
      </c>
      <c r="G544">
        <v>0.31</v>
      </c>
    </row>
    <row r="545" spans="1:9" x14ac:dyDescent="0.25">
      <c r="E545">
        <v>2</v>
      </c>
      <c r="F545">
        <v>1.69</v>
      </c>
      <c r="G545">
        <v>1.69</v>
      </c>
    </row>
    <row r="546" spans="1:9" x14ac:dyDescent="0.25">
      <c r="E546">
        <v>0</v>
      </c>
      <c r="F546">
        <v>0.31</v>
      </c>
      <c r="G546">
        <v>0.31</v>
      </c>
      <c r="H546">
        <v>6.77</v>
      </c>
    </row>
    <row r="548" spans="1:9" x14ac:dyDescent="0.25">
      <c r="D548">
        <v>206.540652483701</v>
      </c>
    </row>
    <row r="550" spans="1:9" x14ac:dyDescent="0.25">
      <c r="A550" s="10" t="s">
        <v>136</v>
      </c>
      <c r="B550" s="10" t="s">
        <v>137</v>
      </c>
      <c r="C550" s="10"/>
      <c r="D550" s="10"/>
      <c r="E550" s="10"/>
      <c r="F550" s="10"/>
      <c r="G550" s="10"/>
      <c r="H550" s="10"/>
      <c r="I550" s="10"/>
    </row>
    <row r="551" spans="1:9" x14ac:dyDescent="0.25">
      <c r="A551" s="10" t="s">
        <v>132</v>
      </c>
      <c r="B551" s="10" t="s">
        <v>123</v>
      </c>
      <c r="C551" s="10"/>
      <c r="D551" s="10"/>
      <c r="E551" s="10"/>
      <c r="F551" s="10"/>
      <c r="G551" s="10"/>
      <c r="H551" s="10"/>
      <c r="I551" s="10"/>
    </row>
    <row r="552" spans="1:9" x14ac:dyDescent="0.25">
      <c r="A552" t="s">
        <v>124</v>
      </c>
      <c r="B552" t="s">
        <v>125</v>
      </c>
      <c r="C552" t="s">
        <v>126</v>
      </c>
      <c r="D552" t="s">
        <v>127</v>
      </c>
      <c r="E552" t="s">
        <v>128</v>
      </c>
      <c r="F552" t="s">
        <v>129</v>
      </c>
      <c r="G552" t="s">
        <v>130</v>
      </c>
      <c r="H552" t="s">
        <v>131</v>
      </c>
    </row>
    <row r="553" spans="1:9" x14ac:dyDescent="0.25">
      <c r="A553">
        <v>0</v>
      </c>
      <c r="B553">
        <v>1</v>
      </c>
      <c r="C553">
        <v>2</v>
      </c>
      <c r="D553">
        <v>1</v>
      </c>
      <c r="E553">
        <v>2</v>
      </c>
      <c r="F553">
        <v>1</v>
      </c>
      <c r="G553">
        <v>1</v>
      </c>
    </row>
    <row r="554" spans="1:9" x14ac:dyDescent="0.25">
      <c r="E554">
        <v>0</v>
      </c>
      <c r="F554">
        <v>1</v>
      </c>
      <c r="G554">
        <v>1</v>
      </c>
      <c r="H554">
        <v>2</v>
      </c>
    </row>
    <row r="556" spans="1:9" x14ac:dyDescent="0.25">
      <c r="A556">
        <v>2</v>
      </c>
      <c r="B556">
        <v>2</v>
      </c>
      <c r="C556">
        <v>34</v>
      </c>
      <c r="D556">
        <v>34</v>
      </c>
      <c r="E556">
        <v>34</v>
      </c>
      <c r="F556">
        <v>0</v>
      </c>
      <c r="G556">
        <v>0</v>
      </c>
      <c r="H556">
        <v>0</v>
      </c>
    </row>
    <row r="558" spans="1:9" x14ac:dyDescent="0.25">
      <c r="A558">
        <v>3</v>
      </c>
      <c r="B558">
        <v>8</v>
      </c>
      <c r="C558">
        <v>10</v>
      </c>
      <c r="D558">
        <v>1.67</v>
      </c>
      <c r="E558">
        <v>0</v>
      </c>
      <c r="F558">
        <v>1.67</v>
      </c>
      <c r="G558">
        <v>1.67</v>
      </c>
    </row>
    <row r="559" spans="1:9" x14ac:dyDescent="0.25">
      <c r="E559">
        <v>5</v>
      </c>
      <c r="F559">
        <v>3.33</v>
      </c>
      <c r="G559">
        <v>3.33</v>
      </c>
    </row>
    <row r="560" spans="1:9" x14ac:dyDescent="0.25">
      <c r="E560">
        <v>0</v>
      </c>
      <c r="F560">
        <v>1.67</v>
      </c>
      <c r="G560">
        <v>1.67</v>
      </c>
    </row>
    <row r="561" spans="1:8" x14ac:dyDescent="0.25">
      <c r="E561">
        <v>0</v>
      </c>
      <c r="F561">
        <v>1.67</v>
      </c>
      <c r="G561">
        <v>1.67</v>
      </c>
    </row>
    <row r="562" spans="1:8" x14ac:dyDescent="0.25">
      <c r="E562">
        <v>3</v>
      </c>
      <c r="F562">
        <v>1.33</v>
      </c>
      <c r="G562">
        <v>1.33</v>
      </c>
    </row>
    <row r="563" spans="1:8" x14ac:dyDescent="0.25">
      <c r="E563">
        <v>2</v>
      </c>
      <c r="F563">
        <v>0.33</v>
      </c>
      <c r="G563">
        <v>0.33</v>
      </c>
      <c r="H563">
        <v>10</v>
      </c>
    </row>
    <row r="565" spans="1:8" x14ac:dyDescent="0.25">
      <c r="A565">
        <v>9</v>
      </c>
      <c r="B565">
        <v>18</v>
      </c>
      <c r="C565">
        <v>84</v>
      </c>
      <c r="D565">
        <v>8.4</v>
      </c>
      <c r="E565">
        <v>51</v>
      </c>
      <c r="F565">
        <v>42.6</v>
      </c>
      <c r="G565">
        <v>42.6</v>
      </c>
    </row>
    <row r="566" spans="1:8" x14ac:dyDescent="0.25">
      <c r="E566">
        <v>5</v>
      </c>
      <c r="F566">
        <v>3.4</v>
      </c>
      <c r="G566">
        <v>3.4</v>
      </c>
    </row>
    <row r="567" spans="1:8" x14ac:dyDescent="0.25">
      <c r="E567">
        <v>5</v>
      </c>
      <c r="F567">
        <v>3.4</v>
      </c>
      <c r="G567">
        <v>3.4</v>
      </c>
    </row>
    <row r="568" spans="1:8" x14ac:dyDescent="0.25">
      <c r="E568">
        <v>1</v>
      </c>
      <c r="F568">
        <v>7.4</v>
      </c>
      <c r="G568">
        <v>7.4</v>
      </c>
    </row>
    <row r="569" spans="1:8" x14ac:dyDescent="0.25">
      <c r="E569">
        <v>0</v>
      </c>
      <c r="F569">
        <v>8.4</v>
      </c>
      <c r="G569">
        <v>8.4</v>
      </c>
    </row>
    <row r="570" spans="1:8" x14ac:dyDescent="0.25">
      <c r="E570">
        <v>3</v>
      </c>
      <c r="F570">
        <v>5.4</v>
      </c>
      <c r="G570">
        <v>5.4</v>
      </c>
    </row>
    <row r="571" spans="1:8" x14ac:dyDescent="0.25">
      <c r="E571">
        <v>7</v>
      </c>
      <c r="F571">
        <v>1.4</v>
      </c>
      <c r="G571">
        <v>1.4</v>
      </c>
    </row>
    <row r="572" spans="1:8" x14ac:dyDescent="0.25">
      <c r="E572">
        <v>5</v>
      </c>
      <c r="F572">
        <v>3.4</v>
      </c>
      <c r="G572">
        <v>3.4</v>
      </c>
    </row>
    <row r="573" spans="1:8" x14ac:dyDescent="0.25">
      <c r="E573">
        <v>3</v>
      </c>
      <c r="F573">
        <v>5.4</v>
      </c>
      <c r="G573">
        <v>5.4</v>
      </c>
    </row>
    <row r="574" spans="1:8" x14ac:dyDescent="0.25">
      <c r="E574">
        <v>4</v>
      </c>
      <c r="F574">
        <v>4.4000000000000004</v>
      </c>
      <c r="G574">
        <v>4.4000000000000004</v>
      </c>
      <c r="H574">
        <v>85.2</v>
      </c>
    </row>
    <row r="576" spans="1:8" x14ac:dyDescent="0.25">
      <c r="A576">
        <v>19</v>
      </c>
      <c r="B576">
        <v>19</v>
      </c>
      <c r="C576">
        <v>2</v>
      </c>
      <c r="D576">
        <v>2</v>
      </c>
      <c r="E576">
        <v>2</v>
      </c>
      <c r="F576">
        <v>0</v>
      </c>
      <c r="G576">
        <v>0</v>
      </c>
      <c r="H576">
        <v>0</v>
      </c>
    </row>
    <row r="578" spans="1:8" x14ac:dyDescent="0.25">
      <c r="A578">
        <v>20</v>
      </c>
      <c r="B578">
        <v>20</v>
      </c>
      <c r="C578">
        <v>99</v>
      </c>
      <c r="D578">
        <v>99</v>
      </c>
      <c r="E578">
        <v>99</v>
      </c>
      <c r="F578">
        <v>0</v>
      </c>
      <c r="G578">
        <v>0</v>
      </c>
      <c r="H578">
        <v>0</v>
      </c>
    </row>
    <row r="580" spans="1:8" x14ac:dyDescent="0.25">
      <c r="A580">
        <v>21</v>
      </c>
      <c r="B580">
        <v>21</v>
      </c>
      <c r="C580">
        <v>6</v>
      </c>
      <c r="D580">
        <v>6</v>
      </c>
      <c r="E580">
        <v>6</v>
      </c>
      <c r="F580">
        <v>0</v>
      </c>
      <c r="G580">
        <v>0</v>
      </c>
      <c r="H580">
        <v>0</v>
      </c>
    </row>
    <row r="582" spans="1:8" x14ac:dyDescent="0.25">
      <c r="A582">
        <v>22</v>
      </c>
      <c r="B582">
        <v>25</v>
      </c>
      <c r="C582">
        <v>36</v>
      </c>
      <c r="D582">
        <v>9</v>
      </c>
      <c r="E582">
        <v>20</v>
      </c>
      <c r="F582">
        <v>11</v>
      </c>
      <c r="G582">
        <v>11</v>
      </c>
    </row>
    <row r="583" spans="1:8" x14ac:dyDescent="0.25">
      <c r="E583">
        <v>10</v>
      </c>
      <c r="F583">
        <v>1</v>
      </c>
      <c r="G583">
        <v>1</v>
      </c>
    </row>
    <row r="584" spans="1:8" x14ac:dyDescent="0.25">
      <c r="E584">
        <v>2</v>
      </c>
      <c r="F584">
        <v>7</v>
      </c>
      <c r="G584">
        <v>7</v>
      </c>
    </row>
    <row r="585" spans="1:8" x14ac:dyDescent="0.25">
      <c r="E585">
        <v>4</v>
      </c>
      <c r="F585">
        <v>5</v>
      </c>
      <c r="G585">
        <v>5</v>
      </c>
      <c r="H585">
        <v>24</v>
      </c>
    </row>
    <row r="587" spans="1:8" x14ac:dyDescent="0.25">
      <c r="A587">
        <v>26</v>
      </c>
      <c r="B587">
        <v>32</v>
      </c>
      <c r="C587">
        <v>108</v>
      </c>
      <c r="D587">
        <v>15.43</v>
      </c>
      <c r="E587">
        <v>50</v>
      </c>
      <c r="F587">
        <v>34.57</v>
      </c>
      <c r="G587">
        <v>34.57</v>
      </c>
    </row>
    <row r="588" spans="1:8" x14ac:dyDescent="0.25">
      <c r="E588">
        <v>19</v>
      </c>
      <c r="F588">
        <v>3.57</v>
      </c>
      <c r="G588">
        <v>3.57</v>
      </c>
    </row>
    <row r="589" spans="1:8" x14ac:dyDescent="0.25">
      <c r="E589">
        <v>3</v>
      </c>
      <c r="F589">
        <v>12.43</v>
      </c>
      <c r="G589">
        <v>12.43</v>
      </c>
    </row>
    <row r="590" spans="1:8" x14ac:dyDescent="0.25">
      <c r="E590">
        <v>4</v>
      </c>
      <c r="F590">
        <v>11.43</v>
      </c>
      <c r="G590">
        <v>11.43</v>
      </c>
    </row>
    <row r="591" spans="1:8" x14ac:dyDescent="0.25">
      <c r="E591">
        <v>0</v>
      </c>
      <c r="F591">
        <v>15.43</v>
      </c>
      <c r="G591">
        <v>15.43</v>
      </c>
    </row>
    <row r="592" spans="1:8" x14ac:dyDescent="0.25">
      <c r="E592">
        <v>16</v>
      </c>
      <c r="F592">
        <v>0.56999999999999995</v>
      </c>
      <c r="G592">
        <v>0.56999999999999995</v>
      </c>
    </row>
    <row r="593" spans="1:8" x14ac:dyDescent="0.25">
      <c r="E593">
        <v>16</v>
      </c>
      <c r="F593">
        <v>0.56999999999999995</v>
      </c>
      <c r="G593">
        <v>0.56999999999999995</v>
      </c>
      <c r="H593">
        <v>78.569999999999993</v>
      </c>
    </row>
    <row r="595" spans="1:8" x14ac:dyDescent="0.25">
      <c r="A595">
        <v>33</v>
      </c>
      <c r="B595">
        <v>45</v>
      </c>
      <c r="C595">
        <v>4</v>
      </c>
      <c r="D595">
        <v>0.31</v>
      </c>
      <c r="E595">
        <v>0</v>
      </c>
      <c r="F595">
        <v>0.31</v>
      </c>
      <c r="G595">
        <v>0.31</v>
      </c>
    </row>
    <row r="596" spans="1:8" x14ac:dyDescent="0.25">
      <c r="E596">
        <v>0</v>
      </c>
      <c r="F596">
        <v>0.31</v>
      </c>
      <c r="G596">
        <v>0.31</v>
      </c>
    </row>
    <row r="597" spans="1:8" x14ac:dyDescent="0.25">
      <c r="E597">
        <v>0</v>
      </c>
      <c r="F597">
        <v>0.31</v>
      </c>
      <c r="G597">
        <v>0.31</v>
      </c>
    </row>
    <row r="598" spans="1:8" x14ac:dyDescent="0.25">
      <c r="E598">
        <v>0</v>
      </c>
      <c r="F598">
        <v>0.31</v>
      </c>
      <c r="G598">
        <v>0.31</v>
      </c>
    </row>
    <row r="599" spans="1:8" x14ac:dyDescent="0.25">
      <c r="E599">
        <v>2</v>
      </c>
      <c r="F599">
        <v>1.69</v>
      </c>
      <c r="G599">
        <v>1.69</v>
      </c>
    </row>
    <row r="600" spans="1:8" x14ac:dyDescent="0.25">
      <c r="E600">
        <v>0</v>
      </c>
      <c r="F600">
        <v>0.31</v>
      </c>
      <c r="G600">
        <v>0.31</v>
      </c>
    </row>
    <row r="601" spans="1:8" x14ac:dyDescent="0.25">
      <c r="E601">
        <v>0</v>
      </c>
      <c r="F601">
        <v>0.31</v>
      </c>
      <c r="G601">
        <v>0.31</v>
      </c>
    </row>
    <row r="602" spans="1:8" x14ac:dyDescent="0.25">
      <c r="E602">
        <v>0</v>
      </c>
      <c r="F602">
        <v>0.31</v>
      </c>
      <c r="G602">
        <v>0.31</v>
      </c>
    </row>
    <row r="603" spans="1:8" x14ac:dyDescent="0.25">
      <c r="E603">
        <v>0</v>
      </c>
      <c r="F603">
        <v>0.31</v>
      </c>
      <c r="G603">
        <v>0.31</v>
      </c>
    </row>
    <row r="604" spans="1:8" x14ac:dyDescent="0.25">
      <c r="E604">
        <v>0</v>
      </c>
      <c r="F604">
        <v>0.31</v>
      </c>
      <c r="G604">
        <v>0.31</v>
      </c>
    </row>
    <row r="605" spans="1:8" x14ac:dyDescent="0.25">
      <c r="E605">
        <v>0</v>
      </c>
      <c r="F605">
        <v>0.31</v>
      </c>
      <c r="G605">
        <v>0.31</v>
      </c>
    </row>
    <row r="606" spans="1:8" x14ac:dyDescent="0.25">
      <c r="E606">
        <v>2</v>
      </c>
      <c r="F606">
        <v>1.69</v>
      </c>
      <c r="G606">
        <v>1.69</v>
      </c>
    </row>
    <row r="607" spans="1:8" x14ac:dyDescent="0.25">
      <c r="E607">
        <v>0</v>
      </c>
      <c r="F607">
        <v>0.31</v>
      </c>
      <c r="G607">
        <v>0.31</v>
      </c>
      <c r="H607">
        <v>6.77</v>
      </c>
    </row>
    <row r="609" spans="1:9" x14ac:dyDescent="0.25">
      <c r="D609">
        <v>206.540652483701</v>
      </c>
    </row>
    <row r="611" spans="1:9" x14ac:dyDescent="0.25">
      <c r="A611" s="10" t="s">
        <v>136</v>
      </c>
      <c r="B611" s="10" t="s">
        <v>137</v>
      </c>
      <c r="C611" s="10"/>
      <c r="D611" s="10"/>
      <c r="E611" s="10"/>
      <c r="F611" s="10"/>
      <c r="G611" s="10"/>
      <c r="H611" s="10"/>
      <c r="I611" s="10"/>
    </row>
    <row r="612" spans="1:9" x14ac:dyDescent="0.25">
      <c r="A612" s="10" t="s">
        <v>122</v>
      </c>
      <c r="B612" s="10" t="s">
        <v>133</v>
      </c>
      <c r="C612" s="10"/>
      <c r="D612" s="10"/>
      <c r="E612" s="10"/>
      <c r="F612" s="10"/>
      <c r="G612" s="10"/>
      <c r="H612" s="10"/>
      <c r="I612" s="10"/>
    </row>
    <row r="613" spans="1:9" x14ac:dyDescent="0.25">
      <c r="A613" t="s">
        <v>124</v>
      </c>
      <c r="B613" t="s">
        <v>125</v>
      </c>
      <c r="C613" t="s">
        <v>126</v>
      </c>
      <c r="D613" t="s">
        <v>127</v>
      </c>
      <c r="E613" t="s">
        <v>128</v>
      </c>
      <c r="F613" t="s">
        <v>129</v>
      </c>
      <c r="G613" t="s">
        <v>130</v>
      </c>
      <c r="H613" t="s">
        <v>131</v>
      </c>
    </row>
    <row r="614" spans="1:9" x14ac:dyDescent="0.25">
      <c r="A614">
        <v>0</v>
      </c>
      <c r="B614">
        <v>4</v>
      </c>
      <c r="C614">
        <v>41</v>
      </c>
      <c r="D614">
        <v>8.1999999999999993</v>
      </c>
      <c r="E614">
        <v>2</v>
      </c>
      <c r="F614">
        <v>6.2</v>
      </c>
      <c r="G614">
        <v>6.2</v>
      </c>
    </row>
    <row r="615" spans="1:9" x14ac:dyDescent="0.25">
      <c r="E615">
        <v>0</v>
      </c>
      <c r="F615">
        <v>8.1999999999999993</v>
      </c>
      <c r="G615">
        <v>8.1999999999999993</v>
      </c>
    </row>
    <row r="616" spans="1:9" x14ac:dyDescent="0.25">
      <c r="E616">
        <v>34</v>
      </c>
      <c r="F616">
        <v>25.8</v>
      </c>
      <c r="G616">
        <v>25.8</v>
      </c>
    </row>
    <row r="617" spans="1:9" x14ac:dyDescent="0.25">
      <c r="E617">
        <v>0</v>
      </c>
      <c r="F617">
        <v>8.1999999999999993</v>
      </c>
      <c r="G617">
        <v>8.1999999999999993</v>
      </c>
    </row>
    <row r="618" spans="1:9" x14ac:dyDescent="0.25">
      <c r="E618">
        <v>5</v>
      </c>
      <c r="F618">
        <v>3.2</v>
      </c>
      <c r="G618">
        <v>3.2</v>
      </c>
      <c r="H618">
        <v>51.6</v>
      </c>
    </row>
    <row r="620" spans="1:9" x14ac:dyDescent="0.25">
      <c r="A620">
        <v>5</v>
      </c>
      <c r="B620">
        <v>7</v>
      </c>
      <c r="C620">
        <v>3</v>
      </c>
      <c r="D620">
        <v>1</v>
      </c>
      <c r="E620">
        <v>0</v>
      </c>
      <c r="F620">
        <v>1</v>
      </c>
      <c r="G620">
        <v>1</v>
      </c>
    </row>
    <row r="621" spans="1:9" x14ac:dyDescent="0.25">
      <c r="E621">
        <v>0</v>
      </c>
      <c r="F621">
        <v>1</v>
      </c>
      <c r="G621">
        <v>1</v>
      </c>
    </row>
    <row r="622" spans="1:9" x14ac:dyDescent="0.25">
      <c r="E622">
        <v>3</v>
      </c>
      <c r="F622">
        <v>2</v>
      </c>
      <c r="G622">
        <v>2</v>
      </c>
      <c r="H622">
        <v>4</v>
      </c>
    </row>
    <row r="624" spans="1:9" x14ac:dyDescent="0.25">
      <c r="A624">
        <v>8</v>
      </c>
      <c r="B624">
        <v>9</v>
      </c>
      <c r="C624">
        <v>53</v>
      </c>
      <c r="D624">
        <v>26.5</v>
      </c>
      <c r="E624">
        <v>2</v>
      </c>
      <c r="F624">
        <v>24.5</v>
      </c>
      <c r="G624">
        <v>24.5</v>
      </c>
    </row>
    <row r="625" spans="1:8" x14ac:dyDescent="0.25">
      <c r="E625">
        <v>51</v>
      </c>
      <c r="F625">
        <v>24.5</v>
      </c>
      <c r="G625">
        <v>24.5</v>
      </c>
      <c r="H625">
        <v>49</v>
      </c>
    </row>
    <row r="627" spans="1:8" x14ac:dyDescent="0.25">
      <c r="A627">
        <v>10</v>
      </c>
      <c r="B627">
        <v>16</v>
      </c>
      <c r="C627">
        <v>26</v>
      </c>
      <c r="D627">
        <v>3.71</v>
      </c>
      <c r="E627">
        <v>5</v>
      </c>
      <c r="F627">
        <v>1.29</v>
      </c>
      <c r="G627">
        <v>1.29</v>
      </c>
    </row>
    <row r="628" spans="1:8" x14ac:dyDescent="0.25">
      <c r="E628">
        <v>5</v>
      </c>
      <c r="F628">
        <v>1.29</v>
      </c>
      <c r="G628">
        <v>1.29</v>
      </c>
    </row>
    <row r="629" spans="1:8" x14ac:dyDescent="0.25">
      <c r="E629">
        <v>1</v>
      </c>
      <c r="F629">
        <v>2.71</v>
      </c>
      <c r="G629">
        <v>2.71</v>
      </c>
    </row>
    <row r="630" spans="1:8" x14ac:dyDescent="0.25">
      <c r="E630">
        <v>0</v>
      </c>
      <c r="F630">
        <v>3.71</v>
      </c>
      <c r="G630">
        <v>3.71</v>
      </c>
    </row>
    <row r="631" spans="1:8" x14ac:dyDescent="0.25">
      <c r="E631">
        <v>3</v>
      </c>
      <c r="F631">
        <v>0.71</v>
      </c>
      <c r="G631">
        <v>0.71</v>
      </c>
    </row>
    <row r="632" spans="1:8" x14ac:dyDescent="0.25">
      <c r="E632">
        <v>7</v>
      </c>
      <c r="F632">
        <v>3.29</v>
      </c>
      <c r="G632">
        <v>3.29</v>
      </c>
    </row>
    <row r="633" spans="1:8" x14ac:dyDescent="0.25">
      <c r="E633">
        <v>5</v>
      </c>
      <c r="F633">
        <v>1.29</v>
      </c>
      <c r="G633">
        <v>1.29</v>
      </c>
      <c r="H633">
        <v>14.29</v>
      </c>
    </row>
    <row r="635" spans="1:8" x14ac:dyDescent="0.25">
      <c r="A635">
        <v>17</v>
      </c>
      <c r="B635">
        <v>17</v>
      </c>
      <c r="C635">
        <v>3</v>
      </c>
      <c r="D635">
        <v>3</v>
      </c>
      <c r="E635">
        <v>3</v>
      </c>
      <c r="F635">
        <v>0</v>
      </c>
      <c r="G635">
        <v>0</v>
      </c>
      <c r="H635">
        <v>0</v>
      </c>
    </row>
    <row r="637" spans="1:8" x14ac:dyDescent="0.25">
      <c r="A637">
        <v>18</v>
      </c>
      <c r="B637">
        <v>25</v>
      </c>
      <c r="C637">
        <v>147</v>
      </c>
      <c r="D637">
        <v>18.38</v>
      </c>
      <c r="E637">
        <v>4</v>
      </c>
      <c r="F637">
        <v>14.38</v>
      </c>
      <c r="G637">
        <v>14.38</v>
      </c>
    </row>
    <row r="638" spans="1:8" x14ac:dyDescent="0.25">
      <c r="E638">
        <v>2</v>
      </c>
      <c r="F638">
        <v>16.38</v>
      </c>
      <c r="G638">
        <v>16.38</v>
      </c>
    </row>
    <row r="639" spans="1:8" x14ac:dyDescent="0.25">
      <c r="E639">
        <v>99</v>
      </c>
      <c r="F639">
        <v>80.62</v>
      </c>
      <c r="G639">
        <v>80.62</v>
      </c>
    </row>
    <row r="640" spans="1:8" x14ac:dyDescent="0.25">
      <c r="E640">
        <v>6</v>
      </c>
      <c r="F640">
        <v>12.38</v>
      </c>
      <c r="G640">
        <v>12.38</v>
      </c>
    </row>
    <row r="641" spans="1:8" x14ac:dyDescent="0.25">
      <c r="E641">
        <v>20</v>
      </c>
      <c r="F641">
        <v>1.62</v>
      </c>
      <c r="G641">
        <v>1.62</v>
      </c>
    </row>
    <row r="642" spans="1:8" x14ac:dyDescent="0.25">
      <c r="E642">
        <v>10</v>
      </c>
      <c r="F642">
        <v>8.3800000000000008</v>
      </c>
      <c r="G642">
        <v>8.3800000000000008</v>
      </c>
    </row>
    <row r="643" spans="1:8" x14ac:dyDescent="0.25">
      <c r="E643">
        <v>2</v>
      </c>
      <c r="F643">
        <v>16.38</v>
      </c>
      <c r="G643">
        <v>16.38</v>
      </c>
    </row>
    <row r="644" spans="1:8" x14ac:dyDescent="0.25">
      <c r="E644">
        <v>4</v>
      </c>
      <c r="F644">
        <v>14.38</v>
      </c>
      <c r="G644">
        <v>14.38</v>
      </c>
      <c r="H644">
        <v>164.5</v>
      </c>
    </row>
    <row r="646" spans="1:8" x14ac:dyDescent="0.25">
      <c r="A646">
        <v>26</v>
      </c>
      <c r="B646">
        <v>27</v>
      </c>
      <c r="C646">
        <v>69</v>
      </c>
      <c r="D646">
        <v>34.5</v>
      </c>
      <c r="E646">
        <v>50</v>
      </c>
      <c r="F646">
        <v>15.5</v>
      </c>
      <c r="G646">
        <v>15.5</v>
      </c>
    </row>
    <row r="647" spans="1:8" x14ac:dyDescent="0.25">
      <c r="E647">
        <v>19</v>
      </c>
      <c r="F647">
        <v>15.5</v>
      </c>
      <c r="G647">
        <v>15.5</v>
      </c>
      <c r="H647">
        <v>31</v>
      </c>
    </row>
    <row r="649" spans="1:8" x14ac:dyDescent="0.25">
      <c r="A649">
        <v>28</v>
      </c>
      <c r="B649">
        <v>30</v>
      </c>
      <c r="C649">
        <v>7</v>
      </c>
      <c r="D649">
        <v>2.33</v>
      </c>
      <c r="E649">
        <v>3</v>
      </c>
      <c r="F649">
        <v>0.67</v>
      </c>
      <c r="G649">
        <v>0.67</v>
      </c>
    </row>
    <row r="650" spans="1:8" x14ac:dyDescent="0.25">
      <c r="E650">
        <v>4</v>
      </c>
      <c r="F650">
        <v>1.67</v>
      </c>
      <c r="G650">
        <v>1.67</v>
      </c>
    </row>
    <row r="651" spans="1:8" x14ac:dyDescent="0.25">
      <c r="E651">
        <v>0</v>
      </c>
      <c r="F651">
        <v>2.33</v>
      </c>
      <c r="G651">
        <v>2.33</v>
      </c>
      <c r="H651">
        <v>4.67</v>
      </c>
    </row>
    <row r="653" spans="1:8" x14ac:dyDescent="0.25">
      <c r="A653">
        <v>31</v>
      </c>
      <c r="B653">
        <v>32</v>
      </c>
      <c r="C653">
        <v>32</v>
      </c>
      <c r="D653">
        <v>16</v>
      </c>
      <c r="E653">
        <v>16</v>
      </c>
      <c r="F653">
        <v>0</v>
      </c>
      <c r="G653">
        <v>0</v>
      </c>
    </row>
    <row r="654" spans="1:8" x14ac:dyDescent="0.25">
      <c r="E654">
        <v>16</v>
      </c>
      <c r="F654">
        <v>0</v>
      </c>
      <c r="G654">
        <v>0</v>
      </c>
      <c r="H654">
        <v>0</v>
      </c>
    </row>
    <row r="656" spans="1:8" x14ac:dyDescent="0.25">
      <c r="A656">
        <v>33</v>
      </c>
      <c r="B656">
        <v>45</v>
      </c>
      <c r="C656">
        <v>4</v>
      </c>
      <c r="D656">
        <v>0.31</v>
      </c>
      <c r="E656">
        <v>0</v>
      </c>
      <c r="F656">
        <v>0.31</v>
      </c>
      <c r="G656">
        <v>0.31</v>
      </c>
    </row>
    <row r="657" spans="1:9" x14ac:dyDescent="0.25">
      <c r="E657">
        <v>0</v>
      </c>
      <c r="F657">
        <v>0.31</v>
      </c>
      <c r="G657">
        <v>0.31</v>
      </c>
    </row>
    <row r="658" spans="1:9" x14ac:dyDescent="0.25">
      <c r="E658">
        <v>0</v>
      </c>
      <c r="F658">
        <v>0.31</v>
      </c>
      <c r="G658">
        <v>0.31</v>
      </c>
    </row>
    <row r="659" spans="1:9" x14ac:dyDescent="0.25">
      <c r="E659">
        <v>0</v>
      </c>
      <c r="F659">
        <v>0.31</v>
      </c>
      <c r="G659">
        <v>0.31</v>
      </c>
    </row>
    <row r="660" spans="1:9" x14ac:dyDescent="0.25">
      <c r="E660">
        <v>2</v>
      </c>
      <c r="F660">
        <v>1.69</v>
      </c>
      <c r="G660">
        <v>1.69</v>
      </c>
    </row>
    <row r="661" spans="1:9" x14ac:dyDescent="0.25">
      <c r="E661">
        <v>0</v>
      </c>
      <c r="F661">
        <v>0.31</v>
      </c>
      <c r="G661">
        <v>0.31</v>
      </c>
    </row>
    <row r="662" spans="1:9" x14ac:dyDescent="0.25">
      <c r="E662">
        <v>0</v>
      </c>
      <c r="F662">
        <v>0.31</v>
      </c>
      <c r="G662">
        <v>0.31</v>
      </c>
    </row>
    <row r="663" spans="1:9" x14ac:dyDescent="0.25">
      <c r="E663">
        <v>0</v>
      </c>
      <c r="F663">
        <v>0.31</v>
      </c>
      <c r="G663">
        <v>0.31</v>
      </c>
    </row>
    <row r="664" spans="1:9" x14ac:dyDescent="0.25">
      <c r="E664">
        <v>0</v>
      </c>
      <c r="F664">
        <v>0.31</v>
      </c>
      <c r="G664">
        <v>0.31</v>
      </c>
    </row>
    <row r="665" spans="1:9" x14ac:dyDescent="0.25">
      <c r="E665">
        <v>0</v>
      </c>
      <c r="F665">
        <v>0.31</v>
      </c>
      <c r="G665">
        <v>0.31</v>
      </c>
    </row>
    <row r="666" spans="1:9" x14ac:dyDescent="0.25">
      <c r="E666">
        <v>0</v>
      </c>
      <c r="F666">
        <v>0.31</v>
      </c>
      <c r="G666">
        <v>0.31</v>
      </c>
    </row>
    <row r="667" spans="1:9" x14ac:dyDescent="0.25">
      <c r="E667">
        <v>2</v>
      </c>
      <c r="F667">
        <v>1.69</v>
      </c>
      <c r="G667">
        <v>1.69</v>
      </c>
    </row>
    <row r="668" spans="1:9" x14ac:dyDescent="0.25">
      <c r="E668">
        <v>0</v>
      </c>
      <c r="F668">
        <v>0.31</v>
      </c>
      <c r="G668">
        <v>0.31</v>
      </c>
      <c r="H668">
        <v>6.77</v>
      </c>
    </row>
    <row r="670" spans="1:9" x14ac:dyDescent="0.25">
      <c r="D670">
        <v>325.82161054015103</v>
      </c>
    </row>
    <row r="672" spans="1:9" x14ac:dyDescent="0.25">
      <c r="A672" s="10" t="s">
        <v>136</v>
      </c>
      <c r="B672" s="10" t="s">
        <v>137</v>
      </c>
      <c r="C672" s="10"/>
      <c r="D672" s="10"/>
      <c r="E672" s="10"/>
      <c r="F672" s="10"/>
      <c r="G672" s="10"/>
      <c r="H672" s="10"/>
      <c r="I672" s="10"/>
    </row>
    <row r="673" spans="1:9" x14ac:dyDescent="0.25">
      <c r="A673" s="10" t="s">
        <v>132</v>
      </c>
      <c r="B673" s="10" t="s">
        <v>133</v>
      </c>
      <c r="C673" s="10"/>
      <c r="D673" s="10"/>
      <c r="E673" s="10"/>
      <c r="F673" s="10"/>
      <c r="G673" s="10"/>
      <c r="H673" s="10"/>
      <c r="I673" s="10"/>
    </row>
    <row r="674" spans="1:9" x14ac:dyDescent="0.25">
      <c r="A674" t="s">
        <v>124</v>
      </c>
      <c r="B674" t="s">
        <v>125</v>
      </c>
      <c r="C674" t="s">
        <v>126</v>
      </c>
      <c r="D674" t="s">
        <v>127</v>
      </c>
      <c r="E674" t="s">
        <v>128</v>
      </c>
      <c r="F674" t="s">
        <v>129</v>
      </c>
      <c r="G674" t="s">
        <v>130</v>
      </c>
      <c r="H674" t="s">
        <v>131</v>
      </c>
    </row>
    <row r="675" spans="1:9" x14ac:dyDescent="0.25">
      <c r="A675">
        <v>0</v>
      </c>
      <c r="B675">
        <v>4</v>
      </c>
      <c r="C675">
        <v>41</v>
      </c>
      <c r="D675">
        <v>8.1999999999999993</v>
      </c>
      <c r="E675">
        <v>2</v>
      </c>
      <c r="F675">
        <v>6.2</v>
      </c>
      <c r="G675">
        <v>6.2</v>
      </c>
    </row>
    <row r="676" spans="1:9" x14ac:dyDescent="0.25">
      <c r="E676">
        <v>0</v>
      </c>
      <c r="F676">
        <v>8.1999999999999993</v>
      </c>
      <c r="G676">
        <v>8.1999999999999993</v>
      </c>
    </row>
    <row r="677" spans="1:9" x14ac:dyDescent="0.25">
      <c r="E677">
        <v>34</v>
      </c>
      <c r="F677">
        <v>25.8</v>
      </c>
      <c r="G677">
        <v>25.8</v>
      </c>
    </row>
    <row r="678" spans="1:9" x14ac:dyDescent="0.25">
      <c r="E678">
        <v>0</v>
      </c>
      <c r="F678">
        <v>8.1999999999999993</v>
      </c>
      <c r="G678">
        <v>8.1999999999999993</v>
      </c>
    </row>
    <row r="679" spans="1:9" x14ac:dyDescent="0.25">
      <c r="E679">
        <v>5</v>
      </c>
      <c r="F679">
        <v>3.2</v>
      </c>
      <c r="G679">
        <v>3.2</v>
      </c>
      <c r="H679">
        <v>51.6</v>
      </c>
    </row>
    <row r="681" spans="1:9" x14ac:dyDescent="0.25">
      <c r="A681">
        <v>5</v>
      </c>
      <c r="B681">
        <v>7</v>
      </c>
      <c r="C681">
        <v>3</v>
      </c>
      <c r="D681">
        <v>1</v>
      </c>
      <c r="E681">
        <v>0</v>
      </c>
      <c r="F681">
        <v>1</v>
      </c>
      <c r="G681">
        <v>1</v>
      </c>
    </row>
    <row r="682" spans="1:9" x14ac:dyDescent="0.25">
      <c r="E682">
        <v>0</v>
      </c>
      <c r="F682">
        <v>1</v>
      </c>
      <c r="G682">
        <v>1</v>
      </c>
    </row>
    <row r="683" spans="1:9" x14ac:dyDescent="0.25">
      <c r="E683">
        <v>3</v>
      </c>
      <c r="F683">
        <v>2</v>
      </c>
      <c r="G683">
        <v>2</v>
      </c>
      <c r="H683">
        <v>4</v>
      </c>
    </row>
    <row r="685" spans="1:9" x14ac:dyDescent="0.25">
      <c r="A685">
        <v>8</v>
      </c>
      <c r="B685">
        <v>9</v>
      </c>
      <c r="C685">
        <v>53</v>
      </c>
      <c r="D685">
        <v>26.5</v>
      </c>
      <c r="E685">
        <v>2</v>
      </c>
      <c r="F685">
        <v>24.5</v>
      </c>
      <c r="G685">
        <v>24.5</v>
      </c>
    </row>
    <row r="686" spans="1:9" x14ac:dyDescent="0.25">
      <c r="E686">
        <v>51</v>
      </c>
      <c r="F686">
        <v>24.5</v>
      </c>
      <c r="G686">
        <v>24.5</v>
      </c>
      <c r="H686">
        <v>49</v>
      </c>
    </row>
    <row r="688" spans="1:9" x14ac:dyDescent="0.25">
      <c r="A688">
        <v>10</v>
      </c>
      <c r="B688">
        <v>16</v>
      </c>
      <c r="C688">
        <v>26</v>
      </c>
      <c r="D688">
        <v>3.71</v>
      </c>
      <c r="E688">
        <v>5</v>
      </c>
      <c r="F688">
        <v>1.29</v>
      </c>
      <c r="G688">
        <v>1.29</v>
      </c>
    </row>
    <row r="689" spans="1:8" x14ac:dyDescent="0.25">
      <c r="E689">
        <v>5</v>
      </c>
      <c r="F689">
        <v>1.29</v>
      </c>
      <c r="G689">
        <v>1.29</v>
      </c>
    </row>
    <row r="690" spans="1:8" x14ac:dyDescent="0.25">
      <c r="E690">
        <v>1</v>
      </c>
      <c r="F690">
        <v>2.71</v>
      </c>
      <c r="G690">
        <v>2.71</v>
      </c>
    </row>
    <row r="691" spans="1:8" x14ac:dyDescent="0.25">
      <c r="E691">
        <v>0</v>
      </c>
      <c r="F691">
        <v>3.71</v>
      </c>
      <c r="G691">
        <v>3.71</v>
      </c>
    </row>
    <row r="692" spans="1:8" x14ac:dyDescent="0.25">
      <c r="E692">
        <v>3</v>
      </c>
      <c r="F692">
        <v>0.71</v>
      </c>
      <c r="G692">
        <v>0.71</v>
      </c>
    </row>
    <row r="693" spans="1:8" x14ac:dyDescent="0.25">
      <c r="E693">
        <v>7</v>
      </c>
      <c r="F693">
        <v>3.29</v>
      </c>
      <c r="G693">
        <v>3.29</v>
      </c>
    </row>
    <row r="694" spans="1:8" x14ac:dyDescent="0.25">
      <c r="E694">
        <v>5</v>
      </c>
      <c r="F694">
        <v>1.29</v>
      </c>
      <c r="G694">
        <v>1.29</v>
      </c>
      <c r="H694">
        <v>14.29</v>
      </c>
    </row>
    <row r="696" spans="1:8" x14ac:dyDescent="0.25">
      <c r="A696">
        <v>17</v>
      </c>
      <c r="B696">
        <v>17</v>
      </c>
      <c r="C696">
        <v>3</v>
      </c>
      <c r="D696">
        <v>3</v>
      </c>
      <c r="E696">
        <v>3</v>
      </c>
      <c r="F696">
        <v>0</v>
      </c>
      <c r="G696">
        <v>0</v>
      </c>
      <c r="H696">
        <v>0</v>
      </c>
    </row>
    <row r="698" spans="1:8" x14ac:dyDescent="0.25">
      <c r="A698">
        <v>18</v>
      </c>
      <c r="B698">
        <v>25</v>
      </c>
      <c r="C698">
        <v>147</v>
      </c>
      <c r="D698">
        <v>18.38</v>
      </c>
      <c r="E698">
        <v>4</v>
      </c>
      <c r="F698">
        <v>14.38</v>
      </c>
      <c r="G698">
        <v>14.38</v>
      </c>
    </row>
    <row r="699" spans="1:8" x14ac:dyDescent="0.25">
      <c r="E699">
        <v>2</v>
      </c>
      <c r="F699">
        <v>16.38</v>
      </c>
      <c r="G699">
        <v>16.38</v>
      </c>
    </row>
    <row r="700" spans="1:8" x14ac:dyDescent="0.25">
      <c r="E700">
        <v>99</v>
      </c>
      <c r="F700">
        <v>80.62</v>
      </c>
      <c r="G700">
        <v>80.62</v>
      </c>
    </row>
    <row r="701" spans="1:8" x14ac:dyDescent="0.25">
      <c r="E701">
        <v>6</v>
      </c>
      <c r="F701">
        <v>12.38</v>
      </c>
      <c r="G701">
        <v>12.38</v>
      </c>
    </row>
    <row r="702" spans="1:8" x14ac:dyDescent="0.25">
      <c r="E702">
        <v>20</v>
      </c>
      <c r="F702">
        <v>1.62</v>
      </c>
      <c r="G702">
        <v>1.62</v>
      </c>
    </row>
    <row r="703" spans="1:8" x14ac:dyDescent="0.25">
      <c r="E703">
        <v>10</v>
      </c>
      <c r="F703">
        <v>8.3800000000000008</v>
      </c>
      <c r="G703">
        <v>8.3800000000000008</v>
      </c>
    </row>
    <row r="704" spans="1:8" x14ac:dyDescent="0.25">
      <c r="E704">
        <v>2</v>
      </c>
      <c r="F704">
        <v>16.38</v>
      </c>
      <c r="G704">
        <v>16.38</v>
      </c>
    </row>
    <row r="705" spans="1:8" x14ac:dyDescent="0.25">
      <c r="E705">
        <v>4</v>
      </c>
      <c r="F705">
        <v>14.38</v>
      </c>
      <c r="G705">
        <v>14.38</v>
      </c>
      <c r="H705">
        <v>164.5</v>
      </c>
    </row>
    <row r="707" spans="1:8" x14ac:dyDescent="0.25">
      <c r="A707">
        <v>26</v>
      </c>
      <c r="B707">
        <v>27</v>
      </c>
      <c r="C707">
        <v>69</v>
      </c>
      <c r="D707">
        <v>34.5</v>
      </c>
      <c r="E707">
        <v>50</v>
      </c>
      <c r="F707">
        <v>15.5</v>
      </c>
      <c r="G707">
        <v>15.5</v>
      </c>
    </row>
    <row r="708" spans="1:8" x14ac:dyDescent="0.25">
      <c r="E708">
        <v>19</v>
      </c>
      <c r="F708">
        <v>15.5</v>
      </c>
      <c r="G708">
        <v>15.5</v>
      </c>
      <c r="H708">
        <v>31</v>
      </c>
    </row>
    <row r="710" spans="1:8" x14ac:dyDescent="0.25">
      <c r="A710">
        <v>28</v>
      </c>
      <c r="B710">
        <v>30</v>
      </c>
      <c r="C710">
        <v>7</v>
      </c>
      <c r="D710">
        <v>2.33</v>
      </c>
      <c r="E710">
        <v>3</v>
      </c>
      <c r="F710">
        <v>0.67</v>
      </c>
      <c r="G710">
        <v>0.67</v>
      </c>
    </row>
    <row r="711" spans="1:8" x14ac:dyDescent="0.25">
      <c r="E711">
        <v>4</v>
      </c>
      <c r="F711">
        <v>1.67</v>
      </c>
      <c r="G711">
        <v>1.67</v>
      </c>
    </row>
    <row r="712" spans="1:8" x14ac:dyDescent="0.25">
      <c r="E712">
        <v>0</v>
      </c>
      <c r="F712">
        <v>2.33</v>
      </c>
      <c r="G712">
        <v>2.33</v>
      </c>
      <c r="H712">
        <v>4.67</v>
      </c>
    </row>
    <row r="714" spans="1:8" x14ac:dyDescent="0.25">
      <c r="A714">
        <v>31</v>
      </c>
      <c r="B714">
        <v>32</v>
      </c>
      <c r="C714">
        <v>32</v>
      </c>
      <c r="D714">
        <v>16</v>
      </c>
      <c r="E714">
        <v>16</v>
      </c>
      <c r="F714">
        <v>0</v>
      </c>
      <c r="G714">
        <v>0</v>
      </c>
    </row>
    <row r="715" spans="1:8" x14ac:dyDescent="0.25">
      <c r="E715">
        <v>16</v>
      </c>
      <c r="F715">
        <v>0</v>
      </c>
      <c r="G715">
        <v>0</v>
      </c>
      <c r="H715">
        <v>0</v>
      </c>
    </row>
    <row r="717" spans="1:8" x14ac:dyDescent="0.25">
      <c r="A717">
        <v>33</v>
      </c>
      <c r="B717">
        <v>45</v>
      </c>
      <c r="C717">
        <v>4</v>
      </c>
      <c r="D717">
        <v>0.31</v>
      </c>
      <c r="E717">
        <v>0</v>
      </c>
      <c r="F717">
        <v>0.31</v>
      </c>
      <c r="G717">
        <v>0.31</v>
      </c>
    </row>
    <row r="718" spans="1:8" x14ac:dyDescent="0.25">
      <c r="E718">
        <v>0</v>
      </c>
      <c r="F718">
        <v>0.31</v>
      </c>
      <c r="G718">
        <v>0.31</v>
      </c>
    </row>
    <row r="719" spans="1:8" x14ac:dyDescent="0.25">
      <c r="E719">
        <v>0</v>
      </c>
      <c r="F719">
        <v>0.31</v>
      </c>
      <c r="G719">
        <v>0.31</v>
      </c>
    </row>
    <row r="720" spans="1:8" x14ac:dyDescent="0.25">
      <c r="E720">
        <v>0</v>
      </c>
      <c r="F720">
        <v>0.31</v>
      </c>
      <c r="G720">
        <v>0.31</v>
      </c>
    </row>
    <row r="721" spans="4:8" x14ac:dyDescent="0.25">
      <c r="E721">
        <v>2</v>
      </c>
      <c r="F721">
        <v>1.69</v>
      </c>
      <c r="G721">
        <v>1.69</v>
      </c>
    </row>
    <row r="722" spans="4:8" x14ac:dyDescent="0.25">
      <c r="E722">
        <v>0</v>
      </c>
      <c r="F722">
        <v>0.31</v>
      </c>
      <c r="G722">
        <v>0.31</v>
      </c>
    </row>
    <row r="723" spans="4:8" x14ac:dyDescent="0.25">
      <c r="E723">
        <v>0</v>
      </c>
      <c r="F723">
        <v>0.31</v>
      </c>
      <c r="G723">
        <v>0.31</v>
      </c>
    </row>
    <row r="724" spans="4:8" x14ac:dyDescent="0.25">
      <c r="E724">
        <v>0</v>
      </c>
      <c r="F724">
        <v>0.31</v>
      </c>
      <c r="G724">
        <v>0.31</v>
      </c>
    </row>
    <row r="725" spans="4:8" x14ac:dyDescent="0.25">
      <c r="E725">
        <v>0</v>
      </c>
      <c r="F725">
        <v>0.31</v>
      </c>
      <c r="G725">
        <v>0.31</v>
      </c>
    </row>
    <row r="726" spans="4:8" x14ac:dyDescent="0.25">
      <c r="E726">
        <v>0</v>
      </c>
      <c r="F726">
        <v>0.31</v>
      </c>
      <c r="G726">
        <v>0.31</v>
      </c>
    </row>
    <row r="727" spans="4:8" x14ac:dyDescent="0.25">
      <c r="E727">
        <v>0</v>
      </c>
      <c r="F727">
        <v>0.31</v>
      </c>
      <c r="G727">
        <v>0.31</v>
      </c>
    </row>
    <row r="728" spans="4:8" x14ac:dyDescent="0.25">
      <c r="E728">
        <v>2</v>
      </c>
      <c r="F728">
        <v>1.69</v>
      </c>
      <c r="G728">
        <v>1.69</v>
      </c>
    </row>
    <row r="729" spans="4:8" x14ac:dyDescent="0.25">
      <c r="E729">
        <v>0</v>
      </c>
      <c r="F729">
        <v>0.31</v>
      </c>
      <c r="G729">
        <v>0.31</v>
      </c>
      <c r="H729">
        <v>6.77</v>
      </c>
    </row>
    <row r="731" spans="4:8" x14ac:dyDescent="0.25">
      <c r="D731">
        <v>325.82161054015103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7"/>
  <sheetViews>
    <sheetView tabSelected="1" workbookViewId="0">
      <selection activeCell="T146" sqref="T146"/>
    </sheetView>
  </sheetViews>
  <sheetFormatPr defaultRowHeight="15.75" x14ac:dyDescent="0.25"/>
  <cols>
    <col min="1" max="1" width="23.25" bestFit="1" customWidth="1"/>
    <col min="2" max="2" width="20.125" bestFit="1" customWidth="1"/>
    <col min="3" max="3" width="8" bestFit="1" customWidth="1"/>
    <col min="4" max="4" width="11.875" bestFit="1" customWidth="1"/>
  </cols>
  <sheetData>
    <row r="1" spans="1:4" x14ac:dyDescent="0.25">
      <c r="A1" t="s">
        <v>138</v>
      </c>
    </row>
    <row r="2" spans="1:4" x14ac:dyDescent="0.25">
      <c r="A2" s="10" t="s">
        <v>120</v>
      </c>
      <c r="B2" s="10" t="s">
        <v>121</v>
      </c>
      <c r="C2" s="10"/>
      <c r="D2" s="10"/>
    </row>
    <row r="3" spans="1:4" x14ac:dyDescent="0.25">
      <c r="A3" s="10" t="s">
        <v>122</v>
      </c>
      <c r="B3" s="10" t="s">
        <v>123</v>
      </c>
      <c r="C3" s="10"/>
      <c r="D3" s="10"/>
    </row>
    <row r="4" spans="1:4" x14ac:dyDescent="0.25">
      <c r="A4" t="s">
        <v>105</v>
      </c>
      <c r="B4" t="s">
        <v>139</v>
      </c>
      <c r="C4" t="s">
        <v>140</v>
      </c>
      <c r="D4" t="s">
        <v>141</v>
      </c>
    </row>
    <row r="5" spans="1:4" x14ac:dyDescent="0.25">
      <c r="A5" t="s">
        <v>142</v>
      </c>
      <c r="B5">
        <v>57.745139999999999</v>
      </c>
      <c r="C5">
        <v>5</v>
      </c>
      <c r="D5">
        <v>2.0779220000000001E-2</v>
      </c>
    </row>
    <row r="6" spans="1:4" x14ac:dyDescent="0.25">
      <c r="A6" t="s">
        <v>143</v>
      </c>
      <c r="B6">
        <v>130.53621000000001</v>
      </c>
      <c r="C6">
        <v>3</v>
      </c>
      <c r="D6">
        <v>1.8181817999999999E-2</v>
      </c>
    </row>
    <row r="7" spans="1:4" x14ac:dyDescent="0.25">
      <c r="A7" t="s">
        <v>144</v>
      </c>
      <c r="B7">
        <v>85.757450000000006</v>
      </c>
      <c r="C7">
        <v>1</v>
      </c>
      <c r="D7">
        <v>2.5974026000000001E-2</v>
      </c>
    </row>
    <row r="8" spans="1:4" x14ac:dyDescent="0.25">
      <c r="A8" t="s">
        <v>145</v>
      </c>
      <c r="B8">
        <v>50.352364000000001</v>
      </c>
      <c r="C8">
        <v>16</v>
      </c>
      <c r="D8">
        <v>4.4155844E-2</v>
      </c>
    </row>
    <row r="9" spans="1:4" x14ac:dyDescent="0.25">
      <c r="A9" t="s">
        <v>146</v>
      </c>
      <c r="B9">
        <v>497.28464000000002</v>
      </c>
      <c r="C9">
        <v>2</v>
      </c>
      <c r="D9">
        <v>2.5974025000000001E-3</v>
      </c>
    </row>
    <row r="10" spans="1:4" x14ac:dyDescent="0.25">
      <c r="A10" t="s">
        <v>147</v>
      </c>
      <c r="B10">
        <v>168.66095999999999</v>
      </c>
      <c r="C10">
        <v>0</v>
      </c>
      <c r="D10">
        <v>2.5974025000000001E-3</v>
      </c>
    </row>
    <row r="11" spans="1:4" x14ac:dyDescent="0.25">
      <c r="A11" t="s">
        <v>148</v>
      </c>
      <c r="B11">
        <v>1061.0815</v>
      </c>
      <c r="C11">
        <v>0</v>
      </c>
      <c r="D11">
        <v>0</v>
      </c>
    </row>
    <row r="12" spans="1:4" x14ac:dyDescent="0.25">
      <c r="A12" t="s">
        <v>149</v>
      </c>
      <c r="B12">
        <v>163.48642000000001</v>
      </c>
      <c r="C12">
        <v>2</v>
      </c>
      <c r="D12">
        <v>5.1948050000000003E-3</v>
      </c>
    </row>
    <row r="13" spans="1:4" x14ac:dyDescent="0.25">
      <c r="A13" t="s">
        <v>150</v>
      </c>
      <c r="B13">
        <v>1533.192</v>
      </c>
      <c r="C13">
        <v>2</v>
      </c>
      <c r="D13">
        <v>5.1948050000000003E-3</v>
      </c>
    </row>
    <row r="16" spans="1:4" x14ac:dyDescent="0.25">
      <c r="A16" s="10" t="s">
        <v>120</v>
      </c>
      <c r="B16" s="10" t="s">
        <v>121</v>
      </c>
      <c r="C16" s="10"/>
      <c r="D16" s="10"/>
    </row>
    <row r="17" spans="1:4" x14ac:dyDescent="0.25">
      <c r="A17" s="10" t="s">
        <v>132</v>
      </c>
      <c r="B17" s="10" t="s">
        <v>123</v>
      </c>
      <c r="C17" s="10"/>
      <c r="D17" s="10"/>
    </row>
    <row r="18" spans="1:4" x14ac:dyDescent="0.25">
      <c r="A18" t="s">
        <v>105</v>
      </c>
      <c r="B18" t="s">
        <v>139</v>
      </c>
      <c r="C18" t="s">
        <v>140</v>
      </c>
      <c r="D18" t="s">
        <v>141</v>
      </c>
    </row>
    <row r="19" spans="1:4" x14ac:dyDescent="0.25">
      <c r="A19" t="s">
        <v>142</v>
      </c>
      <c r="B19">
        <v>57.745139999999999</v>
      </c>
      <c r="C19">
        <v>5</v>
      </c>
      <c r="D19">
        <v>2.0779220000000001E-2</v>
      </c>
    </row>
    <row r="20" spans="1:4" x14ac:dyDescent="0.25">
      <c r="A20" t="s">
        <v>143</v>
      </c>
      <c r="B20">
        <v>130.53621000000001</v>
      </c>
      <c r="C20">
        <v>3</v>
      </c>
      <c r="D20">
        <v>1.8181817999999999E-2</v>
      </c>
    </row>
    <row r="21" spans="1:4" x14ac:dyDescent="0.25">
      <c r="A21" t="s">
        <v>144</v>
      </c>
      <c r="B21">
        <v>85.757450000000006</v>
      </c>
      <c r="C21">
        <v>1</v>
      </c>
      <c r="D21">
        <v>2.8571428999999999E-2</v>
      </c>
    </row>
    <row r="22" spans="1:4" x14ac:dyDescent="0.25">
      <c r="A22" t="s">
        <v>145</v>
      </c>
      <c r="B22">
        <v>20.875731999999999</v>
      </c>
      <c r="C22">
        <v>46</v>
      </c>
      <c r="D22">
        <v>7.7922080000000001E-3</v>
      </c>
    </row>
    <row r="23" spans="1:4" x14ac:dyDescent="0.25">
      <c r="A23" t="s">
        <v>146</v>
      </c>
      <c r="B23">
        <v>50.352364000000001</v>
      </c>
      <c r="C23">
        <v>16</v>
      </c>
      <c r="D23">
        <v>3.8961038000000003E-2</v>
      </c>
    </row>
    <row r="24" spans="1:4" x14ac:dyDescent="0.25">
      <c r="A24" t="s">
        <v>147</v>
      </c>
      <c r="B24">
        <v>497.28464000000002</v>
      </c>
      <c r="C24">
        <v>2</v>
      </c>
      <c r="D24">
        <v>5.1948050000000003E-3</v>
      </c>
    </row>
    <row r="25" spans="1:4" x14ac:dyDescent="0.25">
      <c r="A25" t="s">
        <v>148</v>
      </c>
      <c r="B25">
        <v>31.675944999999999</v>
      </c>
      <c r="C25">
        <v>2</v>
      </c>
      <c r="D25">
        <v>5.1948050000000003E-3</v>
      </c>
    </row>
    <row r="26" spans="1:4" x14ac:dyDescent="0.25">
      <c r="A26" t="s">
        <v>149</v>
      </c>
      <c r="B26">
        <v>163.48642000000001</v>
      </c>
      <c r="C26">
        <v>2</v>
      </c>
      <c r="D26">
        <v>5.1948050000000003E-3</v>
      </c>
    </row>
    <row r="27" spans="1:4" x14ac:dyDescent="0.25">
      <c r="A27" t="s">
        <v>150</v>
      </c>
      <c r="B27">
        <v>1533.192</v>
      </c>
      <c r="C27">
        <v>2</v>
      </c>
      <c r="D27">
        <v>5.1948050000000003E-3</v>
      </c>
    </row>
    <row r="30" spans="1:4" x14ac:dyDescent="0.25">
      <c r="A30" s="10" t="s">
        <v>120</v>
      </c>
      <c r="B30" s="10" t="s">
        <v>121</v>
      </c>
      <c r="C30" s="10"/>
      <c r="D30" s="10"/>
    </row>
    <row r="31" spans="1:4" x14ac:dyDescent="0.25">
      <c r="A31" s="10" t="s">
        <v>122</v>
      </c>
      <c r="B31" s="10" t="s">
        <v>133</v>
      </c>
      <c r="C31" s="10"/>
      <c r="D31" s="10"/>
    </row>
    <row r="32" spans="1:4" x14ac:dyDescent="0.25">
      <c r="A32" t="s">
        <v>105</v>
      </c>
      <c r="B32" t="s">
        <v>139</v>
      </c>
      <c r="C32" t="s">
        <v>140</v>
      </c>
      <c r="D32" t="s">
        <v>141</v>
      </c>
    </row>
    <row r="33" spans="1:4" x14ac:dyDescent="0.25">
      <c r="A33" t="s">
        <v>142</v>
      </c>
      <c r="B33">
        <v>57.745139999999999</v>
      </c>
      <c r="C33">
        <v>5</v>
      </c>
      <c r="D33">
        <v>2.0779220000000001E-2</v>
      </c>
    </row>
    <row r="34" spans="1:4" x14ac:dyDescent="0.25">
      <c r="A34" t="s">
        <v>143</v>
      </c>
      <c r="B34">
        <v>130.53621000000001</v>
      </c>
      <c r="C34">
        <v>3</v>
      </c>
      <c r="D34">
        <v>1.8181817999999999E-2</v>
      </c>
    </row>
    <row r="35" spans="1:4" x14ac:dyDescent="0.25">
      <c r="A35" t="s">
        <v>144</v>
      </c>
      <c r="B35">
        <v>85.757450000000006</v>
      </c>
      <c r="C35">
        <v>1</v>
      </c>
      <c r="D35">
        <v>2.5974026000000001E-2</v>
      </c>
    </row>
    <row r="36" spans="1:4" x14ac:dyDescent="0.25">
      <c r="A36" t="s">
        <v>145</v>
      </c>
      <c r="B36">
        <v>50.352364000000001</v>
      </c>
      <c r="C36">
        <v>16</v>
      </c>
      <c r="D36">
        <v>4.4155844E-2</v>
      </c>
    </row>
    <row r="37" spans="1:4" x14ac:dyDescent="0.25">
      <c r="A37" t="s">
        <v>146</v>
      </c>
      <c r="B37">
        <v>497.28464000000002</v>
      </c>
      <c r="C37">
        <v>2</v>
      </c>
      <c r="D37">
        <v>2.5974025000000001E-3</v>
      </c>
    </row>
    <row r="38" spans="1:4" x14ac:dyDescent="0.25">
      <c r="A38" t="s">
        <v>147</v>
      </c>
      <c r="B38">
        <v>168.66095999999999</v>
      </c>
      <c r="C38">
        <v>0</v>
      </c>
      <c r="D38">
        <v>2.5974025000000001E-3</v>
      </c>
    </row>
    <row r="39" spans="1:4" x14ac:dyDescent="0.25">
      <c r="A39" t="s">
        <v>148</v>
      </c>
      <c r="B39">
        <v>1061.0815</v>
      </c>
      <c r="C39">
        <v>0</v>
      </c>
      <c r="D39">
        <v>0</v>
      </c>
    </row>
    <row r="40" spans="1:4" x14ac:dyDescent="0.25">
      <c r="A40" t="s">
        <v>149</v>
      </c>
      <c r="B40">
        <v>163.48642000000001</v>
      </c>
      <c r="C40">
        <v>2</v>
      </c>
      <c r="D40">
        <v>5.1948050000000003E-3</v>
      </c>
    </row>
    <row r="41" spans="1:4" x14ac:dyDescent="0.25">
      <c r="A41" t="s">
        <v>150</v>
      </c>
      <c r="B41">
        <v>1533.192</v>
      </c>
      <c r="C41">
        <v>2</v>
      </c>
      <c r="D41">
        <v>5.1948050000000003E-3</v>
      </c>
    </row>
    <row r="44" spans="1:4" x14ac:dyDescent="0.25">
      <c r="A44" s="10" t="s">
        <v>120</v>
      </c>
      <c r="B44" s="10" t="s">
        <v>121</v>
      </c>
      <c r="C44" s="10"/>
      <c r="D44" s="10"/>
    </row>
    <row r="45" spans="1:4" x14ac:dyDescent="0.25">
      <c r="A45" s="10" t="s">
        <v>132</v>
      </c>
      <c r="B45" s="10" t="s">
        <v>133</v>
      </c>
      <c r="C45" s="10"/>
      <c r="D45" s="10"/>
    </row>
    <row r="46" spans="1:4" x14ac:dyDescent="0.25">
      <c r="A46" t="s">
        <v>105</v>
      </c>
      <c r="B46" t="s">
        <v>139</v>
      </c>
      <c r="C46" t="s">
        <v>140</v>
      </c>
      <c r="D46" t="s">
        <v>141</v>
      </c>
    </row>
    <row r="47" spans="1:4" x14ac:dyDescent="0.25">
      <c r="A47" t="s">
        <v>142</v>
      </c>
      <c r="B47">
        <v>57.745139999999999</v>
      </c>
      <c r="C47">
        <v>5</v>
      </c>
      <c r="D47">
        <v>2.0779220000000001E-2</v>
      </c>
    </row>
    <row r="48" spans="1:4" x14ac:dyDescent="0.25">
      <c r="A48" t="s">
        <v>143</v>
      </c>
      <c r="B48">
        <v>130.53621000000001</v>
      </c>
      <c r="C48">
        <v>3</v>
      </c>
      <c r="D48">
        <v>1.8181817999999999E-2</v>
      </c>
    </row>
    <row r="49" spans="1:4" x14ac:dyDescent="0.25">
      <c r="A49" t="s">
        <v>144</v>
      </c>
      <c r="B49">
        <v>85.757450000000006</v>
      </c>
      <c r="C49">
        <v>1</v>
      </c>
      <c r="D49">
        <v>2.8571428999999999E-2</v>
      </c>
    </row>
    <row r="50" spans="1:4" x14ac:dyDescent="0.25">
      <c r="A50" t="s">
        <v>145</v>
      </c>
      <c r="B50">
        <v>20.875731999999999</v>
      </c>
      <c r="C50">
        <v>46</v>
      </c>
      <c r="D50">
        <v>7.7922080000000001E-3</v>
      </c>
    </row>
    <row r="51" spans="1:4" x14ac:dyDescent="0.25">
      <c r="A51" t="s">
        <v>146</v>
      </c>
      <c r="B51">
        <v>50.352364000000001</v>
      </c>
      <c r="C51">
        <v>16</v>
      </c>
      <c r="D51">
        <v>3.8961038000000003E-2</v>
      </c>
    </row>
    <row r="52" spans="1:4" x14ac:dyDescent="0.25">
      <c r="A52" t="s">
        <v>147</v>
      </c>
      <c r="B52">
        <v>497.28464000000002</v>
      </c>
      <c r="C52">
        <v>2</v>
      </c>
      <c r="D52">
        <v>5.1948050000000003E-3</v>
      </c>
    </row>
    <row r="53" spans="1:4" x14ac:dyDescent="0.25">
      <c r="A53" t="s">
        <v>148</v>
      </c>
      <c r="B53">
        <v>31.675944999999999</v>
      </c>
      <c r="C53">
        <v>2</v>
      </c>
      <c r="D53">
        <v>5.1948050000000003E-3</v>
      </c>
    </row>
    <row r="54" spans="1:4" x14ac:dyDescent="0.25">
      <c r="A54" t="s">
        <v>149</v>
      </c>
      <c r="B54">
        <v>163.48642000000001</v>
      </c>
      <c r="C54">
        <v>2</v>
      </c>
      <c r="D54">
        <v>5.1948050000000003E-3</v>
      </c>
    </row>
    <row r="55" spans="1:4" x14ac:dyDescent="0.25">
      <c r="A55" t="s">
        <v>150</v>
      </c>
      <c r="B55">
        <v>1533.192</v>
      </c>
      <c r="C55">
        <v>2</v>
      </c>
      <c r="D55">
        <v>5.1948050000000003E-3</v>
      </c>
    </row>
    <row r="58" spans="1:4" x14ac:dyDescent="0.25">
      <c r="A58" s="10" t="s">
        <v>134</v>
      </c>
      <c r="B58" s="10" t="s">
        <v>135</v>
      </c>
      <c r="C58" s="10"/>
      <c r="D58" s="10"/>
    </row>
    <row r="59" spans="1:4" x14ac:dyDescent="0.25">
      <c r="A59" s="10" t="s">
        <v>122</v>
      </c>
      <c r="B59" s="10" t="s">
        <v>123</v>
      </c>
      <c r="C59" s="10"/>
      <c r="D59" s="10"/>
    </row>
    <row r="60" spans="1:4" x14ac:dyDescent="0.25">
      <c r="A60" t="s">
        <v>105</v>
      </c>
      <c r="B60" t="s">
        <v>139</v>
      </c>
      <c r="C60" t="s">
        <v>140</v>
      </c>
      <c r="D60" t="s">
        <v>141</v>
      </c>
    </row>
    <row r="61" spans="1:4" x14ac:dyDescent="0.25">
      <c r="A61" t="s">
        <v>142</v>
      </c>
      <c r="B61">
        <v>2.1446334999999999</v>
      </c>
      <c r="C61">
        <v>34</v>
      </c>
      <c r="D61">
        <v>1.5584416E-2</v>
      </c>
    </row>
    <row r="62" spans="1:4" x14ac:dyDescent="0.25">
      <c r="A62" t="s">
        <v>143</v>
      </c>
      <c r="B62">
        <v>85.757450000000006</v>
      </c>
      <c r="C62">
        <v>1</v>
      </c>
      <c r="D62">
        <v>1.0389610000000001E-2</v>
      </c>
    </row>
    <row r="63" spans="1:4" x14ac:dyDescent="0.25">
      <c r="A63" t="s">
        <v>144</v>
      </c>
      <c r="B63">
        <v>1.512435</v>
      </c>
      <c r="C63">
        <v>97</v>
      </c>
      <c r="D63">
        <v>0.24935065000000001</v>
      </c>
    </row>
    <row r="64" spans="1:4" x14ac:dyDescent="0.25">
      <c r="A64" t="s">
        <v>145</v>
      </c>
      <c r="B64">
        <v>2.7245861999999999E-2</v>
      </c>
      <c r="C64">
        <v>93</v>
      </c>
      <c r="D64">
        <v>0.23636362999999999</v>
      </c>
    </row>
    <row r="65" spans="1:4" x14ac:dyDescent="0.25">
      <c r="A65" t="s">
        <v>146</v>
      </c>
      <c r="B65">
        <v>20.875731999999999</v>
      </c>
      <c r="C65">
        <v>46</v>
      </c>
      <c r="D65">
        <v>1.8181817999999999E-2</v>
      </c>
    </row>
    <row r="66" spans="1:4" x14ac:dyDescent="0.25">
      <c r="A66" t="s">
        <v>147</v>
      </c>
      <c r="B66">
        <v>50.352364000000001</v>
      </c>
      <c r="C66">
        <v>16</v>
      </c>
      <c r="D66">
        <v>3.8961038000000003E-2</v>
      </c>
    </row>
    <row r="67" spans="1:4" x14ac:dyDescent="0.25">
      <c r="A67" t="s">
        <v>148</v>
      </c>
      <c r="B67">
        <v>497.28464000000002</v>
      </c>
      <c r="C67">
        <v>2</v>
      </c>
      <c r="D67">
        <v>0</v>
      </c>
    </row>
    <row r="68" spans="1:4" x14ac:dyDescent="0.25">
      <c r="A68" t="s">
        <v>149</v>
      </c>
      <c r="B68">
        <v>1061.0815</v>
      </c>
      <c r="C68">
        <v>0</v>
      </c>
      <c r="D68">
        <v>0</v>
      </c>
    </row>
    <row r="69" spans="1:4" x14ac:dyDescent="0.25">
      <c r="A69" t="s">
        <v>150</v>
      </c>
      <c r="B69">
        <v>1533.192</v>
      </c>
      <c r="C69">
        <v>2</v>
      </c>
      <c r="D69">
        <v>0</v>
      </c>
    </row>
    <row r="72" spans="1:4" x14ac:dyDescent="0.25">
      <c r="A72" s="10" t="s">
        <v>134</v>
      </c>
      <c r="B72" s="10" t="s">
        <v>135</v>
      </c>
      <c r="C72" s="10"/>
      <c r="D72" s="10"/>
    </row>
    <row r="73" spans="1:4" x14ac:dyDescent="0.25">
      <c r="A73" s="10" t="s">
        <v>132</v>
      </c>
      <c r="B73" s="10" t="s">
        <v>123</v>
      </c>
      <c r="C73" s="10"/>
      <c r="D73" s="10"/>
    </row>
    <row r="74" spans="1:4" x14ac:dyDescent="0.25">
      <c r="A74" t="s">
        <v>105</v>
      </c>
      <c r="B74" t="s">
        <v>139</v>
      </c>
      <c r="C74" t="s">
        <v>140</v>
      </c>
      <c r="D74" t="s">
        <v>141</v>
      </c>
    </row>
    <row r="75" spans="1:4" x14ac:dyDescent="0.25">
      <c r="A75" t="s">
        <v>142</v>
      </c>
      <c r="B75">
        <v>2.1446334999999999</v>
      </c>
      <c r="C75">
        <v>34</v>
      </c>
      <c r="D75">
        <v>1.2987013E-2</v>
      </c>
    </row>
    <row r="76" spans="1:4" x14ac:dyDescent="0.25">
      <c r="A76" t="s">
        <v>143</v>
      </c>
      <c r="B76">
        <v>1.2800944999999999</v>
      </c>
      <c r="C76">
        <v>49</v>
      </c>
      <c r="D76">
        <v>5.1948050000000003E-3</v>
      </c>
    </row>
    <row r="77" spans="1:4" x14ac:dyDescent="0.25">
      <c r="A77" t="s">
        <v>144</v>
      </c>
      <c r="B77">
        <v>85.757450000000006</v>
      </c>
      <c r="C77">
        <v>1</v>
      </c>
      <c r="D77">
        <v>1.2987013E-2</v>
      </c>
    </row>
    <row r="78" spans="1:4" x14ac:dyDescent="0.25">
      <c r="A78" t="s">
        <v>145</v>
      </c>
      <c r="B78">
        <v>1.512435</v>
      </c>
      <c r="C78">
        <v>97</v>
      </c>
      <c r="D78">
        <v>0.24935065000000001</v>
      </c>
    </row>
    <row r="79" spans="1:4" x14ac:dyDescent="0.25">
      <c r="A79" t="s">
        <v>146</v>
      </c>
      <c r="B79">
        <v>2.7245861999999999E-2</v>
      </c>
      <c r="C79">
        <v>93</v>
      </c>
      <c r="D79">
        <v>0.23636362999999999</v>
      </c>
    </row>
    <row r="80" spans="1:4" x14ac:dyDescent="0.25">
      <c r="A80" t="s">
        <v>147</v>
      </c>
      <c r="B80">
        <v>20.875731999999999</v>
      </c>
      <c r="C80">
        <v>46</v>
      </c>
      <c r="D80">
        <v>1.8181817999999999E-2</v>
      </c>
    </row>
    <row r="81" spans="1:4" x14ac:dyDescent="0.25">
      <c r="A81" t="s">
        <v>148</v>
      </c>
      <c r="B81">
        <v>50.352364000000001</v>
      </c>
      <c r="C81">
        <v>16</v>
      </c>
      <c r="D81">
        <v>3.8961038000000003E-2</v>
      </c>
    </row>
    <row r="82" spans="1:4" x14ac:dyDescent="0.25">
      <c r="A82" t="s">
        <v>149</v>
      </c>
      <c r="B82">
        <v>497.28464000000002</v>
      </c>
      <c r="C82">
        <v>2</v>
      </c>
      <c r="D82">
        <v>0</v>
      </c>
    </row>
    <row r="83" spans="1:4" x14ac:dyDescent="0.25">
      <c r="A83" t="s">
        <v>150</v>
      </c>
      <c r="B83">
        <v>1533.192</v>
      </c>
      <c r="C83">
        <v>2</v>
      </c>
      <c r="D83">
        <v>0</v>
      </c>
    </row>
    <row r="86" spans="1:4" x14ac:dyDescent="0.25">
      <c r="A86" s="10" t="s">
        <v>134</v>
      </c>
      <c r="B86" s="10" t="s">
        <v>135</v>
      </c>
      <c r="C86" s="10"/>
      <c r="D86" s="10"/>
    </row>
    <row r="87" spans="1:4" x14ac:dyDescent="0.25">
      <c r="A87" s="10" t="s">
        <v>122</v>
      </c>
      <c r="B87" s="10" t="s">
        <v>133</v>
      </c>
      <c r="C87" s="10"/>
      <c r="D87" s="10"/>
    </row>
    <row r="88" spans="1:4" x14ac:dyDescent="0.25">
      <c r="A88" t="s">
        <v>105</v>
      </c>
      <c r="B88" t="s">
        <v>139</v>
      </c>
      <c r="C88" t="s">
        <v>140</v>
      </c>
      <c r="D88" t="s">
        <v>141</v>
      </c>
    </row>
    <row r="89" spans="1:4" x14ac:dyDescent="0.25">
      <c r="A89" t="s">
        <v>142</v>
      </c>
      <c r="B89">
        <v>57.745139999999999</v>
      </c>
      <c r="C89">
        <v>5</v>
      </c>
      <c r="D89">
        <v>1.8181817999999999E-2</v>
      </c>
    </row>
    <row r="90" spans="1:4" x14ac:dyDescent="0.25">
      <c r="A90" t="s">
        <v>143</v>
      </c>
      <c r="B90">
        <v>6.4363593999999997</v>
      </c>
      <c r="C90">
        <v>1</v>
      </c>
      <c r="D90">
        <v>1.8181817999999999E-2</v>
      </c>
    </row>
    <row r="91" spans="1:4" x14ac:dyDescent="0.25">
      <c r="A91" t="s">
        <v>144</v>
      </c>
      <c r="B91">
        <v>85.757450000000006</v>
      </c>
      <c r="C91">
        <v>1</v>
      </c>
      <c r="D91">
        <v>2.5974026000000001E-2</v>
      </c>
    </row>
    <row r="92" spans="1:4" x14ac:dyDescent="0.25">
      <c r="A92" t="s">
        <v>145</v>
      </c>
      <c r="B92">
        <v>20.875731999999999</v>
      </c>
      <c r="C92">
        <v>46</v>
      </c>
      <c r="D92">
        <v>4.1558440000000002E-2</v>
      </c>
    </row>
    <row r="93" spans="1:4" x14ac:dyDescent="0.25">
      <c r="A93" t="s">
        <v>146</v>
      </c>
      <c r="B93">
        <v>4.9669504</v>
      </c>
      <c r="C93">
        <v>16</v>
      </c>
      <c r="D93">
        <v>7.0129869999999997E-2</v>
      </c>
    </row>
    <row r="94" spans="1:4" x14ac:dyDescent="0.25">
      <c r="A94" t="s">
        <v>147</v>
      </c>
      <c r="B94">
        <v>50.352364000000001</v>
      </c>
      <c r="C94">
        <v>16</v>
      </c>
      <c r="D94">
        <v>1.8181817999999999E-2</v>
      </c>
    </row>
    <row r="95" spans="1:4" x14ac:dyDescent="0.25">
      <c r="A95" t="s">
        <v>148</v>
      </c>
      <c r="B95">
        <v>497.28464000000002</v>
      </c>
      <c r="C95">
        <v>2</v>
      </c>
      <c r="D95">
        <v>0</v>
      </c>
    </row>
    <row r="96" spans="1:4" x14ac:dyDescent="0.25">
      <c r="A96" t="s">
        <v>149</v>
      </c>
      <c r="B96">
        <v>1061.0815</v>
      </c>
      <c r="C96">
        <v>0</v>
      </c>
      <c r="D96">
        <v>0</v>
      </c>
    </row>
    <row r="97" spans="1:4" x14ac:dyDescent="0.25">
      <c r="A97" t="s">
        <v>150</v>
      </c>
      <c r="B97">
        <v>1533.192</v>
      </c>
      <c r="C97">
        <v>2</v>
      </c>
      <c r="D97">
        <v>0</v>
      </c>
    </row>
    <row r="100" spans="1:4" x14ac:dyDescent="0.25">
      <c r="A100" s="10" t="s">
        <v>134</v>
      </c>
      <c r="B100" s="10" t="s">
        <v>135</v>
      </c>
      <c r="C100" s="10"/>
      <c r="D100" s="10"/>
    </row>
    <row r="101" spans="1:4" x14ac:dyDescent="0.25">
      <c r="A101" s="10" t="s">
        <v>132</v>
      </c>
      <c r="B101" s="10" t="s">
        <v>133</v>
      </c>
      <c r="C101" s="10"/>
      <c r="D101" s="10"/>
    </row>
    <row r="102" spans="1:4" x14ac:dyDescent="0.25">
      <c r="A102" t="s">
        <v>105</v>
      </c>
      <c r="B102" t="s">
        <v>139</v>
      </c>
      <c r="C102" t="s">
        <v>140</v>
      </c>
      <c r="D102" t="s">
        <v>141</v>
      </c>
    </row>
    <row r="103" spans="1:4" x14ac:dyDescent="0.25">
      <c r="A103" t="s">
        <v>142</v>
      </c>
      <c r="B103">
        <v>57.745139999999999</v>
      </c>
      <c r="C103">
        <v>5</v>
      </c>
      <c r="D103">
        <v>1.8181817999999999E-2</v>
      </c>
    </row>
    <row r="104" spans="1:4" x14ac:dyDescent="0.25">
      <c r="A104" t="s">
        <v>143</v>
      </c>
      <c r="B104">
        <v>6.4363593999999997</v>
      </c>
      <c r="C104">
        <v>1</v>
      </c>
      <c r="D104">
        <v>1.8181817999999999E-2</v>
      </c>
    </row>
    <row r="105" spans="1:4" x14ac:dyDescent="0.25">
      <c r="A105" t="s">
        <v>144</v>
      </c>
      <c r="B105">
        <v>85.757450000000006</v>
      </c>
      <c r="C105">
        <v>1</v>
      </c>
      <c r="D105">
        <v>2.5974026000000001E-2</v>
      </c>
    </row>
    <row r="106" spans="1:4" x14ac:dyDescent="0.25">
      <c r="A106" t="s">
        <v>145</v>
      </c>
      <c r="B106">
        <v>20.875731999999999</v>
      </c>
      <c r="C106">
        <v>46</v>
      </c>
      <c r="D106">
        <v>4.1558440000000002E-2</v>
      </c>
    </row>
    <row r="107" spans="1:4" x14ac:dyDescent="0.25">
      <c r="A107" t="s">
        <v>146</v>
      </c>
      <c r="B107">
        <v>4.9669504</v>
      </c>
      <c r="C107">
        <v>16</v>
      </c>
      <c r="D107">
        <v>8.3116880000000004E-2</v>
      </c>
    </row>
    <row r="108" spans="1:4" x14ac:dyDescent="0.25">
      <c r="A108" t="s">
        <v>147</v>
      </c>
      <c r="B108">
        <v>14.771193500000001</v>
      </c>
      <c r="C108">
        <v>16</v>
      </c>
      <c r="D108">
        <v>3.6363634999999998E-2</v>
      </c>
    </row>
    <row r="109" spans="1:4" x14ac:dyDescent="0.25">
      <c r="A109" t="s">
        <v>148</v>
      </c>
      <c r="B109">
        <v>50.352364000000001</v>
      </c>
      <c r="C109">
        <v>16</v>
      </c>
      <c r="D109">
        <v>4.1558440000000002E-2</v>
      </c>
    </row>
    <row r="110" spans="1:4" x14ac:dyDescent="0.25">
      <c r="A110" t="s">
        <v>149</v>
      </c>
      <c r="B110">
        <v>497.28464000000002</v>
      </c>
      <c r="C110">
        <v>2</v>
      </c>
      <c r="D110">
        <v>0</v>
      </c>
    </row>
    <row r="111" spans="1:4" x14ac:dyDescent="0.25">
      <c r="A111" t="s">
        <v>150</v>
      </c>
      <c r="B111">
        <v>1533.192</v>
      </c>
      <c r="C111">
        <v>2</v>
      </c>
      <c r="D111">
        <v>0</v>
      </c>
    </row>
    <row r="114" spans="1:4" x14ac:dyDescent="0.25">
      <c r="A114" s="10" t="s">
        <v>136</v>
      </c>
      <c r="B114" s="10" t="s">
        <v>137</v>
      </c>
      <c r="C114" s="10"/>
      <c r="D114" s="10"/>
    </row>
    <row r="115" spans="1:4" x14ac:dyDescent="0.25">
      <c r="A115" s="10" t="s">
        <v>122</v>
      </c>
      <c r="B115" s="10" t="s">
        <v>123</v>
      </c>
      <c r="C115" s="10"/>
      <c r="D115" s="10"/>
    </row>
    <row r="116" spans="1:4" x14ac:dyDescent="0.25">
      <c r="A116" t="s">
        <v>105</v>
      </c>
      <c r="B116" t="s">
        <v>139</v>
      </c>
      <c r="C116" t="s">
        <v>140</v>
      </c>
      <c r="D116" t="s">
        <v>141</v>
      </c>
    </row>
    <row r="117" spans="1:4" x14ac:dyDescent="0.25">
      <c r="A117" t="s">
        <v>142</v>
      </c>
      <c r="B117">
        <v>2.1446334999999999</v>
      </c>
      <c r="C117">
        <v>34</v>
      </c>
      <c r="D117">
        <v>8.5714289999999999E-2</v>
      </c>
    </row>
    <row r="118" spans="1:4" x14ac:dyDescent="0.25">
      <c r="A118" t="s">
        <v>143</v>
      </c>
      <c r="B118">
        <v>0.14754137000000001</v>
      </c>
      <c r="C118">
        <v>34</v>
      </c>
      <c r="D118">
        <v>8.5714289999999999E-2</v>
      </c>
    </row>
    <row r="119" spans="1:4" x14ac:dyDescent="0.25">
      <c r="A119" t="s">
        <v>144</v>
      </c>
      <c r="B119">
        <v>1.2800944999999999</v>
      </c>
      <c r="C119">
        <v>49</v>
      </c>
      <c r="D119">
        <v>1.8181817999999999E-2</v>
      </c>
    </row>
    <row r="120" spans="1:4" x14ac:dyDescent="0.25">
      <c r="A120" t="s">
        <v>145</v>
      </c>
      <c r="B120">
        <v>8.3463356000000002E-2</v>
      </c>
      <c r="C120">
        <v>2</v>
      </c>
      <c r="D120">
        <v>1.5584416E-2</v>
      </c>
    </row>
    <row r="121" spans="1:4" x14ac:dyDescent="0.25">
      <c r="A121" t="s">
        <v>146</v>
      </c>
      <c r="B121">
        <v>1.512435</v>
      </c>
      <c r="C121">
        <v>97</v>
      </c>
      <c r="D121">
        <v>0.25194805999999997</v>
      </c>
    </row>
    <row r="122" spans="1:4" x14ac:dyDescent="0.25">
      <c r="A122" t="s">
        <v>147</v>
      </c>
      <c r="B122">
        <v>2.7245861999999999E-2</v>
      </c>
      <c r="C122">
        <v>93</v>
      </c>
      <c r="D122">
        <v>0.24155845000000001</v>
      </c>
    </row>
    <row r="123" spans="1:4" x14ac:dyDescent="0.25">
      <c r="A123" t="s">
        <v>148</v>
      </c>
      <c r="B123">
        <v>0.15504728000000001</v>
      </c>
      <c r="C123">
        <v>14</v>
      </c>
      <c r="D123">
        <v>7.7922080000000001E-3</v>
      </c>
    </row>
    <row r="124" spans="1:4" x14ac:dyDescent="0.25">
      <c r="A124" t="s">
        <v>149</v>
      </c>
      <c r="B124">
        <v>20.875731999999999</v>
      </c>
      <c r="C124">
        <v>46</v>
      </c>
      <c r="D124">
        <v>1.5584416E-2</v>
      </c>
    </row>
    <row r="125" spans="1:4" x14ac:dyDescent="0.25">
      <c r="A125" t="s">
        <v>150</v>
      </c>
      <c r="B125">
        <v>50.352364000000001</v>
      </c>
      <c r="C125">
        <v>16</v>
      </c>
      <c r="D125">
        <v>3.8961038000000003E-2</v>
      </c>
    </row>
    <row r="128" spans="1:4" x14ac:dyDescent="0.25">
      <c r="A128" s="10" t="s">
        <v>136</v>
      </c>
      <c r="B128" s="10" t="s">
        <v>137</v>
      </c>
      <c r="C128" s="10"/>
      <c r="D128" s="10"/>
    </row>
    <row r="129" spans="1:4" x14ac:dyDescent="0.25">
      <c r="A129" s="10" t="s">
        <v>132</v>
      </c>
      <c r="B129" s="10" t="s">
        <v>123</v>
      </c>
      <c r="C129" s="10"/>
      <c r="D129" s="10"/>
    </row>
    <row r="130" spans="1:4" x14ac:dyDescent="0.25">
      <c r="A130" t="s">
        <v>105</v>
      </c>
      <c r="B130" t="s">
        <v>139</v>
      </c>
      <c r="C130" t="s">
        <v>140</v>
      </c>
      <c r="D130" t="s">
        <v>141</v>
      </c>
    </row>
    <row r="131" spans="1:4" x14ac:dyDescent="0.25">
      <c r="A131" t="s">
        <v>142</v>
      </c>
      <c r="B131">
        <v>2.1446334999999999</v>
      </c>
      <c r="C131">
        <v>34</v>
      </c>
      <c r="D131">
        <v>8.5714289999999999E-2</v>
      </c>
    </row>
    <row r="132" spans="1:4" x14ac:dyDescent="0.25">
      <c r="A132" t="s">
        <v>143</v>
      </c>
      <c r="B132">
        <v>0.14754137000000001</v>
      </c>
      <c r="C132">
        <v>34</v>
      </c>
      <c r="D132">
        <v>8.5714289999999999E-2</v>
      </c>
    </row>
    <row r="133" spans="1:4" x14ac:dyDescent="0.25">
      <c r="A133" t="s">
        <v>144</v>
      </c>
      <c r="B133">
        <v>1.2800944999999999</v>
      </c>
      <c r="C133">
        <v>49</v>
      </c>
      <c r="D133">
        <v>1.8181817999999999E-2</v>
      </c>
    </row>
    <row r="134" spans="1:4" x14ac:dyDescent="0.25">
      <c r="A134" t="s">
        <v>145</v>
      </c>
      <c r="B134">
        <v>8.3463356000000002E-2</v>
      </c>
      <c r="C134">
        <v>2</v>
      </c>
      <c r="D134">
        <v>1.5584416E-2</v>
      </c>
    </row>
    <row r="135" spans="1:4" x14ac:dyDescent="0.25">
      <c r="A135" t="s">
        <v>146</v>
      </c>
      <c r="B135">
        <v>1.512435</v>
      </c>
      <c r="C135">
        <v>97</v>
      </c>
      <c r="D135">
        <v>0.25194805999999997</v>
      </c>
    </row>
    <row r="136" spans="1:4" x14ac:dyDescent="0.25">
      <c r="A136" t="s">
        <v>147</v>
      </c>
      <c r="B136">
        <v>2.7245861999999999E-2</v>
      </c>
      <c r="C136">
        <v>93</v>
      </c>
      <c r="D136">
        <v>0.24155845000000001</v>
      </c>
    </row>
    <row r="137" spans="1:4" x14ac:dyDescent="0.25">
      <c r="A137" t="s">
        <v>148</v>
      </c>
      <c r="B137">
        <v>0.15504728000000001</v>
      </c>
      <c r="C137">
        <v>14</v>
      </c>
      <c r="D137">
        <v>7.7922080000000001E-3</v>
      </c>
    </row>
    <row r="138" spans="1:4" x14ac:dyDescent="0.25">
      <c r="A138" t="s">
        <v>149</v>
      </c>
      <c r="B138">
        <v>20.875731999999999</v>
      </c>
      <c r="C138">
        <v>46</v>
      </c>
      <c r="D138">
        <v>1.5584416E-2</v>
      </c>
    </row>
    <row r="139" spans="1:4" x14ac:dyDescent="0.25">
      <c r="A139" t="s">
        <v>150</v>
      </c>
      <c r="B139">
        <v>50.352364000000001</v>
      </c>
      <c r="C139">
        <v>16</v>
      </c>
      <c r="D139">
        <v>3.8961038000000003E-2</v>
      </c>
    </row>
    <row r="142" spans="1:4" x14ac:dyDescent="0.25">
      <c r="A142" s="10" t="s">
        <v>136</v>
      </c>
      <c r="B142" s="10" t="s">
        <v>137</v>
      </c>
      <c r="C142" s="10"/>
      <c r="D142" s="10"/>
    </row>
    <row r="143" spans="1:4" x14ac:dyDescent="0.25">
      <c r="A143" s="10" t="s">
        <v>122</v>
      </c>
      <c r="B143" s="10" t="s">
        <v>133</v>
      </c>
      <c r="C143" s="10"/>
      <c r="D143" s="10"/>
    </row>
    <row r="144" spans="1:4" x14ac:dyDescent="0.25">
      <c r="A144" t="s">
        <v>105</v>
      </c>
      <c r="B144" t="s">
        <v>139</v>
      </c>
      <c r="C144" t="s">
        <v>140</v>
      </c>
      <c r="D144" t="s">
        <v>141</v>
      </c>
    </row>
    <row r="145" spans="1:4" x14ac:dyDescent="0.25">
      <c r="A145" t="s">
        <v>142</v>
      </c>
      <c r="B145">
        <v>57.745139999999999</v>
      </c>
      <c r="C145">
        <v>5</v>
      </c>
      <c r="D145">
        <v>1.8181817999999999E-2</v>
      </c>
    </row>
    <row r="146" spans="1:4" x14ac:dyDescent="0.25">
      <c r="A146" t="s">
        <v>143</v>
      </c>
      <c r="B146">
        <v>6.4363593999999997</v>
      </c>
      <c r="C146">
        <v>1</v>
      </c>
      <c r="D146">
        <v>6.4935066E-2</v>
      </c>
    </row>
    <row r="147" spans="1:4" x14ac:dyDescent="0.25">
      <c r="A147" t="s">
        <v>144</v>
      </c>
      <c r="B147">
        <v>11.208251000000001</v>
      </c>
      <c r="C147">
        <v>46</v>
      </c>
      <c r="D147">
        <v>5.9740260000000003E-2</v>
      </c>
    </row>
    <row r="148" spans="1:4" x14ac:dyDescent="0.25">
      <c r="A148" t="s">
        <v>145</v>
      </c>
      <c r="B148">
        <v>13.842352</v>
      </c>
      <c r="C148">
        <v>2</v>
      </c>
      <c r="D148">
        <v>0</v>
      </c>
    </row>
    <row r="149" spans="1:4" x14ac:dyDescent="0.25">
      <c r="A149" t="s">
        <v>146</v>
      </c>
      <c r="B149">
        <v>85.757450000000006</v>
      </c>
      <c r="C149">
        <v>1</v>
      </c>
      <c r="D149">
        <v>3.8961038000000003E-2</v>
      </c>
    </row>
    <row r="150" spans="1:4" x14ac:dyDescent="0.25">
      <c r="A150" t="s">
        <v>147</v>
      </c>
      <c r="B150">
        <v>20.875731999999999</v>
      </c>
      <c r="C150">
        <v>46</v>
      </c>
      <c r="D150">
        <v>4.1558440000000002E-2</v>
      </c>
    </row>
    <row r="151" spans="1:4" x14ac:dyDescent="0.25">
      <c r="A151" t="s">
        <v>148</v>
      </c>
      <c r="B151">
        <v>4.9669504</v>
      </c>
      <c r="C151">
        <v>16</v>
      </c>
      <c r="D151">
        <v>8.3116880000000004E-2</v>
      </c>
    </row>
    <row r="152" spans="1:4" x14ac:dyDescent="0.25">
      <c r="A152" t="s">
        <v>149</v>
      </c>
      <c r="B152">
        <v>14.771193500000001</v>
      </c>
      <c r="C152">
        <v>16</v>
      </c>
      <c r="D152">
        <v>3.6363634999999998E-2</v>
      </c>
    </row>
    <row r="153" spans="1:4" x14ac:dyDescent="0.25">
      <c r="A153" t="s">
        <v>150</v>
      </c>
      <c r="B153">
        <v>50.352364000000001</v>
      </c>
      <c r="C153">
        <v>16</v>
      </c>
      <c r="D153">
        <v>4.1558440000000002E-2</v>
      </c>
    </row>
    <row r="156" spans="1:4" x14ac:dyDescent="0.25">
      <c r="A156" s="10" t="s">
        <v>136</v>
      </c>
      <c r="B156" s="10" t="s">
        <v>137</v>
      </c>
      <c r="C156" s="10"/>
      <c r="D156" s="10"/>
    </row>
    <row r="157" spans="1:4" x14ac:dyDescent="0.25">
      <c r="A157" s="10" t="s">
        <v>132</v>
      </c>
      <c r="B157" s="10" t="s">
        <v>133</v>
      </c>
      <c r="C157" s="10"/>
      <c r="D157" s="10"/>
    </row>
    <row r="158" spans="1:4" x14ac:dyDescent="0.25">
      <c r="A158" t="s">
        <v>105</v>
      </c>
      <c r="B158" t="s">
        <v>139</v>
      </c>
      <c r="C158" t="s">
        <v>140</v>
      </c>
      <c r="D158" t="s">
        <v>141</v>
      </c>
    </row>
    <row r="159" spans="1:4" x14ac:dyDescent="0.25">
      <c r="A159" t="s">
        <v>142</v>
      </c>
      <c r="B159">
        <v>57.745139999999999</v>
      </c>
      <c r="C159">
        <v>5</v>
      </c>
      <c r="D159">
        <v>1.8181817999999999E-2</v>
      </c>
    </row>
    <row r="160" spans="1:4" x14ac:dyDescent="0.25">
      <c r="A160" t="s">
        <v>143</v>
      </c>
      <c r="B160">
        <v>6.4363593999999997</v>
      </c>
      <c r="C160">
        <v>1</v>
      </c>
      <c r="D160">
        <v>6.4935066E-2</v>
      </c>
    </row>
    <row r="161" spans="1:4" x14ac:dyDescent="0.25">
      <c r="A161" t="s">
        <v>144</v>
      </c>
      <c r="B161">
        <v>11.208251000000001</v>
      </c>
      <c r="C161">
        <v>46</v>
      </c>
      <c r="D161">
        <v>5.9740260000000003E-2</v>
      </c>
    </row>
    <row r="162" spans="1:4" x14ac:dyDescent="0.25">
      <c r="A162" t="s">
        <v>145</v>
      </c>
      <c r="B162">
        <v>13.842352</v>
      </c>
      <c r="C162">
        <v>2</v>
      </c>
      <c r="D162">
        <v>0</v>
      </c>
    </row>
    <row r="163" spans="1:4" x14ac:dyDescent="0.25">
      <c r="A163" t="s">
        <v>146</v>
      </c>
      <c r="B163">
        <v>85.757450000000006</v>
      </c>
      <c r="C163">
        <v>1</v>
      </c>
      <c r="D163">
        <v>3.8961038000000003E-2</v>
      </c>
    </row>
    <row r="164" spans="1:4" x14ac:dyDescent="0.25">
      <c r="A164" t="s">
        <v>147</v>
      </c>
      <c r="B164">
        <v>20.875731999999999</v>
      </c>
      <c r="C164">
        <v>46</v>
      </c>
      <c r="D164">
        <v>4.1558440000000002E-2</v>
      </c>
    </row>
    <row r="165" spans="1:4" x14ac:dyDescent="0.25">
      <c r="A165" t="s">
        <v>148</v>
      </c>
      <c r="B165">
        <v>4.9669504</v>
      </c>
      <c r="C165">
        <v>16</v>
      </c>
      <c r="D165">
        <v>8.3116880000000004E-2</v>
      </c>
    </row>
    <row r="166" spans="1:4" x14ac:dyDescent="0.25">
      <c r="A166" t="s">
        <v>149</v>
      </c>
      <c r="B166">
        <v>14.771193500000001</v>
      </c>
      <c r="C166">
        <v>16</v>
      </c>
      <c r="D166">
        <v>3.6363634999999998E-2</v>
      </c>
    </row>
    <row r="167" spans="1:4" x14ac:dyDescent="0.25">
      <c r="A167" t="s">
        <v>150</v>
      </c>
      <c r="B167">
        <v>50.352364000000001</v>
      </c>
      <c r="C167">
        <v>16</v>
      </c>
      <c r="D167">
        <v>4.1558440000000002E-2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Sheet1</vt:lpstr>
      <vt:lpstr>Sheet2</vt:lpstr>
      <vt:lpstr>Sheet3</vt:lpstr>
      <vt:lpstr>Assessment 1</vt:lpstr>
      <vt:lpstr>Assessment 2</vt:lpstr>
      <vt:lpstr>'Assessment 1'!biosql</vt:lpstr>
      <vt:lpstr>Sheet1!biosql</vt:lpstr>
      <vt:lpstr>'Assessment 2'!biosqlassessment2</vt:lpstr>
      <vt:lpstr>Sheet3!biosqlShort1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Hoya21</dc:creator>
  <cp:lastModifiedBy>Hoya21</cp:lastModifiedBy>
  <cp:lastPrinted>2015-05-12T13:34:03Z</cp:lastPrinted>
  <dcterms:created xsi:type="dcterms:W3CDTF">2015-05-12T12:44:48Z</dcterms:created>
  <dcterms:modified xsi:type="dcterms:W3CDTF">2015-06-07T18:41:08Z</dcterms:modified>
</cp:coreProperties>
</file>