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ff96f50cf7f041/Рабочий стол/itmo/Физика/1.2/ЛР1.01_гр.2М_N3149_СинютаА.А/"/>
    </mc:Choice>
  </mc:AlternateContent>
  <xr:revisionPtr revIDLastSave="1" documentId="13_ncr:1_{93DD9646-04CB-4621-9AD1-D3FED4FF1163}" xr6:coauthVersionLast="47" xr6:coauthVersionMax="47" xr10:uidLastSave="{D76FC96D-D183-4831-A80B-CE3DC6892949}"/>
  <bookViews>
    <workbookView xWindow="-110" yWindow="-110" windowWidth="19420" windowHeight="10300" xr2:uid="{986954F3-E135-4941-9FF7-C7109625B13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Q31" i="1"/>
  <c r="P33" i="1"/>
  <c r="Q33" i="1" s="1"/>
  <c r="P32" i="1"/>
  <c r="P31" i="1"/>
  <c r="Q32" i="1"/>
  <c r="AC15" i="1"/>
  <c r="AB15" i="1"/>
  <c r="AA15" i="1"/>
  <c r="Z15" i="1"/>
  <c r="Y15" i="1"/>
  <c r="X15" i="1"/>
  <c r="W15" i="1"/>
  <c r="E3" i="1" l="1"/>
  <c r="O2" i="1"/>
  <c r="P2" i="1"/>
  <c r="Q2" i="1"/>
  <c r="R2" i="1"/>
  <c r="S2" i="1"/>
  <c r="T2" i="1"/>
  <c r="N2" i="1"/>
  <c r="D7" i="1"/>
  <c r="C7" i="1" s="1"/>
  <c r="D24" i="1" l="1"/>
  <c r="C24" i="1" s="1"/>
  <c r="D39" i="1"/>
  <c r="C39" i="1" s="1"/>
  <c r="D16" i="1"/>
  <c r="C16" i="1" s="1"/>
  <c r="D38" i="1"/>
  <c r="C38" i="1" s="1"/>
  <c r="D15" i="1"/>
  <c r="C15" i="1" s="1"/>
  <c r="D32" i="1"/>
  <c r="C32" i="1" s="1"/>
  <c r="D14" i="1"/>
  <c r="C14" i="1" s="1"/>
  <c r="D31" i="1"/>
  <c r="C31" i="1" s="1"/>
  <c r="D6" i="1"/>
  <c r="C6" i="1" s="1"/>
  <c r="D30" i="1"/>
  <c r="C30" i="1" s="1"/>
  <c r="D47" i="1"/>
  <c r="C47" i="1" s="1"/>
  <c r="D4" i="1"/>
  <c r="C4" i="1" s="1"/>
  <c r="D46" i="1"/>
  <c r="C46" i="1" s="1"/>
  <c r="D23" i="1"/>
  <c r="C23" i="1" s="1"/>
  <c r="D48" i="1"/>
  <c r="C48" i="1" s="1"/>
  <c r="D5" i="1"/>
  <c r="C5" i="1" s="1"/>
  <c r="D40" i="1"/>
  <c r="C40" i="1" s="1"/>
  <c r="D22" i="1"/>
  <c r="C22" i="1" s="1"/>
  <c r="D11" i="1"/>
  <c r="C11" i="1" s="1"/>
  <c r="D45" i="1"/>
  <c r="C45" i="1" s="1"/>
  <c r="D37" i="1"/>
  <c r="C37" i="1" s="1"/>
  <c r="D29" i="1"/>
  <c r="C29" i="1" s="1"/>
  <c r="D21" i="1"/>
  <c r="C21" i="1" s="1"/>
  <c r="D13" i="1"/>
  <c r="C13" i="1" s="1"/>
  <c r="D3" i="1"/>
  <c r="C3" i="1" s="1"/>
  <c r="D12" i="1"/>
  <c r="C12" i="1" s="1"/>
  <c r="D2" i="1"/>
  <c r="C2" i="1" s="1"/>
  <c r="D44" i="1"/>
  <c r="C44" i="1" s="1"/>
  <c r="D36" i="1"/>
  <c r="C36" i="1" s="1"/>
  <c r="D28" i="1"/>
  <c r="C28" i="1" s="1"/>
  <c r="D20" i="1"/>
  <c r="C20" i="1" s="1"/>
  <c r="D10" i="1"/>
  <c r="C10" i="1" s="1"/>
  <c r="D51" i="1"/>
  <c r="C51" i="1" s="1"/>
  <c r="D43" i="1"/>
  <c r="C43" i="1" s="1"/>
  <c r="D35" i="1"/>
  <c r="C35" i="1" s="1"/>
  <c r="D27" i="1"/>
  <c r="C27" i="1" s="1"/>
  <c r="D19" i="1"/>
  <c r="C19" i="1" s="1"/>
  <c r="D9" i="1"/>
  <c r="C9" i="1" s="1"/>
  <c r="D50" i="1"/>
  <c r="C50" i="1" s="1"/>
  <c r="D42" i="1"/>
  <c r="C42" i="1" s="1"/>
  <c r="D34" i="1"/>
  <c r="C34" i="1" s="1"/>
  <c r="D26" i="1"/>
  <c r="C26" i="1" s="1"/>
  <c r="D18" i="1"/>
  <c r="C18" i="1" s="1"/>
  <c r="D8" i="1"/>
  <c r="C8" i="1" s="1"/>
  <c r="D49" i="1"/>
  <c r="C49" i="1" s="1"/>
  <c r="D41" i="1"/>
  <c r="C41" i="1" s="1"/>
  <c r="D33" i="1"/>
  <c r="C33" i="1" s="1"/>
  <c r="D25" i="1"/>
  <c r="C25" i="1" s="1"/>
  <c r="D17" i="1"/>
  <c r="C17" i="1" s="1"/>
  <c r="F2" i="1" l="1"/>
  <c r="I2" i="1" l="1"/>
  <c r="E7" i="1"/>
  <c r="N31" i="1"/>
  <c r="O31" i="1"/>
  <c r="O33" i="1"/>
  <c r="N33" i="1"/>
  <c r="N32" i="1"/>
  <c r="O32" i="1"/>
  <c r="F3" i="1"/>
  <c r="F4" i="1" s="1"/>
  <c r="G2" i="1"/>
  <c r="H2" i="1" s="1"/>
  <c r="F15" i="1" s="1"/>
</calcChain>
</file>

<file path=xl/sharedStrings.xml><?xml version="1.0" encoding="utf-8"?>
<sst xmlns="http://schemas.openxmlformats.org/spreadsheetml/2006/main" count="55" uniqueCount="39">
  <si>
    <t>Номер</t>
  </si>
  <si>
    <t>Значение ti</t>
  </si>
  <si>
    <t>Квадрат разности</t>
  </si>
  <si>
    <t>&lt;ti&gt;</t>
  </si>
  <si>
    <t>Разность</t>
  </si>
  <si>
    <t>Sigma</t>
  </si>
  <si>
    <t>Sigma(&lt;x&gt;)</t>
  </si>
  <si>
    <t>Delta x</t>
  </si>
  <si>
    <t>Disp</t>
  </si>
  <si>
    <t xml:space="preserve">Интервалы </t>
  </si>
  <si>
    <t>Интервал</t>
  </si>
  <si>
    <t>Плотность вероятности</t>
  </si>
  <si>
    <t>Количество</t>
  </si>
  <si>
    <t xml:space="preserve">Сумма </t>
  </si>
  <si>
    <t>минимум</t>
  </si>
  <si>
    <t>максимум</t>
  </si>
  <si>
    <t xml:space="preserve"> </t>
  </si>
  <si>
    <t>длина интервала</t>
  </si>
  <si>
    <t>[4,60; 4,73)</t>
  </si>
  <si>
    <t>[4,73; 4,91)</t>
  </si>
  <si>
    <t>[4,91; 5,20)</t>
  </si>
  <si>
    <t>[5,20; 5,34)</t>
  </si>
  <si>
    <t>[5,34; 5,52)</t>
  </si>
  <si>
    <t>[5,52; 5,72)</t>
  </si>
  <si>
    <t>[5,72; 5,78)</t>
  </si>
  <si>
    <t>ΔN</t>
  </si>
  <si>
    <t>ΔN/N/Δt</t>
  </si>
  <si>
    <t>x</t>
  </si>
  <si>
    <t>p</t>
  </si>
  <si>
    <t>разница</t>
  </si>
  <si>
    <t>Относительная погрешность</t>
  </si>
  <si>
    <t>Pmax</t>
  </si>
  <si>
    <t>от</t>
  </si>
  <si>
    <t>до</t>
  </si>
  <si>
    <t>ΔN/N</t>
  </si>
  <si>
    <t>P</t>
  </si>
  <si>
    <t>⟨𝑡⟩𝑁 ± 𝛿𝑁</t>
  </si>
  <si>
    <t>⟨𝑡⟩𝑁 ± 2𝛿N</t>
  </si>
  <si>
    <t>⟨𝑡⟩𝑁 ± 3𝛿N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</si>
</sst>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1"/>
      </left>
      <right style="thin">
        <color indexed="64"/>
      </right>
      <top style="thin">
        <color theme="0"/>
      </top>
      <bottom style="thin">
        <color theme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/>
    <xf numFmtId="2" fontId="0" fillId="0" borderId="1" xfId="0" applyNumberFormat="1" applyBorder="1"/>
    <xf numFmtId="2" fontId="0" fillId="0" borderId="0" xfId="0" applyNumberFormat="1" applyBorder="1"/>
    <xf numFmtId="0" fontId="0" fillId="0" borderId="0" xfId="0" applyAlignment="1">
      <alignment horizontal="center" vertical="center"/>
    </xf>
    <xf numFmtId="0" fontId="0" fillId="0" borderId="2" xfId="0" applyBorder="1"/>
    <xf numFmtId="2" fontId="0" fillId="0" borderId="2" xfId="0" applyNumberFormat="1" applyBorder="1"/>
    <xf numFmtId="0" fontId="0" fillId="0" borderId="4" xfId="0" applyFill="1" applyBorder="1"/>
    <xf numFmtId="0" fontId="3" fillId="0" borderId="8" xfId="0" applyFont="1" applyBorder="1" applyAlignment="1">
      <alignment horizontal="center" vertical="center"/>
    </xf>
    <xf numFmtId="0" fontId="0" fillId="0" borderId="2" xfId="0" applyFill="1" applyBorder="1"/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2" fontId="3" fillId="2" borderId="3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3" fillId="3" borderId="3" xfId="0" applyNumberFormat="1" applyFont="1" applyFill="1" applyBorder="1" applyAlignment="1">
      <alignment horizontal="center" vertical="center" wrapText="1"/>
    </xf>
    <xf numFmtId="2" fontId="1" fillId="3" borderId="3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0" fillId="5" borderId="0" xfId="0" applyFill="1"/>
    <xf numFmtId="0" fontId="3" fillId="0" borderId="2" xfId="0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2" fontId="3" fillId="2" borderId="3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и функция Гаусса для заданных величин</a:t>
            </a:r>
            <a:endParaRPr lang="ru-RU"/>
          </a:p>
        </c:rich>
      </c:tx>
      <c:layout>
        <c:manualLayout>
          <c:xMode val="edge"/>
          <c:yMode val="edge"/>
          <c:x val="0.15154214187197637"/>
          <c:y val="2.5449108295975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Лист1!$M$2</c:f>
              <c:strCache>
                <c:ptCount val="1"/>
                <c:pt idx="0">
                  <c:v>Плотность вероятности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Лист1!$N$1:$T$1</c:f>
              <c:strCache>
                <c:ptCount val="7"/>
                <c:pt idx="0">
                  <c:v>[4,60; 4,73)</c:v>
                </c:pt>
                <c:pt idx="1">
                  <c:v>[4,73; 4,91)</c:v>
                </c:pt>
                <c:pt idx="2">
                  <c:v>[4,91; 5,20)</c:v>
                </c:pt>
                <c:pt idx="3">
                  <c:v>[5,20; 5,34)</c:v>
                </c:pt>
                <c:pt idx="4">
                  <c:v>[5,34; 5,52)</c:v>
                </c:pt>
                <c:pt idx="5">
                  <c:v>[5,52; 5,72)</c:v>
                </c:pt>
                <c:pt idx="6">
                  <c:v>[5,72; 5,78)</c:v>
                </c:pt>
              </c:strCache>
            </c:strRef>
          </c:cat>
          <c:val>
            <c:numRef>
              <c:f>Лист1!$N$2:$T$2</c:f>
              <c:numCache>
                <c:formatCode>0.00</c:formatCode>
                <c:ptCount val="7"/>
                <c:pt idx="0">
                  <c:v>0.23529411764705882</c:v>
                </c:pt>
                <c:pt idx="1">
                  <c:v>0.82352941176470595</c:v>
                </c:pt>
                <c:pt idx="2">
                  <c:v>1.1764705882352942</c:v>
                </c:pt>
                <c:pt idx="3">
                  <c:v>2</c:v>
                </c:pt>
                <c:pt idx="4">
                  <c:v>1.0588235294117645</c:v>
                </c:pt>
                <c:pt idx="5">
                  <c:v>0.47058823529411764</c:v>
                </c:pt>
                <c:pt idx="6">
                  <c:v>0.11764705882352941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58-4743-973E-9BFEBF461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9700864"/>
        <c:axId val="1789704608"/>
      </c:barChart>
      <c:catAx>
        <c:axId val="178970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9704608"/>
        <c:crosses val="autoZero"/>
        <c:auto val="1"/>
        <c:lblAlgn val="ctr"/>
        <c:lblOffset val="100"/>
        <c:noMultiLvlLbl val="0"/>
      </c:catAx>
      <c:valAx>
        <c:axId val="1789704608"/>
        <c:scaling>
          <c:orientation val="minMax"/>
        </c:scaling>
        <c:delete val="0"/>
        <c:axPos val="l"/>
        <c:majorGridlines>
          <c:spPr>
            <a:ln w="9525" cap="flat" cmpd="sng" algn="ctr">
              <a:gradFill flip="none" rotWithShape="1">
                <a:gsLst>
                  <a:gs pos="55500">
                    <a:srgbClr val="BECEEA"/>
                  </a:gs>
                  <a:gs pos="37000">
                    <a:srgbClr val="D1DCF0"/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shape">
                  <a:fillToRect l="50000" t="50000" r="50000" b="50000"/>
                </a:path>
                <a:tileRect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9700864"/>
        <c:crosses val="autoZero"/>
        <c:crossBetween val="between"/>
      </c:valAx>
      <c:spPr>
        <a:noFill/>
        <a:ln>
          <a:solidFill>
            <a:srgbClr val="0070C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полученной гистограммы и нормального распределения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Лист1!$V$16:$AC$16</c:f>
              <c:strCache>
                <c:ptCount val="8"/>
                <c:pt idx="0">
                  <c:v>x</c:v>
                </c:pt>
                <c:pt idx="1">
                  <c:v>[4,60; 4,73)</c:v>
                </c:pt>
                <c:pt idx="2">
                  <c:v>[4,73; 4,91)</c:v>
                </c:pt>
                <c:pt idx="3">
                  <c:v>[4,91; 5,20)</c:v>
                </c:pt>
                <c:pt idx="4">
                  <c:v>[5,20; 5,34)</c:v>
                </c:pt>
                <c:pt idx="5">
                  <c:v>[5,34; 5,52)</c:v>
                </c:pt>
                <c:pt idx="6">
                  <c:v>[5,52; 5,72)</c:v>
                </c:pt>
                <c:pt idx="7">
                  <c:v>[5,72; 5,78)</c:v>
                </c:pt>
              </c:strCache>
            </c:strRef>
          </c:cat>
          <c:val>
            <c:numRef>
              <c:f>Лист1!$V$17:$AC$17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0.24</c:v>
                </c:pt>
                <c:pt idx="2">
                  <c:v>0.82</c:v>
                </c:pt>
                <c:pt idx="3">
                  <c:v>1.18</c:v>
                </c:pt>
                <c:pt idx="4">
                  <c:v>2</c:v>
                </c:pt>
                <c:pt idx="5">
                  <c:v>1.06</c:v>
                </c:pt>
                <c:pt idx="6" formatCode="General">
                  <c:v>0.47</c:v>
                </c:pt>
                <c:pt idx="7" formatCode="General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F5-4B4C-8EC0-B0D1B267443D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Лист1!$V$16:$AC$16</c:f>
              <c:strCache>
                <c:ptCount val="8"/>
                <c:pt idx="0">
                  <c:v>x</c:v>
                </c:pt>
                <c:pt idx="1">
                  <c:v>[4,60; 4,73)</c:v>
                </c:pt>
                <c:pt idx="2">
                  <c:v>[4,73; 4,91)</c:v>
                </c:pt>
                <c:pt idx="3">
                  <c:v>[4,91; 5,20)</c:v>
                </c:pt>
                <c:pt idx="4">
                  <c:v>[5,20; 5,34)</c:v>
                </c:pt>
                <c:pt idx="5">
                  <c:v>[5,34; 5,52)</c:v>
                </c:pt>
                <c:pt idx="6">
                  <c:v>[5,52; 5,72)</c:v>
                </c:pt>
                <c:pt idx="7">
                  <c:v>[5,72; 5,78)</c:v>
                </c:pt>
              </c:strCache>
            </c:strRef>
          </c:cat>
          <c:val>
            <c:numRef>
              <c:f>Лист1!$V$18:$AC$18</c:f>
              <c:numCache>
                <c:formatCode>General</c:formatCode>
                <c:ptCount val="8"/>
                <c:pt idx="1">
                  <c:v>0.22</c:v>
                </c:pt>
                <c:pt idx="2">
                  <c:v>0.78</c:v>
                </c:pt>
                <c:pt idx="3">
                  <c:v>0.69</c:v>
                </c:pt>
                <c:pt idx="4">
                  <c:v>2.4300000000000002</c:v>
                </c:pt>
                <c:pt idx="5">
                  <c:v>1</c:v>
                </c:pt>
                <c:pt idx="6">
                  <c:v>0.4</c:v>
                </c:pt>
                <c:pt idx="7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F5-4B4C-8EC0-B0D1B2674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95966320"/>
        <c:axId val="1795968400"/>
      </c:barChart>
      <c:catAx>
        <c:axId val="179596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5968400"/>
        <c:crosses val="autoZero"/>
        <c:auto val="1"/>
        <c:lblAlgn val="ctr"/>
        <c:lblOffset val="100"/>
        <c:noMultiLvlLbl val="0"/>
      </c:catAx>
      <c:valAx>
        <c:axId val="17959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596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6</xdr:row>
      <xdr:rowOff>160020</xdr:rowOff>
    </xdr:from>
    <xdr:to>
      <xdr:col>17</xdr:col>
      <xdr:colOff>426720</xdr:colOff>
      <xdr:row>21</xdr:row>
      <xdr:rowOff>160020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76040A2-D0BB-4492-9D1B-E0B140733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1071283</xdr:colOff>
      <xdr:row>21</xdr:row>
      <xdr:rowOff>94131</xdr:rowOff>
    </xdr:from>
    <xdr:to>
      <xdr:col>24</xdr:col>
      <xdr:colOff>1035425</xdr:colOff>
      <xdr:row>36</xdr:row>
      <xdr:rowOff>147919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ECAADC2-5C89-4D33-96EB-7FF8275EC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0.12449</cdr:x>
      <cdr:y>0.36346</cdr:y>
    </cdr:from>
    <cdr:to>
      <cdr:x>0.92299</cdr:x>
      <cdr:y>0.90692</cdr:y>
    </cdr:to>
    <cdr:sp macro="" textlink="">
      <cdr:nvSpPr>
        <cdr:cNvPr id="6" name="Полилиния: фигура 5">
          <a:extLst xmlns:a="http://schemas.openxmlformats.org/drawingml/2006/main">
            <a:ext uri="{FF2B5EF4-FFF2-40B4-BE49-F238E27FC236}">
              <a16:creationId xmlns:a16="http://schemas.microsoft.com/office/drawing/2014/main" id="{BCE16454-27E1-4E37-84C2-3ADB03EF038C}"/>
            </a:ext>
          </a:extLst>
        </cdr:cNvPr>
        <cdr:cNvSpPr/>
      </cdr:nvSpPr>
      <cdr:spPr>
        <a:xfrm xmlns:a="http://schemas.openxmlformats.org/drawingml/2006/main">
          <a:off x="569642" y="1103784"/>
          <a:ext cx="3653883" cy="1650381"/>
        </a:xfrm>
        <a:custGeom xmlns:a="http://schemas.openxmlformats.org/drawingml/2006/main">
          <a:avLst/>
          <a:gdLst>
            <a:gd name="connsiteX0" fmla="*/ 3703116 w 3703116"/>
            <a:gd name="connsiteY0" fmla="*/ 1639230 h 1694440"/>
            <a:gd name="connsiteX1" fmla="*/ 3524696 w 3703116"/>
            <a:gd name="connsiteY1" fmla="*/ 1635512 h 1694440"/>
            <a:gd name="connsiteX2" fmla="*/ 3108384 w 3703116"/>
            <a:gd name="connsiteY2" fmla="*/ 1308410 h 1694440"/>
            <a:gd name="connsiteX3" fmla="*/ 2539672 w 3703116"/>
            <a:gd name="connsiteY3" fmla="*/ 851210 h 1694440"/>
            <a:gd name="connsiteX4" fmla="*/ 2539672 w 3703116"/>
            <a:gd name="connsiteY4" fmla="*/ 851210 h 1694440"/>
            <a:gd name="connsiteX5" fmla="*/ 1970960 w 3703116"/>
            <a:gd name="connsiteY5" fmla="*/ 92927 h 1694440"/>
            <a:gd name="connsiteX6" fmla="*/ 1970960 w 3703116"/>
            <a:gd name="connsiteY6" fmla="*/ 92927 h 1694440"/>
            <a:gd name="connsiteX7" fmla="*/ 1878033 w 3703116"/>
            <a:gd name="connsiteY7" fmla="*/ 0 h 1694440"/>
            <a:gd name="connsiteX8" fmla="*/ 1878033 w 3703116"/>
            <a:gd name="connsiteY8" fmla="*/ 0 h 1694440"/>
            <a:gd name="connsiteX9" fmla="*/ 1246131 w 3703116"/>
            <a:gd name="connsiteY9" fmla="*/ 762000 h 1694440"/>
            <a:gd name="connsiteX10" fmla="*/ 632813 w 3703116"/>
            <a:gd name="connsiteY10" fmla="*/ 1040781 h 1694440"/>
            <a:gd name="connsiteX11" fmla="*/ 56667 w 3703116"/>
            <a:gd name="connsiteY11" fmla="*/ 1639230 h 1694440"/>
            <a:gd name="connsiteX12" fmla="*/ 52950 w 3703116"/>
            <a:gd name="connsiteY12" fmla="*/ 1631795 h 16944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</a:cxnLst>
          <a:rect l="l" t="t" r="r" b="b"/>
          <a:pathLst>
            <a:path w="3703116" h="1694440">
              <a:moveTo>
                <a:pt x="3703116" y="1639230"/>
              </a:moveTo>
              <a:cubicBezTo>
                <a:pt x="3663467" y="1664939"/>
                <a:pt x="3623818" y="1690649"/>
                <a:pt x="3524696" y="1635512"/>
              </a:cubicBezTo>
              <a:cubicBezTo>
                <a:pt x="3425574" y="1580375"/>
                <a:pt x="3108384" y="1308410"/>
                <a:pt x="3108384" y="1308410"/>
              </a:cubicBezTo>
              <a:lnTo>
                <a:pt x="2539672" y="851210"/>
              </a:lnTo>
              <a:lnTo>
                <a:pt x="2539672" y="851210"/>
              </a:lnTo>
              <a:lnTo>
                <a:pt x="1970960" y="92927"/>
              </a:lnTo>
              <a:lnTo>
                <a:pt x="1970960" y="92927"/>
              </a:lnTo>
              <a:lnTo>
                <a:pt x="1878033" y="0"/>
              </a:lnTo>
              <a:lnTo>
                <a:pt x="1878033" y="0"/>
              </a:lnTo>
              <a:cubicBezTo>
                <a:pt x="1772716" y="127000"/>
                <a:pt x="1453668" y="588537"/>
                <a:pt x="1246131" y="762000"/>
              </a:cubicBezTo>
              <a:cubicBezTo>
                <a:pt x="1038594" y="935463"/>
                <a:pt x="831057" y="894576"/>
                <a:pt x="632813" y="1040781"/>
              </a:cubicBezTo>
              <a:cubicBezTo>
                <a:pt x="434569" y="1186986"/>
                <a:pt x="153311" y="1540728"/>
                <a:pt x="56667" y="1639230"/>
              </a:cubicBezTo>
              <a:cubicBezTo>
                <a:pt x="-39977" y="1737732"/>
                <a:pt x="6486" y="1684763"/>
                <a:pt x="52950" y="1631795"/>
              </a:cubicBezTo>
            </a:path>
          </a:pathLst>
        </a:cu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9E07C-9FFB-4E1B-8E2A-85FF2CF847CF}">
  <dimension ref="A1:AC51"/>
  <sheetViews>
    <sheetView tabSelected="1" zoomScale="71" zoomScaleNormal="130" workbookViewId="0">
      <selection activeCell="D51" sqref="D51"/>
    </sheetView>
  </sheetViews>
  <sheetFormatPr defaultRowHeight="14.5" x14ac:dyDescent="0.35"/>
  <cols>
    <col min="1" max="1" width="7.90625" customWidth="1"/>
    <col min="2" max="2" width="16.1796875" customWidth="1"/>
    <col min="3" max="3" width="20.08984375" customWidth="1"/>
    <col min="5" max="5" width="12.54296875" style="2" bestFit="1" customWidth="1"/>
    <col min="11" max="11" width="16.1796875" customWidth="1"/>
    <col min="13" max="13" width="21.90625" customWidth="1"/>
    <col min="14" max="14" width="10.54296875" customWidth="1"/>
    <col min="15" max="15" width="10.81640625" customWidth="1"/>
    <col min="16" max="16" width="11.08984375" customWidth="1"/>
    <col min="17" max="17" width="12.1796875" customWidth="1"/>
    <col min="18" max="18" width="12.08984375" customWidth="1"/>
    <col min="20" max="20" width="16.453125" customWidth="1"/>
    <col min="21" max="21" width="5.81640625" customWidth="1"/>
    <col min="22" max="22" width="15" customWidth="1"/>
    <col min="23" max="23" width="15.6328125" customWidth="1"/>
    <col min="24" max="24" width="14.1796875" customWidth="1"/>
    <col min="25" max="25" width="15.81640625" customWidth="1"/>
    <col min="26" max="26" width="12.54296875" customWidth="1"/>
    <col min="27" max="28" width="11.90625" customWidth="1"/>
  </cols>
  <sheetData>
    <row r="1" spans="1:29" x14ac:dyDescent="0.35">
      <c r="A1" t="s">
        <v>0</v>
      </c>
      <c r="B1" t="s">
        <v>1</v>
      </c>
      <c r="C1" t="s">
        <v>2</v>
      </c>
      <c r="D1" s="1" t="s">
        <v>4</v>
      </c>
      <c r="E1" s="2" t="s">
        <v>3</v>
      </c>
      <c r="F1" t="s">
        <v>5</v>
      </c>
      <c r="G1" t="s">
        <v>6</v>
      </c>
      <c r="H1" t="s">
        <v>7</v>
      </c>
      <c r="I1" t="s">
        <v>8</v>
      </c>
      <c r="K1" s="8" t="s">
        <v>9</v>
      </c>
      <c r="M1" s="9" t="s">
        <v>10</v>
      </c>
      <c r="N1" s="9" t="s">
        <v>18</v>
      </c>
      <c r="O1" s="9" t="s">
        <v>19</v>
      </c>
      <c r="P1" s="9" t="s">
        <v>20</v>
      </c>
      <c r="Q1" s="9" t="s">
        <v>21</v>
      </c>
      <c r="R1" s="9" t="s">
        <v>22</v>
      </c>
      <c r="S1" s="11" t="s">
        <v>23</v>
      </c>
      <c r="T1" s="11" t="s">
        <v>24</v>
      </c>
      <c r="W1" t="s">
        <v>17</v>
      </c>
      <c r="X1" s="2" t="s">
        <v>29</v>
      </c>
    </row>
    <row r="2" spans="1:29" x14ac:dyDescent="0.35">
      <c r="A2">
        <v>1</v>
      </c>
      <c r="B2" s="3">
        <v>5</v>
      </c>
      <c r="C2" s="5">
        <f>D2*D2</f>
        <v>4.4268159999999966E-2</v>
      </c>
      <c r="D2" s="3">
        <f t="shared" ref="D2:D33" si="0">B2-$E$2</f>
        <v>-0.21039999999999992</v>
      </c>
      <c r="E2" s="4">
        <f>AVERAGE(B2:B51)</f>
        <v>5.2103999999999999</v>
      </c>
      <c r="F2" s="3">
        <f>SQRT(SUM(C2:C51)/50)</f>
        <v>0.33172253465810853</v>
      </c>
      <c r="G2" s="3">
        <f>F2/SQRT(50)</f>
        <v>4.6912650745827615E-2</v>
      </c>
      <c r="H2" s="3">
        <f>G2*2</f>
        <v>9.382530149165523E-2</v>
      </c>
      <c r="I2" s="3">
        <f>F2*F2</f>
        <v>0.11003984000000001</v>
      </c>
      <c r="K2" s="3">
        <v>4.5999999999999996</v>
      </c>
      <c r="M2" s="9" t="s">
        <v>11</v>
      </c>
      <c r="N2" s="10">
        <f>N3/$N$5/0.17</f>
        <v>0.23529411764705882</v>
      </c>
      <c r="O2" s="10">
        <f t="shared" ref="O2:T2" si="1">O3/$N$5/0.17</f>
        <v>0.82352941176470595</v>
      </c>
      <c r="P2" s="10">
        <f t="shared" si="1"/>
        <v>1.1764705882352942</v>
      </c>
      <c r="Q2" s="10">
        <f t="shared" si="1"/>
        <v>2</v>
      </c>
      <c r="R2" s="10">
        <f t="shared" si="1"/>
        <v>1.0588235294117645</v>
      </c>
      <c r="S2" s="10">
        <f t="shared" si="1"/>
        <v>0.47058823529411764</v>
      </c>
      <c r="T2" s="10">
        <f t="shared" si="1"/>
        <v>0.11764705882352941</v>
      </c>
      <c r="W2">
        <v>0.17</v>
      </c>
      <c r="X2">
        <v>0.13</v>
      </c>
    </row>
    <row r="3" spans="1:29" x14ac:dyDescent="0.35">
      <c r="A3">
        <v>2</v>
      </c>
      <c r="B3" s="7">
        <v>4.9800000000000004</v>
      </c>
      <c r="C3" s="5">
        <f t="shared" ref="C3:C51" si="2">D3*D3</f>
        <v>5.3084159999999769E-2</v>
      </c>
      <c r="D3" s="3">
        <f t="shared" si="0"/>
        <v>-0.23039999999999949</v>
      </c>
      <c r="E3" s="4">
        <f>(SUM(B2:B51)-50*E2)</f>
        <v>0</v>
      </c>
      <c r="F3" s="3">
        <f>F2/8</f>
        <v>4.1465316832263566E-2</v>
      </c>
      <c r="K3" s="3">
        <v>4.66</v>
      </c>
      <c r="M3" s="9" t="s">
        <v>12</v>
      </c>
      <c r="N3" s="9">
        <v>2</v>
      </c>
      <c r="O3" s="9">
        <v>7</v>
      </c>
      <c r="P3" s="9">
        <v>10</v>
      </c>
      <c r="Q3" s="9">
        <v>17</v>
      </c>
      <c r="R3" s="9">
        <v>9</v>
      </c>
      <c r="S3" s="13">
        <v>4</v>
      </c>
      <c r="T3" s="13">
        <v>1</v>
      </c>
      <c r="X3">
        <v>0.18</v>
      </c>
    </row>
    <row r="4" spans="1:29" x14ac:dyDescent="0.35">
      <c r="A4">
        <v>3</v>
      </c>
      <c r="B4" s="3">
        <v>5.0599999999999996</v>
      </c>
      <c r="C4" s="5">
        <f t="shared" si="2"/>
        <v>2.2620160000000094E-2</v>
      </c>
      <c r="D4" s="3">
        <f t="shared" si="0"/>
        <v>-0.15040000000000031</v>
      </c>
      <c r="F4" s="3">
        <f>F3*2</f>
        <v>8.2930633664527131E-2</v>
      </c>
      <c r="K4" s="3">
        <v>4.68</v>
      </c>
      <c r="M4" s="9"/>
      <c r="N4" s="9"/>
      <c r="O4" s="9"/>
      <c r="P4" s="9"/>
      <c r="Q4" s="9"/>
      <c r="R4" s="9"/>
      <c r="S4" s="9"/>
      <c r="T4" s="9"/>
      <c r="X4">
        <v>0.28999999999999998</v>
      </c>
    </row>
    <row r="5" spans="1:29" x14ac:dyDescent="0.35">
      <c r="A5">
        <v>4</v>
      </c>
      <c r="B5" s="3">
        <v>5.61</v>
      </c>
      <c r="C5" s="5">
        <f t="shared" si="2"/>
        <v>0.15968016000000032</v>
      </c>
      <c r="D5" s="3">
        <f t="shared" si="0"/>
        <v>0.3996000000000004</v>
      </c>
      <c r="K5" s="3">
        <v>4.7</v>
      </c>
      <c r="M5" s="9" t="s">
        <v>13</v>
      </c>
      <c r="N5" s="9">
        <v>50</v>
      </c>
      <c r="O5" s="9"/>
      <c r="P5" s="9"/>
      <c r="Q5" s="9"/>
      <c r="R5" s="9"/>
      <c r="S5" s="9"/>
      <c r="T5" s="9"/>
      <c r="X5">
        <v>0.14000000000000001</v>
      </c>
    </row>
    <row r="6" spans="1:29" x14ac:dyDescent="0.35">
      <c r="A6">
        <v>5</v>
      </c>
      <c r="B6" s="3">
        <v>4.66</v>
      </c>
      <c r="C6" s="5">
        <f t="shared" si="2"/>
        <v>0.30294015999999974</v>
      </c>
      <c r="D6" s="3">
        <f t="shared" si="0"/>
        <v>-0.55039999999999978</v>
      </c>
      <c r="E6" s="2" t="s">
        <v>31</v>
      </c>
      <c r="K6" s="6">
        <v>4.7300000000000004</v>
      </c>
      <c r="X6">
        <v>0.18</v>
      </c>
    </row>
    <row r="7" spans="1:29" x14ac:dyDescent="0.35">
      <c r="A7">
        <v>6</v>
      </c>
      <c r="B7" s="3">
        <v>4.8499999999999996</v>
      </c>
      <c r="C7" s="5">
        <f t="shared" si="2"/>
        <v>0.1298881600000002</v>
      </c>
      <c r="D7" s="3">
        <f t="shared" si="0"/>
        <v>-0.36040000000000028</v>
      </c>
      <c r="E7" s="4">
        <f>1/SQRT(2*18*F2)</f>
        <v>0.28937516903830196</v>
      </c>
      <c r="K7" s="3">
        <v>4.75</v>
      </c>
      <c r="X7">
        <v>0.2</v>
      </c>
    </row>
    <row r="8" spans="1:29" x14ac:dyDescent="0.35">
      <c r="A8">
        <v>7</v>
      </c>
      <c r="B8" s="3">
        <v>5.41</v>
      </c>
      <c r="C8" s="5">
        <f t="shared" si="2"/>
        <v>3.984016000000009E-2</v>
      </c>
      <c r="D8" s="3">
        <f t="shared" si="0"/>
        <v>0.19960000000000022</v>
      </c>
      <c r="K8" s="3">
        <v>4.78</v>
      </c>
      <c r="X8">
        <v>0.06</v>
      </c>
    </row>
    <row r="9" spans="1:29" x14ac:dyDescent="0.35">
      <c r="A9">
        <v>8</v>
      </c>
      <c r="B9" s="3">
        <v>5.34</v>
      </c>
      <c r="C9" s="5">
        <f t="shared" si="2"/>
        <v>1.6796159999999984E-2</v>
      </c>
      <c r="D9" s="3">
        <f t="shared" si="0"/>
        <v>0.12959999999999994</v>
      </c>
      <c r="K9" s="3">
        <v>4.83</v>
      </c>
    </row>
    <row r="10" spans="1:29" x14ac:dyDescent="0.35">
      <c r="A10">
        <v>9</v>
      </c>
      <c r="B10" s="3">
        <v>5.17</v>
      </c>
      <c r="C10" s="5">
        <f t="shared" si="2"/>
        <v>1.6321599999999993E-3</v>
      </c>
      <c r="D10" s="3">
        <f t="shared" si="0"/>
        <v>-4.0399999999999991E-2</v>
      </c>
      <c r="K10" s="7">
        <v>4.8499999999999996</v>
      </c>
    </row>
    <row r="11" spans="1:29" x14ac:dyDescent="0.35">
      <c r="A11">
        <v>10</v>
      </c>
      <c r="B11" s="3">
        <v>5.75</v>
      </c>
      <c r="C11" s="5">
        <f t="shared" si="2"/>
        <v>0.29116816000000006</v>
      </c>
      <c r="D11" s="3">
        <f t="shared" si="0"/>
        <v>0.53960000000000008</v>
      </c>
      <c r="F11" s="29" t="s">
        <v>14</v>
      </c>
      <c r="G11" s="29" t="s">
        <v>15</v>
      </c>
      <c r="K11" s="7">
        <v>4.8499999999999996</v>
      </c>
    </row>
    <row r="12" spans="1:29" x14ac:dyDescent="0.35">
      <c r="A12">
        <v>11</v>
      </c>
      <c r="B12" s="3">
        <v>5.34</v>
      </c>
      <c r="C12" s="5">
        <f t="shared" si="2"/>
        <v>1.6796159999999984E-2</v>
      </c>
      <c r="D12" s="3">
        <f t="shared" si="0"/>
        <v>0.12959999999999994</v>
      </c>
      <c r="F12">
        <v>4.5999999999999996</v>
      </c>
      <c r="G12">
        <v>5.78</v>
      </c>
      <c r="K12" s="3">
        <v>4.8899999999999997</v>
      </c>
    </row>
    <row r="13" spans="1:29" x14ac:dyDescent="0.35">
      <c r="A13">
        <v>12</v>
      </c>
      <c r="B13" s="3">
        <v>4.97</v>
      </c>
      <c r="C13" s="5">
        <f t="shared" si="2"/>
        <v>5.7792160000000078E-2</v>
      </c>
      <c r="D13" s="3">
        <f t="shared" si="0"/>
        <v>-0.24040000000000017</v>
      </c>
      <c r="K13" s="6">
        <v>4.91</v>
      </c>
      <c r="V13" s="14" t="s">
        <v>10</v>
      </c>
      <c r="W13" s="20" t="s">
        <v>18</v>
      </c>
      <c r="X13" s="20" t="s">
        <v>19</v>
      </c>
      <c r="Y13" s="20" t="s">
        <v>20</v>
      </c>
      <c r="Z13" s="20" t="s">
        <v>21</v>
      </c>
      <c r="AA13" s="20" t="s">
        <v>22</v>
      </c>
      <c r="AB13" s="21" t="s">
        <v>23</v>
      </c>
      <c r="AC13" s="21" t="s">
        <v>24</v>
      </c>
    </row>
    <row r="14" spans="1:29" x14ac:dyDescent="0.35">
      <c r="A14">
        <v>13</v>
      </c>
      <c r="B14" s="3">
        <v>4.83</v>
      </c>
      <c r="C14" s="5">
        <f t="shared" si="2"/>
        <v>0.14470415999999989</v>
      </c>
      <c r="D14" s="3">
        <f t="shared" si="0"/>
        <v>-0.38039999999999985</v>
      </c>
      <c r="F14" t="s">
        <v>30</v>
      </c>
      <c r="K14" s="3">
        <v>4.97</v>
      </c>
      <c r="N14" t="s">
        <v>16</v>
      </c>
      <c r="V14" s="15" t="s">
        <v>25</v>
      </c>
      <c r="W14" s="16">
        <v>2</v>
      </c>
      <c r="X14" s="16">
        <v>7</v>
      </c>
      <c r="Y14" s="16">
        <v>10</v>
      </c>
      <c r="Z14" s="16">
        <v>17</v>
      </c>
      <c r="AA14" s="16">
        <v>9</v>
      </c>
      <c r="AB14" s="17">
        <v>4</v>
      </c>
      <c r="AC14" s="17">
        <v>1</v>
      </c>
    </row>
    <row r="15" spans="1:29" x14ac:dyDescent="0.35">
      <c r="A15">
        <v>14</v>
      </c>
      <c r="B15" s="3">
        <v>5.17</v>
      </c>
      <c r="C15" s="5">
        <f t="shared" si="2"/>
        <v>1.6321599999999993E-3</v>
      </c>
      <c r="D15" s="3">
        <f t="shared" si="0"/>
        <v>-4.0399999999999991E-2</v>
      </c>
      <c r="F15">
        <f>H2/E2*100</f>
        <v>1.8007312584764168</v>
      </c>
      <c r="K15" s="3">
        <v>4.97</v>
      </c>
      <c r="V15" s="15" t="s">
        <v>26</v>
      </c>
      <c r="W15" s="19">
        <f>W14/50/X3</f>
        <v>0.22222222222222224</v>
      </c>
      <c r="X15" s="19">
        <f>X14/50/X3</f>
        <v>0.7777777777777779</v>
      </c>
      <c r="Y15" s="19">
        <f>Y14/50/X4</f>
        <v>0.68965517241379315</v>
      </c>
      <c r="Z15" s="19">
        <f>Z14/50/X5</f>
        <v>2.4285714285714284</v>
      </c>
      <c r="AA15" s="19">
        <f>AA14/50/X6</f>
        <v>1</v>
      </c>
      <c r="AB15" s="21">
        <f>AB14/50/X7</f>
        <v>0.39999999999999997</v>
      </c>
      <c r="AC15" s="22">
        <f>AC14/50/X8</f>
        <v>0.33333333333333337</v>
      </c>
    </row>
    <row r="16" spans="1:29" x14ac:dyDescent="0.35">
      <c r="A16">
        <v>15</v>
      </c>
      <c r="B16" s="3">
        <v>4.99</v>
      </c>
      <c r="C16" s="5">
        <f t="shared" si="2"/>
        <v>4.8576159999999868E-2</v>
      </c>
      <c r="D16" s="3">
        <f t="shared" si="0"/>
        <v>-0.22039999999999971</v>
      </c>
      <c r="K16" s="7">
        <v>4.9800000000000004</v>
      </c>
      <c r="V16" s="15" t="s">
        <v>27</v>
      </c>
      <c r="W16" s="20" t="s">
        <v>18</v>
      </c>
      <c r="X16" s="20" t="s">
        <v>19</v>
      </c>
      <c r="Y16" s="20" t="s">
        <v>20</v>
      </c>
      <c r="Z16" s="20" t="s">
        <v>21</v>
      </c>
      <c r="AA16" s="20" t="s">
        <v>22</v>
      </c>
      <c r="AB16" s="21" t="s">
        <v>23</v>
      </c>
      <c r="AC16" s="21" t="s">
        <v>24</v>
      </c>
    </row>
    <row r="17" spans="1:29" x14ac:dyDescent="0.35">
      <c r="A17">
        <v>16</v>
      </c>
      <c r="B17" s="3">
        <v>5.77</v>
      </c>
      <c r="C17" s="5">
        <f t="shared" si="2"/>
        <v>0.31315215999999962</v>
      </c>
      <c r="D17" s="3">
        <f t="shared" si="0"/>
        <v>0.55959999999999965</v>
      </c>
      <c r="K17" s="3">
        <v>4.99</v>
      </c>
      <c r="V17" s="18" t="s">
        <v>28</v>
      </c>
      <c r="W17" s="23">
        <v>0.24</v>
      </c>
      <c r="X17" s="24">
        <v>0.82</v>
      </c>
      <c r="Y17" s="24">
        <v>1.18</v>
      </c>
      <c r="Z17" s="24">
        <v>2</v>
      </c>
      <c r="AA17" s="24">
        <v>1.06</v>
      </c>
      <c r="AB17" s="25">
        <v>0.47</v>
      </c>
      <c r="AC17" s="25">
        <v>0.12</v>
      </c>
    </row>
    <row r="18" spans="1:29" x14ac:dyDescent="0.35">
      <c r="A18">
        <v>17</v>
      </c>
      <c r="B18" s="3">
        <v>5.18</v>
      </c>
      <c r="C18" s="5">
        <f t="shared" si="2"/>
        <v>9.241600000000124E-4</v>
      </c>
      <c r="D18" s="3">
        <f t="shared" si="0"/>
        <v>-3.0400000000000205E-2</v>
      </c>
      <c r="K18" s="3">
        <v>5</v>
      </c>
      <c r="V18" s="12"/>
      <c r="W18" s="26">
        <v>0.22</v>
      </c>
      <c r="X18" s="27">
        <v>0.78</v>
      </c>
      <c r="Y18" s="27">
        <v>0.69</v>
      </c>
      <c r="Z18" s="27">
        <v>2.4300000000000002</v>
      </c>
      <c r="AA18" s="27">
        <v>1</v>
      </c>
      <c r="AB18" s="28">
        <v>0.4</v>
      </c>
      <c r="AC18" s="28">
        <v>0.33</v>
      </c>
    </row>
    <row r="19" spans="1:29" x14ac:dyDescent="0.35">
      <c r="A19">
        <v>18</v>
      </c>
      <c r="B19" s="3">
        <v>4.91</v>
      </c>
      <c r="C19" s="5">
        <f t="shared" si="2"/>
        <v>9.0240159999999861E-2</v>
      </c>
      <c r="D19" s="3">
        <f t="shared" si="0"/>
        <v>-0.30039999999999978</v>
      </c>
      <c r="K19" s="3">
        <v>5.0599999999999996</v>
      </c>
    </row>
    <row r="20" spans="1:29" x14ac:dyDescent="0.35">
      <c r="A20">
        <v>19</v>
      </c>
      <c r="B20" s="3">
        <v>5.2</v>
      </c>
      <c r="C20" s="5">
        <f t="shared" si="2"/>
        <v>1.0815999999999465E-4</v>
      </c>
      <c r="D20" s="3">
        <f t="shared" si="0"/>
        <v>-1.0399999999999743E-2</v>
      </c>
      <c r="K20" s="3">
        <v>5.08</v>
      </c>
    </row>
    <row r="21" spans="1:29" x14ac:dyDescent="0.35">
      <c r="A21">
        <v>20</v>
      </c>
      <c r="B21" s="3">
        <v>4.7</v>
      </c>
      <c r="C21" s="5">
        <f t="shared" si="2"/>
        <v>0.26050815999999971</v>
      </c>
      <c r="D21" s="3">
        <f t="shared" si="0"/>
        <v>-0.51039999999999974</v>
      </c>
      <c r="K21" s="7">
        <v>5.1100000000000003</v>
      </c>
    </row>
    <row r="22" spans="1:29" x14ac:dyDescent="0.35">
      <c r="A22">
        <v>21</v>
      </c>
      <c r="B22" s="3">
        <v>5.19</v>
      </c>
      <c r="C22" s="5">
        <f t="shared" si="2"/>
        <v>4.1615999999998081E-4</v>
      </c>
      <c r="D22" s="3">
        <f t="shared" si="0"/>
        <v>-2.039999999999953E-2</v>
      </c>
      <c r="K22" s="3">
        <v>5.17</v>
      </c>
    </row>
    <row r="23" spans="1:29" x14ac:dyDescent="0.35">
      <c r="A23">
        <v>22</v>
      </c>
      <c r="B23" s="3">
        <v>5.35</v>
      </c>
      <c r="C23" s="5">
        <f t="shared" si="2"/>
        <v>1.9488159999999925E-2</v>
      </c>
      <c r="D23" s="3">
        <f t="shared" si="0"/>
        <v>0.13959999999999972</v>
      </c>
      <c r="K23" s="3">
        <v>5.17</v>
      </c>
    </row>
    <row r="24" spans="1:29" x14ac:dyDescent="0.35">
      <c r="A24">
        <v>23</v>
      </c>
      <c r="B24" s="3">
        <v>4.8499999999999996</v>
      </c>
      <c r="C24" s="5">
        <f t="shared" si="2"/>
        <v>0.1298881600000002</v>
      </c>
      <c r="D24" s="3">
        <f t="shared" si="0"/>
        <v>-0.36040000000000028</v>
      </c>
      <c r="K24" s="3">
        <v>5.18</v>
      </c>
    </row>
    <row r="25" spans="1:29" x14ac:dyDescent="0.35">
      <c r="A25">
        <v>24</v>
      </c>
      <c r="B25" s="3">
        <v>4.75</v>
      </c>
      <c r="C25" s="5">
        <f t="shared" si="2"/>
        <v>0.21196815999999993</v>
      </c>
      <c r="D25" s="3">
        <f t="shared" si="0"/>
        <v>-0.46039999999999992</v>
      </c>
      <c r="K25" s="3">
        <v>5.19</v>
      </c>
    </row>
    <row r="26" spans="1:29" x14ac:dyDescent="0.35">
      <c r="A26">
        <v>25</v>
      </c>
      <c r="B26" s="3">
        <v>5.3</v>
      </c>
      <c r="C26" s="5">
        <f t="shared" si="2"/>
        <v>8.0281599999999821E-3</v>
      </c>
      <c r="D26" s="3">
        <f t="shared" si="0"/>
        <v>8.9599999999999902E-2</v>
      </c>
      <c r="K26" s="3">
        <v>5.19</v>
      </c>
    </row>
    <row r="27" spans="1:29" x14ac:dyDescent="0.35">
      <c r="A27">
        <v>26</v>
      </c>
      <c r="B27" s="3">
        <v>5.58</v>
      </c>
      <c r="C27" s="5">
        <f t="shared" si="2"/>
        <v>0.13660416000000011</v>
      </c>
      <c r="D27" s="3">
        <f t="shared" si="0"/>
        <v>0.36960000000000015</v>
      </c>
      <c r="K27" s="6">
        <v>5.2</v>
      </c>
    </row>
    <row r="28" spans="1:29" x14ac:dyDescent="0.35">
      <c r="A28">
        <v>27</v>
      </c>
      <c r="B28" s="3">
        <v>5.69</v>
      </c>
      <c r="C28" s="5">
        <f t="shared" si="2"/>
        <v>0.23001616000000044</v>
      </c>
      <c r="D28" s="3">
        <f t="shared" si="0"/>
        <v>0.47960000000000047</v>
      </c>
      <c r="K28" s="3">
        <v>5.22</v>
      </c>
    </row>
    <row r="29" spans="1:29" x14ac:dyDescent="0.35">
      <c r="A29">
        <v>28</v>
      </c>
      <c r="B29" s="3">
        <v>4.7300000000000004</v>
      </c>
      <c r="C29" s="5">
        <f t="shared" si="2"/>
        <v>0.23078415999999952</v>
      </c>
      <c r="D29" s="3">
        <f t="shared" si="0"/>
        <v>-0.48039999999999949</v>
      </c>
      <c r="K29" s="3">
        <v>5.24</v>
      </c>
    </row>
    <row r="30" spans="1:29" x14ac:dyDescent="0.35">
      <c r="A30">
        <v>29</v>
      </c>
      <c r="B30" s="3">
        <v>5.52</v>
      </c>
      <c r="C30" s="5">
        <f t="shared" si="2"/>
        <v>9.5852159999999784E-2</v>
      </c>
      <c r="D30" s="3">
        <f t="shared" si="0"/>
        <v>0.30959999999999965</v>
      </c>
      <c r="K30" s="3">
        <v>5.3</v>
      </c>
      <c r="M30" s="30"/>
      <c r="N30" s="31" t="s">
        <v>32</v>
      </c>
      <c r="O30" s="31" t="s">
        <v>33</v>
      </c>
      <c r="P30" s="32" t="s">
        <v>25</v>
      </c>
      <c r="Q30" s="33" t="s">
        <v>34</v>
      </c>
      <c r="R30" s="32" t="s">
        <v>35</v>
      </c>
    </row>
    <row r="31" spans="1:29" x14ac:dyDescent="0.35">
      <c r="A31">
        <v>30</v>
      </c>
      <c r="B31" s="3">
        <v>5.42</v>
      </c>
      <c r="C31" s="5">
        <f t="shared" si="2"/>
        <v>4.3932160000000005E-2</v>
      </c>
      <c r="D31" s="3">
        <f t="shared" si="0"/>
        <v>0.20960000000000001</v>
      </c>
      <c r="K31" s="7">
        <v>5.33</v>
      </c>
      <c r="M31" s="34" t="s">
        <v>36</v>
      </c>
      <c r="N31" s="37">
        <f>$E$2-$F$2</f>
        <v>4.878677465341891</v>
      </c>
      <c r="O31" s="37">
        <f>$E$2+$F$2</f>
        <v>5.5421225346581089</v>
      </c>
      <c r="P31" s="35">
        <f>COUNT(K12:K41)</f>
        <v>30</v>
      </c>
      <c r="Q31" s="36">
        <f>P31/50</f>
        <v>0.6</v>
      </c>
      <c r="R31" s="35">
        <v>0.68</v>
      </c>
    </row>
    <row r="32" spans="1:29" x14ac:dyDescent="0.35">
      <c r="A32">
        <v>31</v>
      </c>
      <c r="B32" s="3">
        <v>5.66</v>
      </c>
      <c r="C32" s="5">
        <f t="shared" si="2"/>
        <v>0.20214016000000021</v>
      </c>
      <c r="D32" s="3">
        <f t="shared" si="0"/>
        <v>0.44960000000000022</v>
      </c>
      <c r="K32" s="3">
        <v>5.34</v>
      </c>
      <c r="M32" s="34" t="s">
        <v>37</v>
      </c>
      <c r="N32" s="37">
        <f>$E$2-$F$2*2</f>
        <v>4.5469549306837829</v>
      </c>
      <c r="O32" s="37">
        <f>$E$2+$F$2*2</f>
        <v>5.873845069316217</v>
      </c>
      <c r="P32" s="35">
        <f>COUNT(K2:K51)</f>
        <v>50</v>
      </c>
      <c r="Q32" s="36">
        <f>P32/50</f>
        <v>1</v>
      </c>
      <c r="R32" s="35">
        <v>0.95</v>
      </c>
    </row>
    <row r="33" spans="1:18" x14ac:dyDescent="0.35">
      <c r="A33">
        <v>32</v>
      </c>
      <c r="B33" s="3">
        <v>5.72</v>
      </c>
      <c r="C33" s="5">
        <f t="shared" si="2"/>
        <v>0.25969215999999984</v>
      </c>
      <c r="D33" s="3">
        <f t="shared" si="0"/>
        <v>0.50959999999999983</v>
      </c>
      <c r="K33" s="6">
        <v>5.34</v>
      </c>
      <c r="M33" s="34" t="s">
        <v>38</v>
      </c>
      <c r="N33" s="37">
        <f>$E$2-$F$2*3</f>
        <v>4.2152323960256748</v>
      </c>
      <c r="O33" s="37">
        <f>$E$2+$F$2*3</f>
        <v>6.2055676039743251</v>
      </c>
      <c r="P33" s="35">
        <f>COUNT(K2:K51)</f>
        <v>50</v>
      </c>
      <c r="Q33" s="36">
        <f t="shared" ref="Q33" si="3">P33/50</f>
        <v>1</v>
      </c>
      <c r="R33" s="35">
        <v>0.99</v>
      </c>
    </row>
    <row r="34" spans="1:18" x14ac:dyDescent="0.35">
      <c r="A34">
        <v>33</v>
      </c>
      <c r="B34" s="3">
        <v>5.41</v>
      </c>
      <c r="C34" s="5">
        <f t="shared" si="2"/>
        <v>3.984016000000009E-2</v>
      </c>
      <c r="D34" s="3">
        <f t="shared" ref="D34:D51" si="4">B34-$E$2</f>
        <v>0.19960000000000022</v>
      </c>
      <c r="K34" s="3">
        <v>5.35</v>
      </c>
    </row>
    <row r="35" spans="1:18" x14ac:dyDescent="0.35">
      <c r="A35">
        <v>34</v>
      </c>
      <c r="B35" s="3">
        <v>4.78</v>
      </c>
      <c r="C35" s="5">
        <f t="shared" si="2"/>
        <v>0.18524415999999971</v>
      </c>
      <c r="D35" s="3">
        <f t="shared" si="4"/>
        <v>-0.43039999999999967</v>
      </c>
      <c r="K35" s="3">
        <v>5.38</v>
      </c>
    </row>
    <row r="36" spans="1:18" x14ac:dyDescent="0.35">
      <c r="A36">
        <v>35</v>
      </c>
      <c r="B36" s="3">
        <v>4.68</v>
      </c>
      <c r="C36" s="5">
        <f t="shared" si="2"/>
        <v>0.28132416000000021</v>
      </c>
      <c r="D36" s="3">
        <f t="shared" si="4"/>
        <v>-0.5304000000000002</v>
      </c>
      <c r="K36" s="3">
        <v>5.41</v>
      </c>
    </row>
    <row r="37" spans="1:18" x14ac:dyDescent="0.35">
      <c r="A37">
        <v>36</v>
      </c>
      <c r="B37" s="3">
        <v>5.08</v>
      </c>
      <c r="C37" s="5">
        <f t="shared" si="2"/>
        <v>1.7004159999999959E-2</v>
      </c>
      <c r="D37" s="3">
        <f t="shared" si="4"/>
        <v>-0.13039999999999985</v>
      </c>
      <c r="K37" s="3">
        <v>5.41</v>
      </c>
    </row>
    <row r="38" spans="1:18" x14ac:dyDescent="0.35">
      <c r="A38">
        <v>37</v>
      </c>
      <c r="B38" s="3">
        <v>4.5999999999999996</v>
      </c>
      <c r="C38" s="5">
        <f t="shared" si="2"/>
        <v>0.37258816000000033</v>
      </c>
      <c r="D38" s="3">
        <f t="shared" si="4"/>
        <v>-0.61040000000000028</v>
      </c>
      <c r="K38" s="3">
        <v>5.42</v>
      </c>
    </row>
    <row r="39" spans="1:18" x14ac:dyDescent="0.35">
      <c r="A39">
        <v>38</v>
      </c>
      <c r="B39" s="3">
        <v>5.1100000000000003</v>
      </c>
      <c r="C39" s="5">
        <f t="shared" si="2"/>
        <v>1.008015999999992E-2</v>
      </c>
      <c r="D39" s="3">
        <f t="shared" si="4"/>
        <v>-0.1003999999999996</v>
      </c>
      <c r="K39" s="3">
        <v>5.47</v>
      </c>
    </row>
    <row r="40" spans="1:18" x14ac:dyDescent="0.35">
      <c r="A40">
        <v>39</v>
      </c>
      <c r="B40" s="3">
        <v>5.38</v>
      </c>
      <c r="C40" s="5">
        <f t="shared" si="2"/>
        <v>2.876415999999999E-2</v>
      </c>
      <c r="D40" s="3">
        <f t="shared" si="4"/>
        <v>0.16959999999999997</v>
      </c>
      <c r="K40" s="3">
        <v>5.47</v>
      </c>
    </row>
    <row r="41" spans="1:18" x14ac:dyDescent="0.35">
      <c r="A41">
        <v>40</v>
      </c>
      <c r="B41" s="3">
        <v>5.47</v>
      </c>
      <c r="C41" s="5">
        <f t="shared" si="2"/>
        <v>6.7392159999999909E-2</v>
      </c>
      <c r="D41" s="3">
        <f t="shared" si="4"/>
        <v>0.25959999999999983</v>
      </c>
      <c r="K41" s="6">
        <v>5.52</v>
      </c>
    </row>
    <row r="42" spans="1:18" x14ac:dyDescent="0.35">
      <c r="A42">
        <v>41</v>
      </c>
      <c r="B42" s="3">
        <v>4.8899999999999997</v>
      </c>
      <c r="C42" s="5">
        <f t="shared" si="2"/>
        <v>0.10265616000000015</v>
      </c>
      <c r="D42" s="3">
        <f t="shared" si="4"/>
        <v>-0.32040000000000024</v>
      </c>
      <c r="K42" s="3">
        <v>5.58</v>
      </c>
    </row>
    <row r="43" spans="1:18" x14ac:dyDescent="0.35">
      <c r="A43">
        <v>42</v>
      </c>
      <c r="B43" s="3">
        <v>5.33</v>
      </c>
      <c r="C43" s="5">
        <f t="shared" si="2"/>
        <v>1.4304160000000036E-2</v>
      </c>
      <c r="D43" s="3">
        <f t="shared" si="4"/>
        <v>0.11960000000000015</v>
      </c>
      <c r="K43" s="3">
        <v>5.58</v>
      </c>
    </row>
    <row r="44" spans="1:18" x14ac:dyDescent="0.35">
      <c r="A44">
        <v>43</v>
      </c>
      <c r="B44" s="3">
        <v>5.24</v>
      </c>
      <c r="C44" s="5">
        <f t="shared" si="2"/>
        <v>8.7616000000001731E-4</v>
      </c>
      <c r="D44" s="3">
        <f t="shared" si="4"/>
        <v>2.9600000000000293E-2</v>
      </c>
      <c r="K44" s="3">
        <v>5.61</v>
      </c>
    </row>
    <row r="45" spans="1:18" x14ac:dyDescent="0.35">
      <c r="A45">
        <v>44</v>
      </c>
      <c r="B45" s="3">
        <v>5.19</v>
      </c>
      <c r="C45" s="5">
        <f t="shared" si="2"/>
        <v>4.1615999999998081E-4</v>
      </c>
      <c r="D45" s="3">
        <f t="shared" si="4"/>
        <v>-2.039999999999953E-2</v>
      </c>
      <c r="K45" s="3">
        <v>5.66</v>
      </c>
    </row>
    <row r="46" spans="1:18" x14ac:dyDescent="0.35">
      <c r="A46">
        <v>45</v>
      </c>
      <c r="B46" s="3">
        <v>5.78</v>
      </c>
      <c r="C46" s="5">
        <f t="shared" si="2"/>
        <v>0.32444416000000037</v>
      </c>
      <c r="D46" s="3">
        <f t="shared" si="4"/>
        <v>0.56960000000000033</v>
      </c>
      <c r="K46" s="3">
        <v>5.69</v>
      </c>
    </row>
    <row r="47" spans="1:18" x14ac:dyDescent="0.35">
      <c r="A47">
        <v>46</v>
      </c>
      <c r="B47" s="3">
        <v>4.97</v>
      </c>
      <c r="C47" s="5">
        <f t="shared" si="2"/>
        <v>5.7792160000000078E-2</v>
      </c>
      <c r="D47" s="3">
        <f t="shared" si="4"/>
        <v>-0.24040000000000017</v>
      </c>
      <c r="K47" s="3">
        <v>5.69</v>
      </c>
    </row>
    <row r="48" spans="1:18" x14ac:dyDescent="0.35">
      <c r="A48">
        <v>47</v>
      </c>
      <c r="B48" s="3">
        <v>5.22</v>
      </c>
      <c r="C48" s="5">
        <f t="shared" si="2"/>
        <v>9.2159999999996759E-5</v>
      </c>
      <c r="D48" s="3">
        <f t="shared" si="4"/>
        <v>9.5999999999998309E-3</v>
      </c>
      <c r="K48" s="6">
        <v>5.72</v>
      </c>
    </row>
    <row r="49" spans="1:11" x14ac:dyDescent="0.35">
      <c r="A49">
        <v>48</v>
      </c>
      <c r="B49" s="3">
        <v>5.69</v>
      </c>
      <c r="C49" s="5">
        <f t="shared" si="2"/>
        <v>0.23001616000000044</v>
      </c>
      <c r="D49" s="3">
        <f t="shared" si="4"/>
        <v>0.47960000000000047</v>
      </c>
      <c r="K49" s="3">
        <v>5.75</v>
      </c>
    </row>
    <row r="50" spans="1:11" x14ac:dyDescent="0.35">
      <c r="A50">
        <v>49</v>
      </c>
      <c r="B50" s="3">
        <v>5.47</v>
      </c>
      <c r="C50" s="5">
        <f t="shared" si="2"/>
        <v>6.7392159999999909E-2</v>
      </c>
      <c r="D50" s="3">
        <f t="shared" si="4"/>
        <v>0.25959999999999983</v>
      </c>
      <c r="K50" s="3">
        <v>5.77</v>
      </c>
    </row>
    <row r="51" spans="1:11" x14ac:dyDescent="0.35">
      <c r="A51">
        <v>50</v>
      </c>
      <c r="B51" s="3">
        <v>5.58</v>
      </c>
      <c r="C51" s="5">
        <f t="shared" si="2"/>
        <v>0.13660416000000011</v>
      </c>
      <c r="D51" s="3">
        <f t="shared" si="4"/>
        <v>0.36960000000000015</v>
      </c>
      <c r="K51" s="6">
        <v>5.78</v>
      </c>
    </row>
  </sheetData>
  <sortState xmlns:xlrd2="http://schemas.microsoft.com/office/spreadsheetml/2017/richdata2" ref="K1:K51">
    <sortCondition ref="K1:K5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Анастасия Синюта</cp:lastModifiedBy>
  <dcterms:created xsi:type="dcterms:W3CDTF">2022-02-18T16:34:42Z</dcterms:created>
  <dcterms:modified xsi:type="dcterms:W3CDTF">2022-03-12T08:13:47Z</dcterms:modified>
</cp:coreProperties>
</file>