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rdayaktivlombard\Desktop\smart home\документация\5. Финансовое планирование\"/>
    </mc:Choice>
  </mc:AlternateContent>
  <xr:revisionPtr revIDLastSave="0" documentId="8_{35D578CE-7BFD-4E8B-AF72-F9AF5C8CDE52}" xr6:coauthVersionLast="47" xr6:coauthVersionMax="47" xr10:uidLastSave="{00000000-0000-0000-0000-000000000000}"/>
  <bookViews>
    <workbookView xWindow="-108" yWindow="-108" windowWidth="23256" windowHeight="12456" activeTab="1" xr2:uid="{C342893D-9918-43A2-9AB3-C94FC4AA25C7}"/>
  </bookViews>
  <sheets>
    <sheet name="Лист1" sheetId="1" r:id="rId1"/>
    <sheet name="Лист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2" l="1"/>
  <c r="J3" i="1"/>
  <c r="G14" i="1"/>
  <c r="H13" i="1"/>
  <c r="H14" i="1" s="1"/>
  <c r="G13" i="1"/>
  <c r="I13" i="1" s="1"/>
  <c r="J13" i="1" s="1"/>
  <c r="G12" i="1"/>
  <c r="I12" i="1" s="1"/>
  <c r="J12" i="1" s="1"/>
  <c r="G11" i="1"/>
  <c r="I11" i="1" s="1"/>
  <c r="J11" i="1" s="1"/>
  <c r="H10" i="1"/>
  <c r="H11" i="1" s="1"/>
  <c r="G10" i="1"/>
  <c r="G9" i="1"/>
  <c r="I9" i="1" s="1"/>
  <c r="J9" i="1" s="1"/>
  <c r="H8" i="1"/>
  <c r="G8" i="1"/>
  <c r="I8" i="1" s="1"/>
  <c r="J8" i="1" s="1"/>
  <c r="H7" i="1"/>
  <c r="G7" i="1"/>
  <c r="I7" i="1" s="1"/>
  <c r="J7" i="1" s="1"/>
  <c r="I6" i="1"/>
  <c r="J6" i="1" s="1"/>
  <c r="G6" i="1"/>
  <c r="G4" i="1"/>
  <c r="G5" i="1"/>
  <c r="G3" i="1"/>
  <c r="I3" i="1" s="1"/>
  <c r="J5" i="2"/>
  <c r="J6" i="2"/>
  <c r="J8" i="2"/>
  <c r="J9" i="2"/>
  <c r="J11" i="2"/>
  <c r="J12" i="2"/>
  <c r="J13" i="2"/>
  <c r="J14" i="2"/>
  <c r="J15" i="2"/>
  <c r="J16" i="2"/>
  <c r="I5" i="2"/>
  <c r="I6" i="2"/>
  <c r="I7" i="2"/>
  <c r="I8" i="2"/>
  <c r="I9" i="2"/>
  <c r="I11" i="2"/>
  <c r="I12" i="2"/>
  <c r="I13" i="2"/>
  <c r="I14" i="2"/>
  <c r="I15" i="2"/>
  <c r="I16" i="2"/>
  <c r="I4" i="2"/>
  <c r="B17" i="2"/>
  <c r="B18" i="2" s="1"/>
  <c r="B19" i="2" s="1"/>
  <c r="H12" i="2"/>
  <c r="H8" i="2"/>
  <c r="F14" i="2"/>
  <c r="F15" i="2"/>
  <c r="F16" i="2"/>
  <c r="F11" i="2"/>
  <c r="F12" i="2"/>
  <c r="K12" i="2" s="1"/>
  <c r="F13" i="2"/>
  <c r="F10" i="2"/>
  <c r="I10" i="2" s="1"/>
  <c r="F5" i="2"/>
  <c r="K5" i="2" s="1"/>
  <c r="F6" i="2"/>
  <c r="F7" i="2"/>
  <c r="K7" i="2" s="1"/>
  <c r="F8" i="2"/>
  <c r="K8" i="2" s="1"/>
  <c r="F9" i="2"/>
  <c r="H9" i="2" s="1"/>
  <c r="F4" i="2"/>
  <c r="B4" i="2"/>
  <c r="B5" i="2" s="1"/>
  <c r="F3" i="2"/>
  <c r="K3" i="2" s="1"/>
  <c r="G18" i="1"/>
  <c r="G17" i="1"/>
  <c r="G16" i="1"/>
  <c r="J16" i="1"/>
  <c r="J17" i="1"/>
  <c r="J18" i="1"/>
  <c r="H4" i="1"/>
  <c r="H5" i="1" s="1"/>
  <c r="I14" i="1" l="1"/>
  <c r="J14" i="1" s="1"/>
  <c r="I10" i="1"/>
  <c r="J10" i="1" s="1"/>
  <c r="I3" i="2"/>
  <c r="L8" i="2"/>
  <c r="M8" i="2" s="1"/>
  <c r="H16" i="2"/>
  <c r="H6" i="2"/>
  <c r="L6" i="2" s="1"/>
  <c r="K11" i="2"/>
  <c r="K6" i="2"/>
  <c r="H10" i="2"/>
  <c r="J10" i="2" s="1"/>
  <c r="K4" i="2"/>
  <c r="K16" i="2"/>
  <c r="H7" i="2"/>
  <c r="L9" i="2"/>
  <c r="K10" i="2"/>
  <c r="K9" i="2"/>
  <c r="H5" i="2"/>
  <c r="L5" i="2" s="1"/>
  <c r="H15" i="2"/>
  <c r="L15" i="2" s="1"/>
  <c r="H4" i="2"/>
  <c r="J4" i="2" s="1"/>
  <c r="H3" i="2"/>
  <c r="H14" i="2"/>
  <c r="K15" i="2"/>
  <c r="H11" i="2"/>
  <c r="H13" i="2"/>
  <c r="L12" i="2"/>
  <c r="K14" i="2"/>
  <c r="K13" i="2"/>
  <c r="F20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I5" i="1"/>
  <c r="J5" i="1" s="1"/>
  <c r="I4" i="1"/>
  <c r="J4" i="1" s="1"/>
  <c r="I20" i="2" l="1"/>
  <c r="J7" i="2"/>
  <c r="L7" i="2" s="1"/>
  <c r="M7" i="2" s="1"/>
  <c r="D19" i="2"/>
  <c r="F19" i="2" s="1"/>
  <c r="L19" i="2" s="1"/>
  <c r="M19" i="2" s="1"/>
  <c r="D18" i="2"/>
  <c r="F18" i="2" s="1"/>
  <c r="L18" i="2" s="1"/>
  <c r="M18" i="2" s="1"/>
  <c r="D17" i="2"/>
  <c r="F17" i="2" s="1"/>
  <c r="L17" i="2" s="1"/>
  <c r="M17" i="2" s="1"/>
  <c r="J3" i="2"/>
  <c r="L3" i="2" s="1"/>
  <c r="M3" i="2" s="1"/>
  <c r="K20" i="2"/>
  <c r="M21" i="2" s="1"/>
  <c r="M16" i="2"/>
  <c r="L11" i="2"/>
  <c r="M11" i="2" s="1"/>
  <c r="M12" i="2"/>
  <c r="M6" i="2"/>
  <c r="M9" i="2"/>
  <c r="L13" i="2"/>
  <c r="M13" i="2" s="1"/>
  <c r="L16" i="2"/>
  <c r="L14" i="2"/>
  <c r="M14" i="2" s="1"/>
  <c r="L10" i="2"/>
  <c r="M10" i="2" s="1"/>
  <c r="L4" i="2"/>
  <c r="M4" i="2" s="1"/>
  <c r="M15" i="2"/>
  <c r="M5" i="2"/>
  <c r="M20" i="2" l="1"/>
</calcChain>
</file>

<file path=xl/sharedStrings.xml><?xml version="1.0" encoding="utf-8"?>
<sst xmlns="http://schemas.openxmlformats.org/spreadsheetml/2006/main" count="96" uniqueCount="56">
  <si>
    <t>Название комплекта</t>
  </si>
  <si>
    <t>Состав комплекта:</t>
  </si>
  <si>
    <t>Преимущества</t>
  </si>
  <si>
    <t>Описания цены</t>
  </si>
  <si>
    <t>Базовый START</t>
  </si>
  <si>
    <t>Комфорт</t>
  </si>
  <si>
    <r>
      <t>SILVER</t>
    </r>
    <r>
      <rPr>
        <sz val="11"/>
        <color theme="1"/>
        <rFont val="Century Gothic"/>
        <family val="2"/>
        <charset val="204"/>
      </rPr>
      <t xml:space="preserve"> </t>
    </r>
  </si>
  <si>
    <t>GOLD</t>
  </si>
  <si>
    <t>PLATINUM</t>
  </si>
  <si>
    <t>Защита и комфорт</t>
  </si>
  <si>
    <t>Безопасный дом</t>
  </si>
  <si>
    <t>Максимальная защита</t>
  </si>
  <si>
    <t>надбавка</t>
  </si>
  <si>
    <t>работа</t>
  </si>
  <si>
    <t xml:space="preserve"> оборудования </t>
  </si>
  <si>
    <r>
      <rPr>
        <b/>
        <sz val="11"/>
        <color theme="1"/>
        <rFont val="Century Gothic"/>
        <family val="2"/>
        <charset val="204"/>
      </rPr>
      <t>24 месяц</t>
    </r>
    <r>
      <rPr>
        <sz val="11"/>
        <color theme="1"/>
        <rFont val="Century Gothic"/>
        <family val="2"/>
        <charset val="204"/>
      </rPr>
      <t xml:space="preserve">а обслуживания, </t>
    </r>
    <r>
      <rPr>
        <b/>
        <sz val="11"/>
        <color theme="1"/>
        <rFont val="Century Gothic"/>
        <family val="2"/>
        <charset val="204"/>
      </rPr>
      <t>12 месяцев</t>
    </r>
    <r>
      <rPr>
        <sz val="11"/>
        <color theme="1"/>
        <rFont val="Century Gothic"/>
        <family val="2"/>
        <charset val="204"/>
      </rPr>
      <t xml:space="preserve"> гарантии, монтаж и настройка</t>
    </r>
  </si>
  <si>
    <r>
      <rPr>
        <b/>
        <sz val="11"/>
        <color theme="1"/>
        <rFont val="Century Gothic"/>
        <family val="2"/>
        <charset val="204"/>
      </rPr>
      <t>12 месяцев</t>
    </r>
    <r>
      <rPr>
        <sz val="11"/>
        <color theme="1"/>
        <rFont val="Century Gothic"/>
        <family val="2"/>
        <charset val="204"/>
      </rPr>
      <t xml:space="preserve"> обслуживания, </t>
    </r>
    <r>
      <rPr>
        <b/>
        <sz val="11"/>
        <color theme="1"/>
        <rFont val="Century Gothic"/>
        <family val="2"/>
        <charset val="204"/>
      </rPr>
      <t>12 месяцев</t>
    </r>
    <r>
      <rPr>
        <sz val="11"/>
        <color theme="1"/>
        <rFont val="Century Gothic"/>
        <family val="2"/>
        <charset val="204"/>
      </rPr>
      <t xml:space="preserve"> гарантии, монтаж и настройка</t>
    </r>
  </si>
  <si>
    <r>
      <rPr>
        <b/>
        <sz val="11"/>
        <color theme="1"/>
        <rFont val="Century Gothic"/>
        <family val="2"/>
        <charset val="204"/>
      </rPr>
      <t>3 месяца</t>
    </r>
    <r>
      <rPr>
        <sz val="11"/>
        <color theme="1"/>
        <rFont val="Century Gothic"/>
        <family val="2"/>
        <charset val="204"/>
      </rPr>
      <t xml:space="preserve"> обслуживания, </t>
    </r>
    <r>
      <rPr>
        <b/>
        <sz val="11"/>
        <color theme="1"/>
        <rFont val="Century Gothic"/>
        <family val="2"/>
        <charset val="204"/>
      </rPr>
      <t>3 месяца</t>
    </r>
    <r>
      <rPr>
        <sz val="11"/>
        <color theme="1"/>
        <rFont val="Century Gothic"/>
        <family val="2"/>
        <charset val="204"/>
      </rPr>
      <t xml:space="preserve"> гарантии, монтаж и настройка</t>
    </r>
  </si>
  <si>
    <t>Контроль освещения и движения для большего комфорта и безопасности.
Идеально подходит для автоматизации небольших помещений.</t>
  </si>
  <si>
    <t>Отличное начало для знакомства с умным домом.
Простое управление освещением и базовая защита окон.
Минимальные вложения для ощутимой автоматизации.</t>
  </si>
  <si>
    <t>Обеспечивает комфорт, безопасность и мониторинг качества воздуха.
Отличный выбор для домов с детьми или пожилыми людьми.</t>
  </si>
  <si>
    <t>Комплексное решение для контроля и безопасности.
Камера обеспечивает удалённое наблюдение за домом.</t>
  </si>
  <si>
    <t>Навзвание датчика</t>
  </si>
  <si>
    <t>ссылка</t>
  </si>
  <si>
    <t xml:space="preserve">цена за еденицу </t>
  </si>
  <si>
    <t>сумма</t>
  </si>
  <si>
    <t>Датчики движения</t>
  </si>
  <si>
    <t>Датчики утечки воды</t>
  </si>
  <si>
    <t>Датчики  угарного газа</t>
  </si>
  <si>
    <t>Умный пульт</t>
  </si>
  <si>
    <t>Центр управления домом</t>
  </si>
  <si>
    <t>#</t>
  </si>
  <si>
    <t xml:space="preserve">Количество </t>
  </si>
  <si>
    <t xml:space="preserve">Ссылка </t>
  </si>
  <si>
    <t xml:space="preserve">Датчики открытия окон и дверей </t>
  </si>
  <si>
    <t>Датчики температуры и влажности</t>
  </si>
  <si>
    <t>Умная камера</t>
  </si>
  <si>
    <t>Выключатель (1 кнопка)</t>
  </si>
  <si>
    <t>Выключатель (2 кнопка)</t>
  </si>
  <si>
    <t>Выключатель (3 кнопка)</t>
  </si>
  <si>
    <t>Умная розетка</t>
  </si>
  <si>
    <t>Умное реле</t>
  </si>
  <si>
    <t>Электрический привод на  кран</t>
  </si>
  <si>
    <t>стоймость работы</t>
  </si>
  <si>
    <t xml:space="preserve">налог </t>
  </si>
  <si>
    <t>сборы банка</t>
  </si>
  <si>
    <t xml:space="preserve">налоги </t>
  </si>
  <si>
    <t>стоймость</t>
  </si>
  <si>
    <t>чистая прибыль</t>
  </si>
  <si>
    <t xml:space="preserve">цена оборудования </t>
  </si>
  <si>
    <t xml:space="preserve">наша прибыл </t>
  </si>
  <si>
    <t xml:space="preserve">итого </t>
  </si>
  <si>
    <t>итого</t>
  </si>
  <si>
    <t>3 месяца гарантия</t>
  </si>
  <si>
    <t>12 месяцев  гарантия</t>
  </si>
  <si>
    <t>24 месяца  гарантия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</si>
</sst>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\ [$₸-43F]"/>
  </numFmts>
  <fonts count="13" x14ac:knownFonts="1">
    <font>
      <sz val="11"/>
      <color theme="1"/>
      <name val="Aptos Narrow"/>
      <family val="2"/>
      <scheme val="minor"/>
    </font>
    <font>
      <b/>
      <sz val="11"/>
      <color rgb="FFFFFFFF"/>
      <name val="Century Gothic"/>
      <family val="2"/>
      <charset val="204"/>
    </font>
    <font>
      <b/>
      <sz val="16"/>
      <color rgb="FF002060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1"/>
      <color rgb="FF002060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7" fillId="8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164" fontId="11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43" fontId="0" fillId="0" borderId="0" xfId="2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3</xdr:row>
      <xdr:rowOff>100656</xdr:rowOff>
    </xdr:from>
    <xdr:to>
      <xdr:col>2</xdr:col>
      <xdr:colOff>1823275</xdr:colOff>
      <xdr:row>3</xdr:row>
      <xdr:rowOff>542925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EE2622B2-F0D8-0366-C513-3AD6A0980ECF}"/>
            </a:ext>
          </a:extLst>
        </xdr:cNvPr>
        <xdr:cNvGrpSpPr/>
      </xdr:nvGrpSpPr>
      <xdr:grpSpPr>
        <a:xfrm>
          <a:off x="2771775" y="1596081"/>
          <a:ext cx="1756600" cy="442269"/>
          <a:chOff x="2895600" y="500706"/>
          <a:chExt cx="1756600" cy="442269"/>
        </a:xfrm>
      </xdr:grpSpPr>
      <xdr:grpSp>
        <xdr:nvGrpSpPr>
          <xdr:cNvPr id="9" name="Группа 8">
            <a:extLst>
              <a:ext uri="{FF2B5EF4-FFF2-40B4-BE49-F238E27FC236}">
                <a16:creationId xmlns:a16="http://schemas.microsoft.com/office/drawing/2014/main" id="{34857185-176A-5E2D-BBE7-2A481F3785BF}"/>
              </a:ext>
            </a:extLst>
          </xdr:cNvPr>
          <xdr:cNvGrpSpPr/>
        </xdr:nvGrpSpPr>
        <xdr:grpSpPr>
          <a:xfrm>
            <a:off x="3283725" y="500706"/>
            <a:ext cx="1368475" cy="442269"/>
            <a:chOff x="3378975" y="500706"/>
            <a:chExt cx="1368475" cy="442269"/>
          </a:xfrm>
        </xdr:grpSpPr>
        <xdr:pic>
          <xdr:nvPicPr>
            <xdr:cNvPr id="5" name="Рисунок 4">
              <a:extLst>
                <a:ext uri="{FF2B5EF4-FFF2-40B4-BE49-F238E27FC236}">
                  <a16:creationId xmlns:a16="http://schemas.microsoft.com/office/drawing/2014/main" id="{0302DF91-7DE5-6D22-C726-300F5261BC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378975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E816AFE-01CA-C072-6DB4-92E4FE954782}"/>
                </a:ext>
              </a:extLst>
            </xdr:cNvPr>
            <xdr:cNvSpPr txBox="1"/>
          </xdr:nvSpPr>
          <xdr:spPr>
            <a:xfrm>
              <a:off x="3657600" y="589560"/>
              <a:ext cx="10898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Открытия</a:t>
              </a:r>
              <a:r>
                <a:rPr lang="ru-RU" b="1" baseline="0"/>
                <a:t> </a:t>
              </a:r>
              <a:r>
                <a:rPr lang="ru-RU" b="1"/>
                <a:t>окон</a:t>
              </a:r>
              <a:endParaRPr lang="LID4096" sz="1100" b="1" kern="1200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96344524-868C-25BB-C179-8343ABC4C884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1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2</xdr:row>
      <xdr:rowOff>319731</xdr:rowOff>
    </xdr:from>
    <xdr:to>
      <xdr:col>2</xdr:col>
      <xdr:colOff>2022115</xdr:colOff>
      <xdr:row>3</xdr:row>
      <xdr:rowOff>123825</xdr:rowOff>
    </xdr:to>
    <xdr:grpSp>
      <xdr:nvGrpSpPr>
        <xdr:cNvPr id="16" name="Группа 15">
          <a:extLst>
            <a:ext uri="{FF2B5EF4-FFF2-40B4-BE49-F238E27FC236}">
              <a16:creationId xmlns:a16="http://schemas.microsoft.com/office/drawing/2014/main" id="{E28F2CC1-85A1-517C-71BE-7067BB1F892A}"/>
            </a:ext>
          </a:extLst>
        </xdr:cNvPr>
        <xdr:cNvGrpSpPr/>
      </xdr:nvGrpSpPr>
      <xdr:grpSpPr>
        <a:xfrm>
          <a:off x="2771775" y="1176981"/>
          <a:ext cx="1955440" cy="442269"/>
          <a:chOff x="2895600" y="1053156"/>
          <a:chExt cx="1955440" cy="442269"/>
        </a:xfrm>
      </xdr:grpSpPr>
      <xdr:grpSp>
        <xdr:nvGrpSpPr>
          <xdr:cNvPr id="10" name="Группа 9">
            <a:extLst>
              <a:ext uri="{FF2B5EF4-FFF2-40B4-BE49-F238E27FC236}">
                <a16:creationId xmlns:a16="http://schemas.microsoft.com/office/drawing/2014/main" id="{E9CB1143-D1BA-F74F-1478-8E88DD5C38C2}"/>
              </a:ext>
            </a:extLst>
          </xdr:cNvPr>
          <xdr:cNvGrpSpPr/>
        </xdr:nvGrpSpPr>
        <xdr:grpSpPr>
          <a:xfrm>
            <a:off x="3198000" y="1053156"/>
            <a:ext cx="1653040" cy="442269"/>
            <a:chOff x="3378975" y="500706"/>
            <a:chExt cx="1653040" cy="442269"/>
          </a:xfrm>
        </xdr:grpSpPr>
        <xdr:pic>
          <xdr:nvPicPr>
            <xdr:cNvPr id="11" name="Рисунок 10">
              <a:extLst>
                <a:ext uri="{FF2B5EF4-FFF2-40B4-BE49-F238E27FC236}">
                  <a16:creationId xmlns:a16="http://schemas.microsoft.com/office/drawing/2014/main" id="{E8D2CF7F-EC58-00EA-3EB2-A469EE64B8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78975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3799C9B-E891-AAE9-7893-DD572183F1BC}"/>
                </a:ext>
              </a:extLst>
            </xdr:cNvPr>
            <xdr:cNvSpPr txBox="1"/>
          </xdr:nvSpPr>
          <xdr:spPr>
            <a:xfrm>
              <a:off x="3657600" y="589560"/>
              <a:ext cx="137441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Выключателя света</a:t>
              </a:r>
              <a:endParaRPr lang="LID4096" sz="1100" b="1" kern="1200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CC199548-F508-40B7-8DA3-10AC171D0C7B}"/>
              </a:ext>
            </a:extLst>
          </xdr:cNvPr>
          <xdr:cNvSpPr txBox="1"/>
        </xdr:nvSpPr>
        <xdr:spPr>
          <a:xfrm>
            <a:off x="2895600" y="110286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3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6</xdr:row>
      <xdr:rowOff>110181</xdr:rowOff>
    </xdr:from>
    <xdr:to>
      <xdr:col>2</xdr:col>
      <xdr:colOff>1813750</xdr:colOff>
      <xdr:row>6</xdr:row>
      <xdr:rowOff>552450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id="{C0043ECD-E07E-C709-C993-60954AE87B0F}"/>
            </a:ext>
          </a:extLst>
        </xdr:cNvPr>
        <xdr:cNvGrpSpPr/>
      </xdr:nvGrpSpPr>
      <xdr:grpSpPr>
        <a:xfrm>
          <a:off x="2762250" y="3520131"/>
          <a:ext cx="1756600" cy="442269"/>
          <a:chOff x="2895600" y="500706"/>
          <a:chExt cx="1756600" cy="442269"/>
        </a:xfrm>
      </xdr:grpSpPr>
      <xdr:grpSp>
        <xdr:nvGrpSpPr>
          <xdr:cNvPr id="18" name="Группа 17">
            <a:extLst>
              <a:ext uri="{FF2B5EF4-FFF2-40B4-BE49-F238E27FC236}">
                <a16:creationId xmlns:a16="http://schemas.microsoft.com/office/drawing/2014/main" id="{3C42F754-2C7F-0043-C95A-5F5783E839EA}"/>
              </a:ext>
            </a:extLst>
          </xdr:cNvPr>
          <xdr:cNvGrpSpPr/>
        </xdr:nvGrpSpPr>
        <xdr:grpSpPr>
          <a:xfrm>
            <a:off x="3283725" y="500706"/>
            <a:ext cx="1368475" cy="442269"/>
            <a:chOff x="3378975" y="500706"/>
            <a:chExt cx="1368475" cy="442269"/>
          </a:xfrm>
        </xdr:grpSpPr>
        <xdr:pic>
          <xdr:nvPicPr>
            <xdr:cNvPr id="20" name="Рисунок 19">
              <a:extLst>
                <a:ext uri="{FF2B5EF4-FFF2-40B4-BE49-F238E27FC236}">
                  <a16:creationId xmlns:a16="http://schemas.microsoft.com/office/drawing/2014/main" id="{66331D3D-414E-2FCB-83E7-9E6DC49958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378975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42C43773-C5BF-39AF-A4DE-3B0BE2E6CC3D}"/>
                </a:ext>
              </a:extLst>
            </xdr:cNvPr>
            <xdr:cNvSpPr txBox="1"/>
          </xdr:nvSpPr>
          <xdr:spPr>
            <a:xfrm>
              <a:off x="3657600" y="589560"/>
              <a:ext cx="10898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Открытия</a:t>
              </a:r>
              <a:r>
                <a:rPr lang="ru-RU" b="1" baseline="0"/>
                <a:t> </a:t>
              </a:r>
              <a:r>
                <a:rPr lang="ru-RU" b="1"/>
                <a:t>окон</a:t>
              </a:r>
              <a:endParaRPr lang="LID4096" sz="1100" b="1" kern="1200"/>
            </a:p>
          </xdr:txBody>
        </xdr:sp>
      </xdr:grp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DB3E8125-3074-7C70-89DB-C1D116CCB184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1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5</xdr:row>
      <xdr:rowOff>329256</xdr:rowOff>
    </xdr:from>
    <xdr:to>
      <xdr:col>2</xdr:col>
      <xdr:colOff>2012590</xdr:colOff>
      <xdr:row>6</xdr:row>
      <xdr:rowOff>133350</xdr:rowOff>
    </xdr:to>
    <xdr:grpSp>
      <xdr:nvGrpSpPr>
        <xdr:cNvPr id="22" name="Группа 21">
          <a:extLst>
            <a:ext uri="{FF2B5EF4-FFF2-40B4-BE49-F238E27FC236}">
              <a16:creationId xmlns:a16="http://schemas.microsoft.com/office/drawing/2014/main" id="{977B1E8F-2F89-B2C6-F2F2-73BD97F3F282}"/>
            </a:ext>
          </a:extLst>
        </xdr:cNvPr>
        <xdr:cNvGrpSpPr/>
      </xdr:nvGrpSpPr>
      <xdr:grpSpPr>
        <a:xfrm>
          <a:off x="2762250" y="3101031"/>
          <a:ext cx="1955440" cy="442269"/>
          <a:chOff x="2895600" y="1053156"/>
          <a:chExt cx="1955440" cy="442269"/>
        </a:xfrm>
      </xdr:grpSpPr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E8A6F413-68BC-CD30-4C49-C5ABA3F8A701}"/>
              </a:ext>
            </a:extLst>
          </xdr:cNvPr>
          <xdr:cNvGrpSpPr/>
        </xdr:nvGrpSpPr>
        <xdr:grpSpPr>
          <a:xfrm>
            <a:off x="3198000" y="1053156"/>
            <a:ext cx="1653040" cy="442269"/>
            <a:chOff x="3378975" y="500706"/>
            <a:chExt cx="1653040" cy="442269"/>
          </a:xfrm>
        </xdr:grpSpPr>
        <xdr:pic>
          <xdr:nvPicPr>
            <xdr:cNvPr id="25" name="Рисунок 24">
              <a:extLst>
                <a:ext uri="{FF2B5EF4-FFF2-40B4-BE49-F238E27FC236}">
                  <a16:creationId xmlns:a16="http://schemas.microsoft.com/office/drawing/2014/main" id="{F80713DD-2753-8E09-36AD-25502B28F4B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78975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9CFECECC-92F6-59E4-1995-B85282729677}"/>
                </a:ext>
              </a:extLst>
            </xdr:cNvPr>
            <xdr:cNvSpPr txBox="1"/>
          </xdr:nvSpPr>
          <xdr:spPr>
            <a:xfrm>
              <a:off x="3657600" y="589560"/>
              <a:ext cx="137441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Выключателя света</a:t>
              </a:r>
              <a:endParaRPr lang="LID4096" sz="1100" b="1" kern="1200"/>
            </a:p>
          </xdr:txBody>
        </xdr:sp>
      </xdr:grp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A01463D-8D72-E42E-50CB-D7AE95AB8CFA}"/>
              </a:ext>
            </a:extLst>
          </xdr:cNvPr>
          <xdr:cNvSpPr txBox="1"/>
        </xdr:nvSpPr>
        <xdr:spPr>
          <a:xfrm>
            <a:off x="2895600" y="110286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3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6</xdr:row>
      <xdr:rowOff>576906</xdr:rowOff>
    </xdr:from>
    <xdr:to>
      <xdr:col>2</xdr:col>
      <xdr:colOff>1989439</xdr:colOff>
      <xdr:row>7</xdr:row>
      <xdr:rowOff>381000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0FBA5A42-CAB7-D2DF-C6DF-5DE2BE2FF9F1}"/>
            </a:ext>
          </a:extLst>
        </xdr:cNvPr>
        <xdr:cNvGrpSpPr/>
      </xdr:nvGrpSpPr>
      <xdr:grpSpPr>
        <a:xfrm>
          <a:off x="2762250" y="3986856"/>
          <a:ext cx="1932289" cy="442269"/>
          <a:chOff x="2895600" y="500706"/>
          <a:chExt cx="1932289" cy="442269"/>
        </a:xfrm>
      </xdr:grpSpPr>
      <xdr:grpSp>
        <xdr:nvGrpSpPr>
          <xdr:cNvPr id="28" name="Группа 27">
            <a:extLst>
              <a:ext uri="{FF2B5EF4-FFF2-40B4-BE49-F238E27FC236}">
                <a16:creationId xmlns:a16="http://schemas.microsoft.com/office/drawing/2014/main" id="{BB448236-A615-F838-EC71-28DB1B51264E}"/>
              </a:ext>
            </a:extLst>
          </xdr:cNvPr>
          <xdr:cNvGrpSpPr/>
        </xdr:nvGrpSpPr>
        <xdr:grpSpPr>
          <a:xfrm>
            <a:off x="3217050" y="500706"/>
            <a:ext cx="1610839" cy="442269"/>
            <a:chOff x="3312300" y="500706"/>
            <a:chExt cx="1610839" cy="442269"/>
          </a:xfrm>
        </xdr:grpSpPr>
        <xdr:pic>
          <xdr:nvPicPr>
            <xdr:cNvPr id="30" name="Рисунок 29">
              <a:extLst>
                <a:ext uri="{FF2B5EF4-FFF2-40B4-BE49-F238E27FC236}">
                  <a16:creationId xmlns:a16="http://schemas.microsoft.com/office/drawing/2014/main" id="{DB1C96E0-F708-AB2E-F3A4-5D6A523003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12300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BC39CEAF-14E6-55F6-58E0-D5401E6AF569}"/>
                </a:ext>
              </a:extLst>
            </xdr:cNvPr>
            <xdr:cNvSpPr txBox="1"/>
          </xdr:nvSpPr>
          <xdr:spPr>
            <a:xfrm>
              <a:off x="3657600" y="589560"/>
              <a:ext cx="126553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Датчик движения</a:t>
              </a:r>
              <a:endParaRPr lang="LID4096" sz="1100" b="1" kern="1200"/>
            </a:p>
          </xdr:txBody>
        </xdr:sp>
      </xdr:grp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3719F1F2-8AA2-5A19-CF6B-ED824D971163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1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8</xdr:row>
      <xdr:rowOff>462606</xdr:rowOff>
    </xdr:from>
    <xdr:to>
      <xdr:col>2</xdr:col>
      <xdr:colOff>1813750</xdr:colOff>
      <xdr:row>9</xdr:row>
      <xdr:rowOff>266700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39920B29-A3D2-F0EB-5987-769429E98B85}"/>
            </a:ext>
          </a:extLst>
        </xdr:cNvPr>
        <xdr:cNvGrpSpPr/>
      </xdr:nvGrpSpPr>
      <xdr:grpSpPr>
        <a:xfrm>
          <a:off x="2762250" y="5148906"/>
          <a:ext cx="1756600" cy="442269"/>
          <a:chOff x="2895600" y="500706"/>
          <a:chExt cx="1756600" cy="442269"/>
        </a:xfrm>
      </xdr:grpSpPr>
      <xdr:grpSp>
        <xdr:nvGrpSpPr>
          <xdr:cNvPr id="33" name="Группа 32">
            <a:extLst>
              <a:ext uri="{FF2B5EF4-FFF2-40B4-BE49-F238E27FC236}">
                <a16:creationId xmlns:a16="http://schemas.microsoft.com/office/drawing/2014/main" id="{EAEB6388-BA6D-FA8A-1D7B-A8461DAE7C37}"/>
              </a:ext>
            </a:extLst>
          </xdr:cNvPr>
          <xdr:cNvGrpSpPr/>
        </xdr:nvGrpSpPr>
        <xdr:grpSpPr>
          <a:xfrm>
            <a:off x="3283725" y="500706"/>
            <a:ext cx="1368475" cy="442269"/>
            <a:chOff x="3378975" y="500706"/>
            <a:chExt cx="1368475" cy="442269"/>
          </a:xfrm>
        </xdr:grpSpPr>
        <xdr:pic>
          <xdr:nvPicPr>
            <xdr:cNvPr id="35" name="Рисунок 34">
              <a:extLst>
                <a:ext uri="{FF2B5EF4-FFF2-40B4-BE49-F238E27FC236}">
                  <a16:creationId xmlns:a16="http://schemas.microsoft.com/office/drawing/2014/main" id="{3B42FA16-C9D4-2311-CA35-B25FF92756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378975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99D101EE-FC59-56DA-ABEC-F99A718AE1F0}"/>
                </a:ext>
              </a:extLst>
            </xdr:cNvPr>
            <xdr:cNvSpPr txBox="1"/>
          </xdr:nvSpPr>
          <xdr:spPr>
            <a:xfrm>
              <a:off x="3657600" y="589560"/>
              <a:ext cx="10898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Открытия</a:t>
              </a:r>
              <a:r>
                <a:rPr lang="ru-RU" b="1" baseline="0"/>
                <a:t> </a:t>
              </a:r>
              <a:r>
                <a:rPr lang="ru-RU" b="1"/>
                <a:t>окон</a:t>
              </a:r>
              <a:endParaRPr lang="LID4096" sz="1100" b="1" kern="1200"/>
            </a:p>
          </xdr:txBody>
        </xdr:sp>
      </xdr:grp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E29718EB-89E2-7D87-42BE-85DCD434E063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2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8</xdr:row>
      <xdr:rowOff>43506</xdr:rowOff>
    </xdr:from>
    <xdr:to>
      <xdr:col>2</xdr:col>
      <xdr:colOff>2012590</xdr:colOff>
      <xdr:row>8</xdr:row>
      <xdr:rowOff>485775</xdr:rowOff>
    </xdr:to>
    <xdr:grpSp>
      <xdr:nvGrpSpPr>
        <xdr:cNvPr id="37" name="Группа 36">
          <a:extLst>
            <a:ext uri="{FF2B5EF4-FFF2-40B4-BE49-F238E27FC236}">
              <a16:creationId xmlns:a16="http://schemas.microsoft.com/office/drawing/2014/main" id="{17B538A9-571D-5938-DEAB-9E69828A587E}"/>
            </a:ext>
          </a:extLst>
        </xdr:cNvPr>
        <xdr:cNvGrpSpPr/>
      </xdr:nvGrpSpPr>
      <xdr:grpSpPr>
        <a:xfrm>
          <a:off x="2762250" y="4729806"/>
          <a:ext cx="1955440" cy="442269"/>
          <a:chOff x="2895600" y="1053156"/>
          <a:chExt cx="1955440" cy="442269"/>
        </a:xfrm>
      </xdr:grpSpPr>
      <xdr:grpSp>
        <xdr:nvGrpSpPr>
          <xdr:cNvPr id="38" name="Группа 37">
            <a:extLst>
              <a:ext uri="{FF2B5EF4-FFF2-40B4-BE49-F238E27FC236}">
                <a16:creationId xmlns:a16="http://schemas.microsoft.com/office/drawing/2014/main" id="{7634D4E0-1C9F-EB61-C452-AC2F812F34EA}"/>
              </a:ext>
            </a:extLst>
          </xdr:cNvPr>
          <xdr:cNvGrpSpPr/>
        </xdr:nvGrpSpPr>
        <xdr:grpSpPr>
          <a:xfrm>
            <a:off x="3198000" y="1053156"/>
            <a:ext cx="1653040" cy="442269"/>
            <a:chOff x="3378975" y="500706"/>
            <a:chExt cx="1653040" cy="442269"/>
          </a:xfrm>
        </xdr:grpSpPr>
        <xdr:pic>
          <xdr:nvPicPr>
            <xdr:cNvPr id="40" name="Рисунок 39">
              <a:extLst>
                <a:ext uri="{FF2B5EF4-FFF2-40B4-BE49-F238E27FC236}">
                  <a16:creationId xmlns:a16="http://schemas.microsoft.com/office/drawing/2014/main" id="{25E9BDD5-6E91-C408-1608-FB4FB32201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78975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E7E8CDA7-EF48-1B08-63D1-5733284FFA1C}"/>
                </a:ext>
              </a:extLst>
            </xdr:cNvPr>
            <xdr:cNvSpPr txBox="1"/>
          </xdr:nvSpPr>
          <xdr:spPr>
            <a:xfrm>
              <a:off x="3657600" y="589560"/>
              <a:ext cx="137441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Выключателя света</a:t>
              </a:r>
              <a:endParaRPr lang="LID4096" sz="1100" b="1" kern="1200"/>
            </a:p>
          </xdr:txBody>
        </xdr:sp>
      </xdr:grp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529B1036-8EF7-A0E7-DB58-DA751A885001}"/>
              </a:ext>
            </a:extLst>
          </xdr:cNvPr>
          <xdr:cNvSpPr txBox="1"/>
        </xdr:nvSpPr>
        <xdr:spPr>
          <a:xfrm>
            <a:off x="2895600" y="110286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3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9</xdr:row>
      <xdr:rowOff>291156</xdr:rowOff>
    </xdr:from>
    <xdr:to>
      <xdr:col>2</xdr:col>
      <xdr:colOff>1989439</xdr:colOff>
      <xdr:row>10</xdr:row>
      <xdr:rowOff>95250</xdr:rowOff>
    </xdr:to>
    <xdr:grpSp>
      <xdr:nvGrpSpPr>
        <xdr:cNvPr id="42" name="Группа 41">
          <a:extLst>
            <a:ext uri="{FF2B5EF4-FFF2-40B4-BE49-F238E27FC236}">
              <a16:creationId xmlns:a16="http://schemas.microsoft.com/office/drawing/2014/main" id="{EF38D2F6-2879-BABB-BCFC-2208EDDD765D}"/>
            </a:ext>
          </a:extLst>
        </xdr:cNvPr>
        <xdr:cNvGrpSpPr/>
      </xdr:nvGrpSpPr>
      <xdr:grpSpPr>
        <a:xfrm>
          <a:off x="2762250" y="5615631"/>
          <a:ext cx="1932289" cy="442269"/>
          <a:chOff x="2895600" y="500706"/>
          <a:chExt cx="1932289" cy="442269"/>
        </a:xfrm>
      </xdr:grpSpPr>
      <xdr:grpSp>
        <xdr:nvGrpSpPr>
          <xdr:cNvPr id="43" name="Группа 42">
            <a:extLst>
              <a:ext uri="{FF2B5EF4-FFF2-40B4-BE49-F238E27FC236}">
                <a16:creationId xmlns:a16="http://schemas.microsoft.com/office/drawing/2014/main" id="{7AB773D7-7334-952B-DC24-5C7E10E3A9EF}"/>
              </a:ext>
            </a:extLst>
          </xdr:cNvPr>
          <xdr:cNvGrpSpPr/>
        </xdr:nvGrpSpPr>
        <xdr:grpSpPr>
          <a:xfrm>
            <a:off x="3217050" y="500706"/>
            <a:ext cx="1610839" cy="442269"/>
            <a:chOff x="3312300" y="500706"/>
            <a:chExt cx="1610839" cy="442269"/>
          </a:xfrm>
        </xdr:grpSpPr>
        <xdr:pic>
          <xdr:nvPicPr>
            <xdr:cNvPr id="45" name="Рисунок 44">
              <a:extLst>
                <a:ext uri="{FF2B5EF4-FFF2-40B4-BE49-F238E27FC236}">
                  <a16:creationId xmlns:a16="http://schemas.microsoft.com/office/drawing/2014/main" id="{0001C320-26D9-95D7-F521-E4BB9A6B65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12300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A77265E8-F6EA-D386-8305-2A9F937EAFC3}"/>
                </a:ext>
              </a:extLst>
            </xdr:cNvPr>
            <xdr:cNvSpPr txBox="1"/>
          </xdr:nvSpPr>
          <xdr:spPr>
            <a:xfrm>
              <a:off x="3657600" y="589560"/>
              <a:ext cx="126553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Датчик движения</a:t>
              </a:r>
              <a:endParaRPr lang="LID4096" sz="1100" b="1" kern="1200"/>
            </a:p>
          </xdr:txBody>
        </xdr:sp>
      </xdr:grp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F7B18355-F4C3-ACB1-E371-FDFAF29BF871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1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10</xdr:row>
      <xdr:rowOff>47626</xdr:rowOff>
    </xdr:from>
    <xdr:to>
      <xdr:col>2</xdr:col>
      <xdr:colOff>1952625</xdr:colOff>
      <xdr:row>10</xdr:row>
      <xdr:rowOff>523875</xdr:rowOff>
    </xdr:to>
    <xdr:grpSp>
      <xdr:nvGrpSpPr>
        <xdr:cNvPr id="47" name="Группа 46">
          <a:extLst>
            <a:ext uri="{FF2B5EF4-FFF2-40B4-BE49-F238E27FC236}">
              <a16:creationId xmlns:a16="http://schemas.microsoft.com/office/drawing/2014/main" id="{DF3FDE70-EE15-2F71-AE04-65E819EA99F0}"/>
            </a:ext>
          </a:extLst>
        </xdr:cNvPr>
        <xdr:cNvGrpSpPr/>
      </xdr:nvGrpSpPr>
      <xdr:grpSpPr>
        <a:xfrm>
          <a:off x="2762250" y="6010276"/>
          <a:ext cx="1895475" cy="476249"/>
          <a:chOff x="2895600" y="466726"/>
          <a:chExt cx="1895475" cy="476249"/>
        </a:xfrm>
      </xdr:grpSpPr>
      <xdr:grpSp>
        <xdr:nvGrpSpPr>
          <xdr:cNvPr id="48" name="Группа 47">
            <a:extLst>
              <a:ext uri="{FF2B5EF4-FFF2-40B4-BE49-F238E27FC236}">
                <a16:creationId xmlns:a16="http://schemas.microsoft.com/office/drawing/2014/main" id="{62810ACE-9F98-8832-6FDB-D864F1986F65}"/>
              </a:ext>
            </a:extLst>
          </xdr:cNvPr>
          <xdr:cNvGrpSpPr/>
        </xdr:nvGrpSpPr>
        <xdr:grpSpPr>
          <a:xfrm>
            <a:off x="3217050" y="466726"/>
            <a:ext cx="1574025" cy="476249"/>
            <a:chOff x="3312300" y="466726"/>
            <a:chExt cx="1574025" cy="476249"/>
          </a:xfrm>
        </xdr:grpSpPr>
        <xdr:pic>
          <xdr:nvPicPr>
            <xdr:cNvPr id="50" name="Рисунок 49">
              <a:extLst>
                <a:ext uri="{FF2B5EF4-FFF2-40B4-BE49-F238E27FC236}">
                  <a16:creationId xmlns:a16="http://schemas.microsoft.com/office/drawing/2014/main" id="{708E70AD-74D2-D39B-3D64-DAB49BC7BE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12300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7CF7EF39-4756-9BBF-F2FB-6470CAD928F0}"/>
                </a:ext>
              </a:extLst>
            </xdr:cNvPr>
            <xdr:cNvSpPr txBox="1"/>
          </xdr:nvSpPr>
          <xdr:spPr>
            <a:xfrm>
              <a:off x="3657600" y="466726"/>
              <a:ext cx="122872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ru-RU" b="1"/>
                <a:t>Датчик угарного газа</a:t>
              </a:r>
              <a:endParaRPr lang="LID4096" sz="1100" b="1" kern="1200"/>
            </a:p>
          </xdr:txBody>
        </xdr:sp>
      </xdr:grp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29D41E97-0172-D507-5C41-2C638832E66C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1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11</xdr:row>
      <xdr:rowOff>424506</xdr:rowOff>
    </xdr:from>
    <xdr:to>
      <xdr:col>2</xdr:col>
      <xdr:colOff>1813750</xdr:colOff>
      <xdr:row>12</xdr:row>
      <xdr:rowOff>228600</xdr:rowOff>
    </xdr:to>
    <xdr:grpSp>
      <xdr:nvGrpSpPr>
        <xdr:cNvPr id="72" name="Группа 71">
          <a:extLst>
            <a:ext uri="{FF2B5EF4-FFF2-40B4-BE49-F238E27FC236}">
              <a16:creationId xmlns:a16="http://schemas.microsoft.com/office/drawing/2014/main" id="{2C723AC2-BDAE-53E9-F3D0-539A1E2F8A10}"/>
            </a:ext>
          </a:extLst>
        </xdr:cNvPr>
        <xdr:cNvGrpSpPr/>
      </xdr:nvGrpSpPr>
      <xdr:grpSpPr>
        <a:xfrm>
          <a:off x="2762250" y="7025331"/>
          <a:ext cx="1756600" cy="442269"/>
          <a:chOff x="2895600" y="500706"/>
          <a:chExt cx="1756600" cy="442269"/>
        </a:xfrm>
      </xdr:grpSpPr>
      <xdr:grpSp>
        <xdr:nvGrpSpPr>
          <xdr:cNvPr id="73" name="Группа 72">
            <a:extLst>
              <a:ext uri="{FF2B5EF4-FFF2-40B4-BE49-F238E27FC236}">
                <a16:creationId xmlns:a16="http://schemas.microsoft.com/office/drawing/2014/main" id="{6327B777-F4E3-A39C-DD72-E6CDCD09ABD4}"/>
              </a:ext>
            </a:extLst>
          </xdr:cNvPr>
          <xdr:cNvGrpSpPr/>
        </xdr:nvGrpSpPr>
        <xdr:grpSpPr>
          <a:xfrm>
            <a:off x="3283725" y="500706"/>
            <a:ext cx="1368475" cy="442269"/>
            <a:chOff x="3378975" y="500706"/>
            <a:chExt cx="1368475" cy="442269"/>
          </a:xfrm>
        </xdr:grpSpPr>
        <xdr:pic>
          <xdr:nvPicPr>
            <xdr:cNvPr id="75" name="Рисунок 74">
              <a:extLst>
                <a:ext uri="{FF2B5EF4-FFF2-40B4-BE49-F238E27FC236}">
                  <a16:creationId xmlns:a16="http://schemas.microsoft.com/office/drawing/2014/main" id="{AC1E2547-4CE3-C42F-9A31-D2E60D5D07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378975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F7A12B2B-51E7-2588-2260-4E0343C6BAD2}"/>
                </a:ext>
              </a:extLst>
            </xdr:cNvPr>
            <xdr:cNvSpPr txBox="1"/>
          </xdr:nvSpPr>
          <xdr:spPr>
            <a:xfrm>
              <a:off x="3657600" y="589560"/>
              <a:ext cx="10898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Открытия</a:t>
              </a:r>
              <a:r>
                <a:rPr lang="ru-RU" b="1" baseline="0"/>
                <a:t> </a:t>
              </a:r>
              <a:r>
                <a:rPr lang="ru-RU" b="1"/>
                <a:t>окон</a:t>
              </a:r>
              <a:endParaRPr lang="LID4096" sz="1100" b="1" kern="1200"/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33C84786-BF13-1DBE-1205-9255735CEA5D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2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11</xdr:row>
      <xdr:rowOff>5406</xdr:rowOff>
    </xdr:from>
    <xdr:to>
      <xdr:col>2</xdr:col>
      <xdr:colOff>2012590</xdr:colOff>
      <xdr:row>11</xdr:row>
      <xdr:rowOff>447675</xdr:rowOff>
    </xdr:to>
    <xdr:grpSp>
      <xdr:nvGrpSpPr>
        <xdr:cNvPr id="77" name="Группа 76">
          <a:extLst>
            <a:ext uri="{FF2B5EF4-FFF2-40B4-BE49-F238E27FC236}">
              <a16:creationId xmlns:a16="http://schemas.microsoft.com/office/drawing/2014/main" id="{4F3457D9-5642-1865-C0A6-C258FFC4ECB8}"/>
            </a:ext>
          </a:extLst>
        </xdr:cNvPr>
        <xdr:cNvGrpSpPr/>
      </xdr:nvGrpSpPr>
      <xdr:grpSpPr>
        <a:xfrm>
          <a:off x="2762250" y="6606231"/>
          <a:ext cx="1955440" cy="442269"/>
          <a:chOff x="2895600" y="1053156"/>
          <a:chExt cx="1955440" cy="442269"/>
        </a:xfrm>
      </xdr:grpSpPr>
      <xdr:grpSp>
        <xdr:nvGrpSpPr>
          <xdr:cNvPr id="78" name="Группа 77">
            <a:extLst>
              <a:ext uri="{FF2B5EF4-FFF2-40B4-BE49-F238E27FC236}">
                <a16:creationId xmlns:a16="http://schemas.microsoft.com/office/drawing/2014/main" id="{6BC66E4E-8A41-F822-997D-1C942F58865D}"/>
              </a:ext>
            </a:extLst>
          </xdr:cNvPr>
          <xdr:cNvGrpSpPr/>
        </xdr:nvGrpSpPr>
        <xdr:grpSpPr>
          <a:xfrm>
            <a:off x="3198000" y="1053156"/>
            <a:ext cx="1653040" cy="442269"/>
            <a:chOff x="3378975" y="500706"/>
            <a:chExt cx="1653040" cy="442269"/>
          </a:xfrm>
        </xdr:grpSpPr>
        <xdr:pic>
          <xdr:nvPicPr>
            <xdr:cNvPr id="80" name="Рисунок 79">
              <a:extLst>
                <a:ext uri="{FF2B5EF4-FFF2-40B4-BE49-F238E27FC236}">
                  <a16:creationId xmlns:a16="http://schemas.microsoft.com/office/drawing/2014/main" id="{5AF76A4D-F787-894D-2B65-967183DD2A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78975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4FBCBBF7-667A-76EA-FFD7-0F207F6B060A}"/>
                </a:ext>
              </a:extLst>
            </xdr:cNvPr>
            <xdr:cNvSpPr txBox="1"/>
          </xdr:nvSpPr>
          <xdr:spPr>
            <a:xfrm>
              <a:off x="3657600" y="589560"/>
              <a:ext cx="137441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Выключателя света</a:t>
              </a:r>
              <a:endParaRPr lang="LID4096" sz="1100" b="1" kern="1200"/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971C916F-075C-A51E-7CA3-4C5CFB0292C5}"/>
              </a:ext>
            </a:extLst>
          </xdr:cNvPr>
          <xdr:cNvSpPr txBox="1"/>
        </xdr:nvSpPr>
        <xdr:spPr>
          <a:xfrm>
            <a:off x="2895600" y="110286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3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12</xdr:row>
      <xdr:rowOff>253056</xdr:rowOff>
    </xdr:from>
    <xdr:to>
      <xdr:col>2</xdr:col>
      <xdr:colOff>1989439</xdr:colOff>
      <xdr:row>13</xdr:row>
      <xdr:rowOff>57150</xdr:rowOff>
    </xdr:to>
    <xdr:grpSp>
      <xdr:nvGrpSpPr>
        <xdr:cNvPr id="82" name="Группа 81">
          <a:extLst>
            <a:ext uri="{FF2B5EF4-FFF2-40B4-BE49-F238E27FC236}">
              <a16:creationId xmlns:a16="http://schemas.microsoft.com/office/drawing/2014/main" id="{4B1E45AE-389B-3EC5-009A-8F4113F9F003}"/>
            </a:ext>
          </a:extLst>
        </xdr:cNvPr>
        <xdr:cNvGrpSpPr/>
      </xdr:nvGrpSpPr>
      <xdr:grpSpPr>
        <a:xfrm>
          <a:off x="2762250" y="7492056"/>
          <a:ext cx="1932289" cy="442269"/>
          <a:chOff x="2895600" y="500706"/>
          <a:chExt cx="1932289" cy="442269"/>
        </a:xfrm>
      </xdr:grpSpPr>
      <xdr:grpSp>
        <xdr:nvGrpSpPr>
          <xdr:cNvPr id="83" name="Группа 82">
            <a:extLst>
              <a:ext uri="{FF2B5EF4-FFF2-40B4-BE49-F238E27FC236}">
                <a16:creationId xmlns:a16="http://schemas.microsoft.com/office/drawing/2014/main" id="{C7889898-C437-9CC6-4C8F-E4D93F9C9491}"/>
              </a:ext>
            </a:extLst>
          </xdr:cNvPr>
          <xdr:cNvGrpSpPr/>
        </xdr:nvGrpSpPr>
        <xdr:grpSpPr>
          <a:xfrm>
            <a:off x="3217050" y="500706"/>
            <a:ext cx="1610839" cy="442269"/>
            <a:chOff x="3312300" y="500706"/>
            <a:chExt cx="1610839" cy="442269"/>
          </a:xfrm>
        </xdr:grpSpPr>
        <xdr:pic>
          <xdr:nvPicPr>
            <xdr:cNvPr id="85" name="Рисунок 84">
              <a:extLst>
                <a:ext uri="{FF2B5EF4-FFF2-40B4-BE49-F238E27FC236}">
                  <a16:creationId xmlns:a16="http://schemas.microsoft.com/office/drawing/2014/main" id="{BE7329EF-5B8A-6B31-D25D-EC33AF9867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12300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D8759900-CABD-6DFD-F631-EE3B6F35544F}"/>
                </a:ext>
              </a:extLst>
            </xdr:cNvPr>
            <xdr:cNvSpPr txBox="1"/>
          </xdr:nvSpPr>
          <xdr:spPr>
            <a:xfrm>
              <a:off x="3657600" y="589560"/>
              <a:ext cx="126553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Датчик движения</a:t>
              </a:r>
              <a:endParaRPr lang="LID4096" sz="1100" b="1" kern="1200"/>
            </a:p>
          </xdr:txBody>
        </xdr:sp>
      </xdr:grpSp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8040F8BC-EF92-2967-4C89-742952A40006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2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13</xdr:row>
      <xdr:rowOff>9526</xdr:rowOff>
    </xdr:from>
    <xdr:to>
      <xdr:col>2</xdr:col>
      <xdr:colOff>1952625</xdr:colOff>
      <xdr:row>13</xdr:row>
      <xdr:rowOff>485775</xdr:rowOff>
    </xdr:to>
    <xdr:grpSp>
      <xdr:nvGrpSpPr>
        <xdr:cNvPr id="87" name="Группа 86">
          <a:extLst>
            <a:ext uri="{FF2B5EF4-FFF2-40B4-BE49-F238E27FC236}">
              <a16:creationId xmlns:a16="http://schemas.microsoft.com/office/drawing/2014/main" id="{05C551BA-344F-031A-B272-C64578F9C4D5}"/>
            </a:ext>
          </a:extLst>
        </xdr:cNvPr>
        <xdr:cNvGrpSpPr/>
      </xdr:nvGrpSpPr>
      <xdr:grpSpPr>
        <a:xfrm>
          <a:off x="2762250" y="7886701"/>
          <a:ext cx="1895475" cy="476249"/>
          <a:chOff x="2895600" y="466726"/>
          <a:chExt cx="1895475" cy="476249"/>
        </a:xfrm>
      </xdr:grpSpPr>
      <xdr:grpSp>
        <xdr:nvGrpSpPr>
          <xdr:cNvPr id="88" name="Группа 87">
            <a:extLst>
              <a:ext uri="{FF2B5EF4-FFF2-40B4-BE49-F238E27FC236}">
                <a16:creationId xmlns:a16="http://schemas.microsoft.com/office/drawing/2014/main" id="{EA55E919-3BF0-00EE-A498-611A7E6FBE75}"/>
              </a:ext>
            </a:extLst>
          </xdr:cNvPr>
          <xdr:cNvGrpSpPr/>
        </xdr:nvGrpSpPr>
        <xdr:grpSpPr>
          <a:xfrm>
            <a:off x="3217050" y="466726"/>
            <a:ext cx="1574025" cy="476249"/>
            <a:chOff x="3312300" y="466726"/>
            <a:chExt cx="1574025" cy="476249"/>
          </a:xfrm>
        </xdr:grpSpPr>
        <xdr:pic>
          <xdr:nvPicPr>
            <xdr:cNvPr id="90" name="Рисунок 89">
              <a:extLst>
                <a:ext uri="{FF2B5EF4-FFF2-40B4-BE49-F238E27FC236}">
                  <a16:creationId xmlns:a16="http://schemas.microsoft.com/office/drawing/2014/main" id="{F5F843BB-8598-6237-888B-CA03AE16C5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12300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AAFA066B-1FB6-6A39-0D69-A9022167FDF5}"/>
                </a:ext>
              </a:extLst>
            </xdr:cNvPr>
            <xdr:cNvSpPr txBox="1"/>
          </xdr:nvSpPr>
          <xdr:spPr>
            <a:xfrm>
              <a:off x="3657600" y="466726"/>
              <a:ext cx="122872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ru-RU" b="1"/>
                <a:t>Датчик угарного газа</a:t>
              </a:r>
              <a:endParaRPr lang="LID4096" sz="1100" b="1" kern="1200"/>
            </a:p>
          </xdr:txBody>
        </xdr:sp>
      </xdr:grp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586451AD-6C1A-FFAE-AE25-A4A2CDCA0D4D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1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13</xdr:row>
      <xdr:rowOff>533401</xdr:rowOff>
    </xdr:from>
    <xdr:to>
      <xdr:col>3</xdr:col>
      <xdr:colOff>28575</xdr:colOff>
      <xdr:row>14</xdr:row>
      <xdr:rowOff>371475</xdr:rowOff>
    </xdr:to>
    <xdr:grpSp>
      <xdr:nvGrpSpPr>
        <xdr:cNvPr id="92" name="Группа 91">
          <a:extLst>
            <a:ext uri="{FF2B5EF4-FFF2-40B4-BE49-F238E27FC236}">
              <a16:creationId xmlns:a16="http://schemas.microsoft.com/office/drawing/2014/main" id="{6F423094-F525-D29D-75A4-92C1F228FDFA}"/>
            </a:ext>
          </a:extLst>
        </xdr:cNvPr>
        <xdr:cNvGrpSpPr/>
      </xdr:nvGrpSpPr>
      <xdr:grpSpPr>
        <a:xfrm>
          <a:off x="2762250" y="8410576"/>
          <a:ext cx="2047875" cy="476249"/>
          <a:chOff x="2895600" y="466726"/>
          <a:chExt cx="1895475" cy="476249"/>
        </a:xfrm>
      </xdr:grpSpPr>
      <xdr:grpSp>
        <xdr:nvGrpSpPr>
          <xdr:cNvPr id="93" name="Группа 92">
            <a:extLst>
              <a:ext uri="{FF2B5EF4-FFF2-40B4-BE49-F238E27FC236}">
                <a16:creationId xmlns:a16="http://schemas.microsoft.com/office/drawing/2014/main" id="{901886DC-A528-EC0E-3C03-02726CEBA81C}"/>
              </a:ext>
            </a:extLst>
          </xdr:cNvPr>
          <xdr:cNvGrpSpPr/>
        </xdr:nvGrpSpPr>
        <xdr:grpSpPr>
          <a:xfrm>
            <a:off x="3217050" y="466726"/>
            <a:ext cx="1574025" cy="476249"/>
            <a:chOff x="3312300" y="466726"/>
            <a:chExt cx="1574025" cy="476249"/>
          </a:xfrm>
        </xdr:grpSpPr>
        <xdr:pic>
          <xdr:nvPicPr>
            <xdr:cNvPr id="95" name="Рисунок 94">
              <a:extLst>
                <a:ext uri="{FF2B5EF4-FFF2-40B4-BE49-F238E27FC236}">
                  <a16:creationId xmlns:a16="http://schemas.microsoft.com/office/drawing/2014/main" id="{CBC07F4A-D707-134F-BD12-5125A47DDD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12300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C8D049F4-6D98-4B8A-C7B2-DD3A2DF0DB2A}"/>
                </a:ext>
              </a:extLst>
            </xdr:cNvPr>
            <xdr:cNvSpPr txBox="1"/>
          </xdr:nvSpPr>
          <xdr:spPr>
            <a:xfrm>
              <a:off x="3657600" y="466726"/>
              <a:ext cx="122872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ru-RU" b="1"/>
                <a:t>камера видеонаблюдения</a:t>
              </a:r>
              <a:endParaRPr lang="LID4096" sz="1100" b="1" kern="1200"/>
            </a:p>
          </xdr:txBody>
        </xdr:sp>
      </xdr:grpSp>
      <xdr:sp macro="" textlink="">
        <xdr:nvSpPr>
          <xdr:cNvPr id="94" name="TextBox 93">
            <a:extLst>
              <a:ext uri="{FF2B5EF4-FFF2-40B4-BE49-F238E27FC236}">
                <a16:creationId xmlns:a16="http://schemas.microsoft.com/office/drawing/2014/main" id="{6D59A07D-01F9-1326-37A9-0CBFACA4033B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1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15</xdr:row>
      <xdr:rowOff>434031</xdr:rowOff>
    </xdr:from>
    <xdr:to>
      <xdr:col>2</xdr:col>
      <xdr:colOff>1813750</xdr:colOff>
      <xdr:row>16</xdr:row>
      <xdr:rowOff>238125</xdr:rowOff>
    </xdr:to>
    <xdr:grpSp>
      <xdr:nvGrpSpPr>
        <xdr:cNvPr id="122" name="Группа 121">
          <a:extLst>
            <a:ext uri="{FF2B5EF4-FFF2-40B4-BE49-F238E27FC236}">
              <a16:creationId xmlns:a16="http://schemas.microsoft.com/office/drawing/2014/main" id="{25526FFA-1C63-8AC0-AE91-03D7ADA23F2F}"/>
            </a:ext>
          </a:extLst>
        </xdr:cNvPr>
        <xdr:cNvGrpSpPr/>
      </xdr:nvGrpSpPr>
      <xdr:grpSpPr>
        <a:xfrm>
          <a:off x="2762250" y="9587556"/>
          <a:ext cx="1756600" cy="442269"/>
          <a:chOff x="2895600" y="500706"/>
          <a:chExt cx="1756600" cy="442269"/>
        </a:xfrm>
      </xdr:grpSpPr>
      <xdr:grpSp>
        <xdr:nvGrpSpPr>
          <xdr:cNvPr id="123" name="Группа 122">
            <a:extLst>
              <a:ext uri="{FF2B5EF4-FFF2-40B4-BE49-F238E27FC236}">
                <a16:creationId xmlns:a16="http://schemas.microsoft.com/office/drawing/2014/main" id="{CE1AAF47-5BAC-52C6-9620-4EF8AA571970}"/>
              </a:ext>
            </a:extLst>
          </xdr:cNvPr>
          <xdr:cNvGrpSpPr/>
        </xdr:nvGrpSpPr>
        <xdr:grpSpPr>
          <a:xfrm>
            <a:off x="3283725" y="500706"/>
            <a:ext cx="1368475" cy="442269"/>
            <a:chOff x="3378975" y="500706"/>
            <a:chExt cx="1368475" cy="442269"/>
          </a:xfrm>
        </xdr:grpSpPr>
        <xdr:pic>
          <xdr:nvPicPr>
            <xdr:cNvPr id="125" name="Рисунок 124">
              <a:extLst>
                <a:ext uri="{FF2B5EF4-FFF2-40B4-BE49-F238E27FC236}">
                  <a16:creationId xmlns:a16="http://schemas.microsoft.com/office/drawing/2014/main" id="{D6DB4E66-397C-E425-D6B6-033D51EC53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378975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BB247693-C903-9828-2C47-4BED2731CA07}"/>
                </a:ext>
              </a:extLst>
            </xdr:cNvPr>
            <xdr:cNvSpPr txBox="1"/>
          </xdr:nvSpPr>
          <xdr:spPr>
            <a:xfrm>
              <a:off x="3657600" y="589560"/>
              <a:ext cx="10898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Открытия</a:t>
              </a:r>
              <a:r>
                <a:rPr lang="ru-RU" b="1" baseline="0"/>
                <a:t> </a:t>
              </a:r>
              <a:r>
                <a:rPr lang="ru-RU" b="1"/>
                <a:t>окон</a:t>
              </a:r>
              <a:endParaRPr lang="LID4096" sz="1100" b="1" kern="1200"/>
            </a:p>
          </xdr:txBody>
        </xdr:sp>
      </xdr:grpSp>
      <xdr:sp macro="" textlink="">
        <xdr:nvSpPr>
          <xdr:cNvPr id="124" name="TextBox 123">
            <a:extLst>
              <a:ext uri="{FF2B5EF4-FFF2-40B4-BE49-F238E27FC236}">
                <a16:creationId xmlns:a16="http://schemas.microsoft.com/office/drawing/2014/main" id="{33E5E1AA-CA68-7529-2AB7-B213D564AFAE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5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15</xdr:row>
      <xdr:rowOff>14931</xdr:rowOff>
    </xdr:from>
    <xdr:to>
      <xdr:col>2</xdr:col>
      <xdr:colOff>2012590</xdr:colOff>
      <xdr:row>15</xdr:row>
      <xdr:rowOff>457200</xdr:rowOff>
    </xdr:to>
    <xdr:grpSp>
      <xdr:nvGrpSpPr>
        <xdr:cNvPr id="127" name="Группа 126">
          <a:extLst>
            <a:ext uri="{FF2B5EF4-FFF2-40B4-BE49-F238E27FC236}">
              <a16:creationId xmlns:a16="http://schemas.microsoft.com/office/drawing/2014/main" id="{BBE744B5-95B0-518B-C2B6-DEAFC573BEDE}"/>
            </a:ext>
          </a:extLst>
        </xdr:cNvPr>
        <xdr:cNvGrpSpPr/>
      </xdr:nvGrpSpPr>
      <xdr:grpSpPr>
        <a:xfrm>
          <a:off x="2762250" y="9168456"/>
          <a:ext cx="1955440" cy="442269"/>
          <a:chOff x="2895600" y="1053156"/>
          <a:chExt cx="1955440" cy="442269"/>
        </a:xfrm>
      </xdr:grpSpPr>
      <xdr:grpSp>
        <xdr:nvGrpSpPr>
          <xdr:cNvPr id="128" name="Группа 127">
            <a:extLst>
              <a:ext uri="{FF2B5EF4-FFF2-40B4-BE49-F238E27FC236}">
                <a16:creationId xmlns:a16="http://schemas.microsoft.com/office/drawing/2014/main" id="{8BC7444C-EE7F-082C-131F-8E089D212997}"/>
              </a:ext>
            </a:extLst>
          </xdr:cNvPr>
          <xdr:cNvGrpSpPr/>
        </xdr:nvGrpSpPr>
        <xdr:grpSpPr>
          <a:xfrm>
            <a:off x="3198000" y="1053156"/>
            <a:ext cx="1653040" cy="442269"/>
            <a:chOff x="3378975" y="500706"/>
            <a:chExt cx="1653040" cy="442269"/>
          </a:xfrm>
        </xdr:grpSpPr>
        <xdr:pic>
          <xdr:nvPicPr>
            <xdr:cNvPr id="130" name="Рисунок 129">
              <a:extLst>
                <a:ext uri="{FF2B5EF4-FFF2-40B4-BE49-F238E27FC236}">
                  <a16:creationId xmlns:a16="http://schemas.microsoft.com/office/drawing/2014/main" id="{42316138-57F1-CB50-8EF1-11743E7F85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78975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36A8DC54-E8D0-C959-103E-65AA6F93C52D}"/>
                </a:ext>
              </a:extLst>
            </xdr:cNvPr>
            <xdr:cNvSpPr txBox="1"/>
          </xdr:nvSpPr>
          <xdr:spPr>
            <a:xfrm>
              <a:off x="3657600" y="589560"/>
              <a:ext cx="137441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Выключателя света</a:t>
              </a:r>
              <a:endParaRPr lang="LID4096" sz="1100" b="1" kern="1200"/>
            </a:p>
          </xdr:txBody>
        </xdr:sp>
      </xdr:grpSp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F1550B16-7559-53AB-8DA4-6EA2B63339A2}"/>
              </a:ext>
            </a:extLst>
          </xdr:cNvPr>
          <xdr:cNvSpPr txBox="1"/>
        </xdr:nvSpPr>
        <xdr:spPr>
          <a:xfrm>
            <a:off x="2895600" y="110286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3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16</xdr:row>
      <xdr:rowOff>262581</xdr:rowOff>
    </xdr:from>
    <xdr:to>
      <xdr:col>2</xdr:col>
      <xdr:colOff>1989439</xdr:colOff>
      <xdr:row>17</xdr:row>
      <xdr:rowOff>66675</xdr:rowOff>
    </xdr:to>
    <xdr:grpSp>
      <xdr:nvGrpSpPr>
        <xdr:cNvPr id="132" name="Группа 131">
          <a:extLst>
            <a:ext uri="{FF2B5EF4-FFF2-40B4-BE49-F238E27FC236}">
              <a16:creationId xmlns:a16="http://schemas.microsoft.com/office/drawing/2014/main" id="{0308E408-7E99-327C-96D0-EBF5019344B7}"/>
            </a:ext>
          </a:extLst>
        </xdr:cNvPr>
        <xdr:cNvGrpSpPr/>
      </xdr:nvGrpSpPr>
      <xdr:grpSpPr>
        <a:xfrm>
          <a:off x="2762250" y="10054281"/>
          <a:ext cx="1932289" cy="442269"/>
          <a:chOff x="2895600" y="500706"/>
          <a:chExt cx="1932289" cy="442269"/>
        </a:xfrm>
      </xdr:grpSpPr>
      <xdr:grpSp>
        <xdr:nvGrpSpPr>
          <xdr:cNvPr id="133" name="Группа 132">
            <a:extLst>
              <a:ext uri="{FF2B5EF4-FFF2-40B4-BE49-F238E27FC236}">
                <a16:creationId xmlns:a16="http://schemas.microsoft.com/office/drawing/2014/main" id="{6FF708AD-19EF-8851-ECE9-81D8725D0397}"/>
              </a:ext>
            </a:extLst>
          </xdr:cNvPr>
          <xdr:cNvGrpSpPr/>
        </xdr:nvGrpSpPr>
        <xdr:grpSpPr>
          <a:xfrm>
            <a:off x="3217050" y="500706"/>
            <a:ext cx="1610839" cy="442269"/>
            <a:chOff x="3312300" y="500706"/>
            <a:chExt cx="1610839" cy="442269"/>
          </a:xfrm>
        </xdr:grpSpPr>
        <xdr:pic>
          <xdr:nvPicPr>
            <xdr:cNvPr id="135" name="Рисунок 134">
              <a:extLst>
                <a:ext uri="{FF2B5EF4-FFF2-40B4-BE49-F238E27FC236}">
                  <a16:creationId xmlns:a16="http://schemas.microsoft.com/office/drawing/2014/main" id="{D9579711-66FA-7166-91D4-41FD7608B3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12300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5A09D79D-4DA4-22F3-8701-4D700977BB2E}"/>
                </a:ext>
              </a:extLst>
            </xdr:cNvPr>
            <xdr:cNvSpPr txBox="1"/>
          </xdr:nvSpPr>
          <xdr:spPr>
            <a:xfrm>
              <a:off x="3657600" y="589560"/>
              <a:ext cx="126553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b="1"/>
                <a:t>Датчик движения</a:t>
              </a:r>
              <a:endParaRPr lang="LID4096" sz="1100" b="1" kern="1200"/>
            </a:p>
          </xdr:txBody>
        </xdr:sp>
      </xdr:grpSp>
      <xdr:sp macro="" textlink="">
        <xdr:nvSpPr>
          <xdr:cNvPr id="134" name="TextBox 133">
            <a:extLst>
              <a:ext uri="{FF2B5EF4-FFF2-40B4-BE49-F238E27FC236}">
                <a16:creationId xmlns:a16="http://schemas.microsoft.com/office/drawing/2014/main" id="{5D2E821E-CE0F-854D-A817-F398373DDC98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6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17</xdr:row>
      <xdr:rowOff>19051</xdr:rowOff>
    </xdr:from>
    <xdr:to>
      <xdr:col>2</xdr:col>
      <xdr:colOff>1952625</xdr:colOff>
      <xdr:row>17</xdr:row>
      <xdr:rowOff>495300</xdr:rowOff>
    </xdr:to>
    <xdr:grpSp>
      <xdr:nvGrpSpPr>
        <xdr:cNvPr id="137" name="Группа 136">
          <a:extLst>
            <a:ext uri="{FF2B5EF4-FFF2-40B4-BE49-F238E27FC236}">
              <a16:creationId xmlns:a16="http://schemas.microsoft.com/office/drawing/2014/main" id="{6AD98D78-BC06-7936-23F0-B4041B716B1C}"/>
            </a:ext>
          </a:extLst>
        </xdr:cNvPr>
        <xdr:cNvGrpSpPr/>
      </xdr:nvGrpSpPr>
      <xdr:grpSpPr>
        <a:xfrm>
          <a:off x="2762250" y="10448926"/>
          <a:ext cx="1895475" cy="476249"/>
          <a:chOff x="2895600" y="466726"/>
          <a:chExt cx="1895475" cy="476249"/>
        </a:xfrm>
      </xdr:grpSpPr>
      <xdr:grpSp>
        <xdr:nvGrpSpPr>
          <xdr:cNvPr id="138" name="Группа 137">
            <a:extLst>
              <a:ext uri="{FF2B5EF4-FFF2-40B4-BE49-F238E27FC236}">
                <a16:creationId xmlns:a16="http://schemas.microsoft.com/office/drawing/2014/main" id="{3D19F22B-641B-098A-5E7D-66025B87C8CF}"/>
              </a:ext>
            </a:extLst>
          </xdr:cNvPr>
          <xdr:cNvGrpSpPr/>
        </xdr:nvGrpSpPr>
        <xdr:grpSpPr>
          <a:xfrm>
            <a:off x="3217050" y="466726"/>
            <a:ext cx="1574025" cy="476249"/>
            <a:chOff x="3312300" y="466726"/>
            <a:chExt cx="1574025" cy="476249"/>
          </a:xfrm>
        </xdr:grpSpPr>
        <xdr:pic>
          <xdr:nvPicPr>
            <xdr:cNvPr id="140" name="Рисунок 139">
              <a:extLst>
                <a:ext uri="{FF2B5EF4-FFF2-40B4-BE49-F238E27FC236}">
                  <a16:creationId xmlns:a16="http://schemas.microsoft.com/office/drawing/2014/main" id="{714DC390-E0F6-F73B-6CB2-7B37078505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12300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7715582D-2B85-C58B-C796-D949BCC4E678}"/>
                </a:ext>
              </a:extLst>
            </xdr:cNvPr>
            <xdr:cNvSpPr txBox="1"/>
          </xdr:nvSpPr>
          <xdr:spPr>
            <a:xfrm>
              <a:off x="3657600" y="466726"/>
              <a:ext cx="122872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ru-RU" b="1"/>
                <a:t>Датчик угарного газа</a:t>
              </a:r>
              <a:endParaRPr lang="LID4096" sz="1100" b="1" kern="1200"/>
            </a:p>
          </xdr:txBody>
        </xdr:sp>
      </xdr:grpSp>
      <xdr:sp macro="" textlink="">
        <xdr:nvSpPr>
          <xdr:cNvPr id="139" name="TextBox 138">
            <a:extLst>
              <a:ext uri="{FF2B5EF4-FFF2-40B4-BE49-F238E27FC236}">
                <a16:creationId xmlns:a16="http://schemas.microsoft.com/office/drawing/2014/main" id="{05747D09-1824-94F8-F984-5295799C9DE2}"/>
              </a:ext>
            </a:extLst>
          </xdr:cNvPr>
          <xdr:cNvSpPr txBox="1"/>
        </xdr:nvSpPr>
        <xdr:spPr>
          <a:xfrm>
            <a:off x="2895600" y="550415"/>
            <a:ext cx="288669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1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17</xdr:row>
      <xdr:rowOff>542926</xdr:rowOff>
    </xdr:from>
    <xdr:to>
      <xdr:col>3</xdr:col>
      <xdr:colOff>28575</xdr:colOff>
      <xdr:row>18</xdr:row>
      <xdr:rowOff>381000</xdr:rowOff>
    </xdr:to>
    <xdr:grpSp>
      <xdr:nvGrpSpPr>
        <xdr:cNvPr id="142" name="Группа 141">
          <a:extLst>
            <a:ext uri="{FF2B5EF4-FFF2-40B4-BE49-F238E27FC236}">
              <a16:creationId xmlns:a16="http://schemas.microsoft.com/office/drawing/2014/main" id="{C0B1397F-E87A-8D28-E688-1839171FD45A}"/>
            </a:ext>
          </a:extLst>
        </xdr:cNvPr>
        <xdr:cNvGrpSpPr/>
      </xdr:nvGrpSpPr>
      <xdr:grpSpPr>
        <a:xfrm>
          <a:off x="2762250" y="10972801"/>
          <a:ext cx="2047875" cy="476249"/>
          <a:chOff x="2895600" y="466726"/>
          <a:chExt cx="1895475" cy="476249"/>
        </a:xfrm>
      </xdr:grpSpPr>
      <xdr:grpSp>
        <xdr:nvGrpSpPr>
          <xdr:cNvPr id="143" name="Группа 142">
            <a:extLst>
              <a:ext uri="{FF2B5EF4-FFF2-40B4-BE49-F238E27FC236}">
                <a16:creationId xmlns:a16="http://schemas.microsoft.com/office/drawing/2014/main" id="{F1A97B23-34D4-6E54-FC90-97DD62A158BB}"/>
              </a:ext>
            </a:extLst>
          </xdr:cNvPr>
          <xdr:cNvGrpSpPr/>
        </xdr:nvGrpSpPr>
        <xdr:grpSpPr>
          <a:xfrm>
            <a:off x="3217050" y="466726"/>
            <a:ext cx="1574025" cy="476249"/>
            <a:chOff x="3312300" y="466726"/>
            <a:chExt cx="1574025" cy="476249"/>
          </a:xfrm>
        </xdr:grpSpPr>
        <xdr:pic>
          <xdr:nvPicPr>
            <xdr:cNvPr id="145" name="Рисунок 144">
              <a:extLst>
                <a:ext uri="{FF2B5EF4-FFF2-40B4-BE49-F238E27FC236}">
                  <a16:creationId xmlns:a16="http://schemas.microsoft.com/office/drawing/2014/main" id="{8765E00C-BD06-AF05-3179-D5211B787A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3312300" y="500706"/>
              <a:ext cx="442269" cy="442269"/>
            </a:xfrm>
            <a:prstGeom prst="rect">
              <a:avLst/>
            </a:prstGeom>
          </xdr:spPr>
        </xdr:pic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D8906FCA-4857-22EA-CD46-40BEB516C15A}"/>
                </a:ext>
              </a:extLst>
            </xdr:cNvPr>
            <xdr:cNvSpPr txBox="1"/>
          </xdr:nvSpPr>
          <xdr:spPr>
            <a:xfrm>
              <a:off x="3657600" y="466726"/>
              <a:ext cx="122872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ru-RU" b="1"/>
                <a:t>камера видеонаблюдения</a:t>
              </a:r>
              <a:endParaRPr lang="LID4096" sz="1100" b="1" kern="1200"/>
            </a:p>
          </xdr:txBody>
        </xdr:sp>
      </xdr:grpSp>
      <xdr:sp macro="" textlink="">
        <xdr:nvSpPr>
          <xdr:cNvPr id="144" name="TextBox 143">
            <a:extLst>
              <a:ext uri="{FF2B5EF4-FFF2-40B4-BE49-F238E27FC236}">
                <a16:creationId xmlns:a16="http://schemas.microsoft.com/office/drawing/2014/main" id="{F44C8D18-E188-CB5F-CCBD-332A14366BB1}"/>
              </a:ext>
            </a:extLst>
          </xdr:cNvPr>
          <xdr:cNvSpPr txBox="1"/>
        </xdr:nvSpPr>
        <xdr:spPr>
          <a:xfrm>
            <a:off x="2895600" y="550415"/>
            <a:ext cx="267187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600" b="1" kern="1200">
                <a:solidFill>
                  <a:srgbClr val="002060"/>
                </a:solidFill>
              </a:rPr>
              <a:t>3</a:t>
            </a:r>
            <a:endParaRPr lang="LID4096" sz="1600" b="1" kern="1200">
              <a:solidFill>
                <a:srgbClr val="00206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catalog/169136240/detail.aspx" TargetMode="External"/><Relationship Id="rId13" Type="http://schemas.openxmlformats.org/officeDocument/2006/relationships/hyperlink" Target="https://www.wildberries.ru/catalog/154586414/detail.asp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wildberries.ru/catalog/240316188/detail.aspx" TargetMode="External"/><Relationship Id="rId7" Type="http://schemas.openxmlformats.org/officeDocument/2006/relationships/hyperlink" Target="https://www.wildberries.ru/catalog/254879282/detail.aspx" TargetMode="External"/><Relationship Id="rId12" Type="http://schemas.openxmlformats.org/officeDocument/2006/relationships/hyperlink" Target="https://www.wildberries.ru/catalog/180001603/detail.aspx" TargetMode="External"/><Relationship Id="rId17" Type="http://schemas.openxmlformats.org/officeDocument/2006/relationships/hyperlink" Target="https://www.wildberries.ru/catalog/154586414/detail.aspx" TargetMode="External"/><Relationship Id="rId2" Type="http://schemas.openxmlformats.org/officeDocument/2006/relationships/hyperlink" Target="https://www.wildberries.ru/catalog/151676930/detail.aspx?size=254026806" TargetMode="External"/><Relationship Id="rId16" Type="http://schemas.openxmlformats.org/officeDocument/2006/relationships/hyperlink" Target="https://www.wildberries.ru/catalog/154586414/detail.aspx" TargetMode="External"/><Relationship Id="rId1" Type="http://schemas.openxmlformats.org/officeDocument/2006/relationships/hyperlink" Target="https://www.wildberries.ru/catalog/175637300/detail.aspx" TargetMode="External"/><Relationship Id="rId6" Type="http://schemas.openxmlformats.org/officeDocument/2006/relationships/hyperlink" Target="https://www.wildberries.ru/catalog/218224589/detail.aspx" TargetMode="External"/><Relationship Id="rId11" Type="http://schemas.openxmlformats.org/officeDocument/2006/relationships/hyperlink" Target="https://www.wildberries.ru/catalog/235027167/detail.aspx" TargetMode="External"/><Relationship Id="rId5" Type="http://schemas.openxmlformats.org/officeDocument/2006/relationships/hyperlink" Target="https://www.wildberries.ru/catalog/237343084/detail.aspx" TargetMode="External"/><Relationship Id="rId15" Type="http://schemas.openxmlformats.org/officeDocument/2006/relationships/hyperlink" Target="https://www.wildberries.ru/catalog/154586414/detail.aspx" TargetMode="External"/><Relationship Id="rId10" Type="http://schemas.openxmlformats.org/officeDocument/2006/relationships/hyperlink" Target="https://www.wildberries.ru/catalog/212860127/detail.aspx" TargetMode="External"/><Relationship Id="rId4" Type="http://schemas.openxmlformats.org/officeDocument/2006/relationships/hyperlink" Target="https://www.wildberries.ru/catalog/91607627/detail.aspx" TargetMode="External"/><Relationship Id="rId9" Type="http://schemas.openxmlformats.org/officeDocument/2006/relationships/hyperlink" Target="https://www.wildberries.ru/catalog/169142522/detail.aspx" TargetMode="External"/><Relationship Id="rId14" Type="http://schemas.openxmlformats.org/officeDocument/2006/relationships/hyperlink" Target="https://www.wildberries.ru/catalog/169138191/detai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0F4A-F2BA-4ED2-9FC1-C51881AEDA08}">
  <dimension ref="B1:K19"/>
  <sheetViews>
    <sheetView zoomScale="80" zoomScaleNormal="80" workbookViewId="0">
      <selection activeCell="E17" sqref="E17"/>
    </sheetView>
  </sheetViews>
  <sheetFormatPr defaultRowHeight="14.4" x14ac:dyDescent="0.3"/>
  <cols>
    <col min="2" max="2" width="30.5546875" style="1" customWidth="1"/>
    <col min="3" max="3" width="30.33203125" customWidth="1"/>
    <col min="4" max="4" width="40.44140625" style="2" customWidth="1"/>
    <col min="5" max="5" width="12.21875" customWidth="1"/>
    <col min="6" max="7" width="20.5546875" customWidth="1"/>
    <col min="8" max="9" width="12.21875" hidden="1" customWidth="1"/>
    <col min="10" max="10" width="18.109375" style="1" customWidth="1"/>
    <col min="11" max="11" width="63.77734375" customWidth="1"/>
  </cols>
  <sheetData>
    <row r="1" spans="2:11" ht="15" thickBot="1" x14ac:dyDescent="0.35"/>
    <row r="2" spans="2:11" ht="52.8" customHeight="1" thickBot="1" x14ac:dyDescent="0.35">
      <c r="B2" s="27" t="s">
        <v>0</v>
      </c>
      <c r="C2" s="28" t="s">
        <v>1</v>
      </c>
      <c r="D2" s="29" t="s">
        <v>2</v>
      </c>
      <c r="E2" s="28"/>
      <c r="F2" s="28" t="s">
        <v>14</v>
      </c>
      <c r="G2" s="28" t="s">
        <v>13</v>
      </c>
      <c r="H2" s="28" t="s">
        <v>12</v>
      </c>
      <c r="I2" s="28"/>
      <c r="J2" s="28" t="s">
        <v>52</v>
      </c>
      <c r="K2" s="30" t="s">
        <v>3</v>
      </c>
    </row>
    <row r="3" spans="2:11" ht="50.4" customHeight="1" thickBot="1" x14ac:dyDescent="0.35">
      <c r="B3" s="34" t="s">
        <v>4</v>
      </c>
      <c r="C3" s="37"/>
      <c r="D3" s="40" t="s">
        <v>19</v>
      </c>
      <c r="E3" s="17" t="s">
        <v>6</v>
      </c>
      <c r="F3" s="18">
        <v>164270.07999999999</v>
      </c>
      <c r="G3" s="31">
        <f>(F3*0.3)</f>
        <v>49281.023999999998</v>
      </c>
      <c r="H3" s="17">
        <v>25000</v>
      </c>
      <c r="I3" s="17">
        <f t="shared" ref="I3:I14" si="0">F3+G3+H3</f>
        <v>238551.10399999999</v>
      </c>
      <c r="J3" s="19">
        <f t="shared" ref="J3:J14" si="1">+I3</f>
        <v>238551.10399999999</v>
      </c>
      <c r="K3" s="20" t="s">
        <v>17</v>
      </c>
    </row>
    <row r="4" spans="2:11" ht="50.4" customHeight="1" thickBot="1" x14ac:dyDescent="0.35">
      <c r="B4" s="35"/>
      <c r="C4" s="38"/>
      <c r="D4" s="41"/>
      <c r="E4" s="14" t="s">
        <v>7</v>
      </c>
      <c r="F4" s="15">
        <v>190894.07999999999</v>
      </c>
      <c r="G4" s="31">
        <f t="shared" ref="G4:G14" si="2">(F4*0.3)</f>
        <v>57268.223999999995</v>
      </c>
      <c r="H4" s="14">
        <f>+H3+15000</f>
        <v>40000</v>
      </c>
      <c r="I4" s="14">
        <f t="shared" si="0"/>
        <v>288162.304</v>
      </c>
      <c r="J4" s="16">
        <f t="shared" si="1"/>
        <v>288162.304</v>
      </c>
      <c r="K4" s="21" t="s">
        <v>16</v>
      </c>
    </row>
    <row r="5" spans="2:11" ht="50.4" customHeight="1" thickBot="1" x14ac:dyDescent="0.35">
      <c r="B5" s="36"/>
      <c r="C5" s="39"/>
      <c r="D5" s="42"/>
      <c r="E5" s="23" t="s">
        <v>8</v>
      </c>
      <c r="F5" s="25">
        <v>240814.07999999999</v>
      </c>
      <c r="G5" s="31">
        <f t="shared" si="2"/>
        <v>72244.223999999987</v>
      </c>
      <c r="H5" s="23">
        <f>+H4+15000</f>
        <v>55000</v>
      </c>
      <c r="I5" s="23">
        <f t="shared" si="0"/>
        <v>368058.304</v>
      </c>
      <c r="J5" s="26">
        <f t="shared" si="1"/>
        <v>368058.304</v>
      </c>
      <c r="K5" s="24" t="s">
        <v>15</v>
      </c>
    </row>
    <row r="6" spans="2:11" ht="50.4" customHeight="1" thickBot="1" x14ac:dyDescent="0.35">
      <c r="B6" s="34" t="s">
        <v>5</v>
      </c>
      <c r="C6" s="37"/>
      <c r="D6" s="40" t="s">
        <v>18</v>
      </c>
      <c r="E6" s="17" t="s">
        <v>6</v>
      </c>
      <c r="F6" s="18">
        <v>180312.08</v>
      </c>
      <c r="G6" s="31">
        <f>(F6*0.3)</f>
        <v>54093.623999999996</v>
      </c>
      <c r="H6" s="17">
        <v>25000</v>
      </c>
      <c r="I6" s="17">
        <f t="shared" si="0"/>
        <v>259405.70399999997</v>
      </c>
      <c r="J6" s="19">
        <f t="shared" si="1"/>
        <v>259405.70399999997</v>
      </c>
      <c r="K6" s="20" t="s">
        <v>17</v>
      </c>
    </row>
    <row r="7" spans="2:11" ht="50.4" customHeight="1" thickBot="1" x14ac:dyDescent="0.35">
      <c r="B7" s="35"/>
      <c r="C7" s="38"/>
      <c r="D7" s="41"/>
      <c r="E7" s="14" t="s">
        <v>7</v>
      </c>
      <c r="F7" s="15">
        <v>209536.08</v>
      </c>
      <c r="G7" s="31">
        <f t="shared" si="2"/>
        <v>62860.823999999993</v>
      </c>
      <c r="H7" s="14">
        <f>+H6+15000</f>
        <v>40000</v>
      </c>
      <c r="I7" s="14">
        <f t="shared" si="0"/>
        <v>312396.90399999998</v>
      </c>
      <c r="J7" s="16">
        <f t="shared" si="1"/>
        <v>312396.90399999998</v>
      </c>
      <c r="K7" s="21" t="s">
        <v>16</v>
      </c>
    </row>
    <row r="8" spans="2:11" ht="50.4" customHeight="1" thickBot="1" x14ac:dyDescent="0.35">
      <c r="B8" s="36"/>
      <c r="C8" s="39"/>
      <c r="D8" s="42"/>
      <c r="E8" s="23" t="s">
        <v>8</v>
      </c>
      <c r="F8" s="25">
        <v>264331.07999999996</v>
      </c>
      <c r="G8" s="31">
        <f t="shared" si="2"/>
        <v>79299.323999999979</v>
      </c>
      <c r="H8" s="23">
        <f>+H7+15000</f>
        <v>55000</v>
      </c>
      <c r="I8" s="23">
        <f t="shared" si="0"/>
        <v>398630.40399999992</v>
      </c>
      <c r="J8" s="26">
        <f t="shared" si="1"/>
        <v>398630.40399999992</v>
      </c>
      <c r="K8" s="24" t="s">
        <v>15</v>
      </c>
    </row>
    <row r="9" spans="2:11" ht="50.4" customHeight="1" thickBot="1" x14ac:dyDescent="0.35">
      <c r="B9" s="34" t="s">
        <v>9</v>
      </c>
      <c r="C9" s="37"/>
      <c r="D9" s="40" t="s">
        <v>20</v>
      </c>
      <c r="E9" s="17" t="s">
        <v>6</v>
      </c>
      <c r="F9" s="18">
        <v>239494.72</v>
      </c>
      <c r="G9" s="31">
        <f>(F9*0.3)</f>
        <v>71848.415999999997</v>
      </c>
      <c r="H9" s="17">
        <v>25000</v>
      </c>
      <c r="I9" s="17">
        <f t="shared" si="0"/>
        <v>336343.136</v>
      </c>
      <c r="J9" s="19">
        <f t="shared" si="1"/>
        <v>336343.136</v>
      </c>
      <c r="K9" s="20" t="s">
        <v>17</v>
      </c>
    </row>
    <row r="10" spans="2:11" ht="50.4" customHeight="1" thickBot="1" x14ac:dyDescent="0.35">
      <c r="B10" s="35"/>
      <c r="C10" s="38"/>
      <c r="D10" s="41"/>
      <c r="E10" s="14" t="s">
        <v>7</v>
      </c>
      <c r="F10" s="15">
        <v>278310.71999999997</v>
      </c>
      <c r="G10" s="31">
        <f t="shared" si="2"/>
        <v>83493.215999999986</v>
      </c>
      <c r="H10" s="14">
        <f>+H9+15000</f>
        <v>40000</v>
      </c>
      <c r="I10" s="14">
        <f t="shared" si="0"/>
        <v>401803.93599999999</v>
      </c>
      <c r="J10" s="16">
        <f t="shared" si="1"/>
        <v>401803.93599999999</v>
      </c>
      <c r="K10" s="21" t="s">
        <v>16</v>
      </c>
    </row>
    <row r="11" spans="2:11" ht="50.4" customHeight="1" thickBot="1" x14ac:dyDescent="0.35">
      <c r="B11" s="36"/>
      <c r="C11" s="39"/>
      <c r="D11" s="42"/>
      <c r="E11" s="23" t="s">
        <v>8</v>
      </c>
      <c r="F11" s="25">
        <v>351090.72</v>
      </c>
      <c r="G11" s="31">
        <f t="shared" si="2"/>
        <v>105327.21599999999</v>
      </c>
      <c r="H11" s="23">
        <f>+H10+15000</f>
        <v>55000</v>
      </c>
      <c r="I11" s="23">
        <f t="shared" si="0"/>
        <v>511417.93599999999</v>
      </c>
      <c r="J11" s="26">
        <f t="shared" si="1"/>
        <v>511417.93599999999</v>
      </c>
      <c r="K11" s="24" t="s">
        <v>15</v>
      </c>
    </row>
    <row r="12" spans="2:11" ht="50.4" customHeight="1" thickBot="1" x14ac:dyDescent="0.35">
      <c r="B12" s="34" t="s">
        <v>10</v>
      </c>
      <c r="C12" s="37"/>
      <c r="D12" s="37" t="s">
        <v>21</v>
      </c>
      <c r="E12" s="17" t="s">
        <v>6</v>
      </c>
      <c r="F12" s="18">
        <v>276021.12</v>
      </c>
      <c r="G12" s="31">
        <f>(F12*0.3)</f>
        <v>82806.335999999996</v>
      </c>
      <c r="H12" s="17">
        <v>25000</v>
      </c>
      <c r="I12" s="17">
        <f t="shared" si="0"/>
        <v>383827.45600000001</v>
      </c>
      <c r="J12" s="19">
        <f t="shared" si="1"/>
        <v>383827.45600000001</v>
      </c>
      <c r="K12" s="20" t="s">
        <v>17</v>
      </c>
    </row>
    <row r="13" spans="2:11" ht="50.4" customHeight="1" thickBot="1" x14ac:dyDescent="0.35">
      <c r="B13" s="35"/>
      <c r="C13" s="38"/>
      <c r="D13" s="38"/>
      <c r="E13" s="14" t="s">
        <v>7</v>
      </c>
      <c r="F13" s="15">
        <v>320757.12</v>
      </c>
      <c r="G13" s="31">
        <f t="shared" si="2"/>
        <v>96227.135999999999</v>
      </c>
      <c r="H13" s="14">
        <f>+H12+15000</f>
        <v>40000</v>
      </c>
      <c r="I13" s="14">
        <f t="shared" si="0"/>
        <v>456984.25599999999</v>
      </c>
      <c r="J13" s="16">
        <f t="shared" si="1"/>
        <v>456984.25599999999</v>
      </c>
      <c r="K13" s="21" t="s">
        <v>16</v>
      </c>
    </row>
    <row r="14" spans="2:11" ht="50.4" customHeight="1" thickBot="1" x14ac:dyDescent="0.35">
      <c r="B14" s="35"/>
      <c r="C14" s="38"/>
      <c r="D14" s="38"/>
      <c r="E14" s="14" t="s">
        <v>8</v>
      </c>
      <c r="F14" s="15">
        <v>404637.12</v>
      </c>
      <c r="G14" s="31">
        <f t="shared" si="2"/>
        <v>121391.136</v>
      </c>
      <c r="H14" s="23">
        <f>+H13+15000</f>
        <v>55000</v>
      </c>
      <c r="I14" s="23">
        <f t="shared" si="0"/>
        <v>581028.25600000005</v>
      </c>
      <c r="J14" s="26">
        <f t="shared" si="1"/>
        <v>581028.25600000005</v>
      </c>
      <c r="K14" s="22" t="s">
        <v>15</v>
      </c>
    </row>
    <row r="15" spans="2:11" ht="50.4" customHeight="1" thickBot="1" x14ac:dyDescent="0.35">
      <c r="B15" s="36"/>
      <c r="C15" s="39"/>
      <c r="D15" s="39"/>
      <c r="E15" s="33"/>
      <c r="F15" s="33"/>
      <c r="G15" s="33"/>
      <c r="H15" s="33"/>
      <c r="I15" s="33"/>
      <c r="J15" s="33"/>
      <c r="K15" s="24"/>
    </row>
    <row r="16" spans="2:11" ht="50.4" customHeight="1" x14ac:dyDescent="0.3">
      <c r="B16" s="34" t="s">
        <v>11</v>
      </c>
      <c r="C16" s="37"/>
      <c r="D16" s="37"/>
      <c r="E16" s="17" t="s">
        <v>6</v>
      </c>
      <c r="F16" s="18">
        <v>421287.6</v>
      </c>
      <c r="G16" s="17">
        <f>(F16*2.2)</f>
        <v>926832.72</v>
      </c>
      <c r="H16" s="17">
        <v>25000</v>
      </c>
      <c r="I16" s="17">
        <v>25000</v>
      </c>
      <c r="J16" s="19">
        <f>+I16</f>
        <v>25000</v>
      </c>
      <c r="K16" s="20" t="s">
        <v>17</v>
      </c>
    </row>
    <row r="17" spans="2:11" ht="50.4" customHeight="1" x14ac:dyDescent="0.3">
      <c r="B17" s="35"/>
      <c r="C17" s="38"/>
      <c r="D17" s="38"/>
      <c r="E17" s="14" t="s">
        <v>7</v>
      </c>
      <c r="F17" s="15">
        <v>489567.6</v>
      </c>
      <c r="G17" s="14">
        <f>(F17*2.4)</f>
        <v>1174962.24</v>
      </c>
      <c r="H17" s="14">
        <v>40000</v>
      </c>
      <c r="I17" s="14">
        <v>40000</v>
      </c>
      <c r="J17" s="16">
        <f>+I17</f>
        <v>40000</v>
      </c>
      <c r="K17" s="21" t="s">
        <v>16</v>
      </c>
    </row>
    <row r="18" spans="2:11" ht="50.4" customHeight="1" x14ac:dyDescent="0.3">
      <c r="B18" s="35"/>
      <c r="C18" s="38"/>
      <c r="D18" s="38"/>
      <c r="E18" s="14" t="s">
        <v>8</v>
      </c>
      <c r="F18" s="15">
        <v>617592.6</v>
      </c>
      <c r="G18" s="14">
        <f>(F18*3.1)</f>
        <v>1914537.06</v>
      </c>
      <c r="H18" s="14">
        <v>55000</v>
      </c>
      <c r="I18" s="14">
        <v>55000</v>
      </c>
      <c r="J18" s="16">
        <f>+I18</f>
        <v>55000</v>
      </c>
      <c r="K18" s="22" t="s">
        <v>15</v>
      </c>
    </row>
    <row r="19" spans="2:11" ht="50.4" customHeight="1" thickBot="1" x14ac:dyDescent="0.35">
      <c r="B19" s="36"/>
      <c r="C19" s="39"/>
      <c r="D19" s="39"/>
      <c r="E19" s="33"/>
      <c r="F19" s="33"/>
      <c r="G19" s="33"/>
      <c r="H19" s="33"/>
      <c r="I19" s="33"/>
      <c r="J19" s="33"/>
      <c r="K19" s="24"/>
    </row>
  </sheetData>
  <mergeCells count="17">
    <mergeCell ref="B3:B5"/>
    <mergeCell ref="B6:B8"/>
    <mergeCell ref="C3:C5"/>
    <mergeCell ref="C6:C8"/>
    <mergeCell ref="D3:D5"/>
    <mergeCell ref="D6:D8"/>
    <mergeCell ref="E15:J15"/>
    <mergeCell ref="E19:J19"/>
    <mergeCell ref="B9:B11"/>
    <mergeCell ref="C9:C11"/>
    <mergeCell ref="D9:D11"/>
    <mergeCell ref="B12:B15"/>
    <mergeCell ref="C12:C15"/>
    <mergeCell ref="D12:D15"/>
    <mergeCell ref="B16:B19"/>
    <mergeCell ref="C16:C19"/>
    <mergeCell ref="D16: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42E5-EBE5-46B6-B61F-F6F3421CC3F5}">
  <dimension ref="B2:N23"/>
  <sheetViews>
    <sheetView tabSelected="1" workbookViewId="0">
      <pane ySplit="2" topLeftCell="A10" activePane="bottomLeft" state="frozen"/>
      <selection pane="bottomLeft" activeCell="M23" sqref="M23"/>
    </sheetView>
  </sheetViews>
  <sheetFormatPr defaultRowHeight="14.4" x14ac:dyDescent="0.3"/>
  <cols>
    <col min="1" max="1" width="8.88671875" style="1"/>
    <col min="2" max="2" width="4.6640625" style="1" customWidth="1"/>
    <col min="3" max="3" width="30.6640625" style="6" bestFit="1" customWidth="1"/>
    <col min="4" max="4" width="15.109375" style="1" bestFit="1" customWidth="1"/>
    <col min="5" max="5" width="13.109375" style="1" customWidth="1"/>
    <col min="6" max="6" width="19.33203125" style="1" customWidth="1"/>
    <col min="7" max="7" width="7.6640625" style="1" customWidth="1"/>
    <col min="8" max="8" width="17.6640625" style="1" hidden="1" customWidth="1"/>
    <col min="9" max="9" width="11.44140625" style="1" hidden="1" customWidth="1"/>
    <col min="10" max="10" width="10.44140625" style="1" hidden="1" customWidth="1"/>
    <col min="11" max="12" width="14" style="1" hidden="1" customWidth="1"/>
    <col min="13" max="13" width="14" style="1" customWidth="1"/>
    <col min="14" max="14" width="14.44140625" style="6" bestFit="1" customWidth="1"/>
    <col min="15" max="16384" width="8.88671875" style="1"/>
  </cols>
  <sheetData>
    <row r="2" spans="2:13" ht="41.4" customHeight="1" x14ac:dyDescent="0.3">
      <c r="B2" s="3" t="s">
        <v>31</v>
      </c>
      <c r="C2" s="3" t="s">
        <v>22</v>
      </c>
      <c r="D2" s="3" t="s">
        <v>24</v>
      </c>
      <c r="E2" s="3" t="s">
        <v>32</v>
      </c>
      <c r="F2" s="3" t="s">
        <v>25</v>
      </c>
      <c r="G2" s="3" t="s">
        <v>23</v>
      </c>
      <c r="H2" s="3" t="s">
        <v>49</v>
      </c>
      <c r="I2" s="3" t="s">
        <v>43</v>
      </c>
      <c r="J2" s="3" t="s">
        <v>44</v>
      </c>
      <c r="K2" s="3" t="s">
        <v>45</v>
      </c>
      <c r="L2" s="3" t="s">
        <v>50</v>
      </c>
      <c r="M2" s="3" t="s">
        <v>51</v>
      </c>
    </row>
    <row r="3" spans="2:13" ht="22.2" customHeight="1" x14ac:dyDescent="0.3">
      <c r="B3" s="4">
        <v>1</v>
      </c>
      <c r="C3" s="5" t="s">
        <v>26</v>
      </c>
      <c r="D3" s="4">
        <v>3250</v>
      </c>
      <c r="E3" s="4">
        <v>6</v>
      </c>
      <c r="F3" s="7">
        <f t="shared" ref="F3:F19" si="0">+D3*E3</f>
        <v>19500</v>
      </c>
      <c r="G3" s="10" t="s">
        <v>33</v>
      </c>
      <c r="H3" s="11">
        <f t="shared" ref="H3:H10" si="1">+F3</f>
        <v>19500</v>
      </c>
      <c r="I3" s="11">
        <f>+F3*1</f>
        <v>19500</v>
      </c>
      <c r="J3" s="11">
        <f t="shared" ref="J3:J11" si="2">(H3+I3)*0.2</f>
        <v>7800</v>
      </c>
      <c r="K3" s="11">
        <f t="shared" ref="K3:K16" si="3">+F3*0.12</f>
        <v>2340</v>
      </c>
      <c r="L3" s="11">
        <f>SUM(H3:K3)*0.8</f>
        <v>39312</v>
      </c>
      <c r="M3" s="11">
        <f t="shared" ref="M3:M17" si="4">SUM(H3:L3)</f>
        <v>88452</v>
      </c>
    </row>
    <row r="4" spans="2:13" ht="22.2" customHeight="1" x14ac:dyDescent="0.3">
      <c r="B4" s="4">
        <f t="shared" ref="B4:B9" si="5">1+B3</f>
        <v>2</v>
      </c>
      <c r="C4" s="5" t="s">
        <v>34</v>
      </c>
      <c r="D4" s="4">
        <v>2710</v>
      </c>
      <c r="E4" s="4">
        <v>5</v>
      </c>
      <c r="F4" s="7">
        <f t="shared" si="0"/>
        <v>13550</v>
      </c>
      <c r="G4" s="10" t="s">
        <v>33</v>
      </c>
      <c r="H4" s="11">
        <f t="shared" si="1"/>
        <v>13550</v>
      </c>
      <c r="I4" s="11">
        <f>+F4*1</f>
        <v>13550</v>
      </c>
      <c r="J4" s="11">
        <f t="shared" si="2"/>
        <v>5420</v>
      </c>
      <c r="K4" s="11">
        <f t="shared" si="3"/>
        <v>1626</v>
      </c>
      <c r="L4" s="11">
        <f t="shared" ref="L4:L16" si="6">SUM(H4:K4)*0.8</f>
        <v>27316.800000000003</v>
      </c>
      <c r="M4" s="11">
        <f t="shared" si="4"/>
        <v>61462.8</v>
      </c>
    </row>
    <row r="5" spans="2:13" ht="22.2" customHeight="1" x14ac:dyDescent="0.3">
      <c r="B5" s="4">
        <f t="shared" si="5"/>
        <v>3</v>
      </c>
      <c r="C5" s="5" t="s">
        <v>35</v>
      </c>
      <c r="D5" s="4">
        <v>5640</v>
      </c>
      <c r="E5" s="4">
        <v>0</v>
      </c>
      <c r="F5" s="7">
        <f t="shared" si="0"/>
        <v>0</v>
      </c>
      <c r="G5" s="10" t="s">
        <v>33</v>
      </c>
      <c r="H5" s="11">
        <f t="shared" si="1"/>
        <v>0</v>
      </c>
      <c r="I5" s="11">
        <f t="shared" ref="I5:I16" si="7">+F5*1</f>
        <v>0</v>
      </c>
      <c r="J5" s="11">
        <f t="shared" si="2"/>
        <v>0</v>
      </c>
      <c r="K5" s="11">
        <f t="shared" si="3"/>
        <v>0</v>
      </c>
      <c r="L5" s="11">
        <f t="shared" si="6"/>
        <v>0</v>
      </c>
      <c r="M5" s="11">
        <f t="shared" si="4"/>
        <v>0</v>
      </c>
    </row>
    <row r="6" spans="2:13" ht="22.2" customHeight="1" x14ac:dyDescent="0.3">
      <c r="B6" s="4">
        <f t="shared" si="5"/>
        <v>4</v>
      </c>
      <c r="C6" s="5" t="s">
        <v>27</v>
      </c>
      <c r="D6" s="4">
        <v>4180</v>
      </c>
      <c r="E6" s="4">
        <v>0</v>
      </c>
      <c r="F6" s="7">
        <f t="shared" si="0"/>
        <v>0</v>
      </c>
      <c r="G6" s="10" t="s">
        <v>33</v>
      </c>
      <c r="H6" s="11">
        <f t="shared" si="1"/>
        <v>0</v>
      </c>
      <c r="I6" s="11">
        <f t="shared" si="7"/>
        <v>0</v>
      </c>
      <c r="J6" s="11">
        <f t="shared" si="2"/>
        <v>0</v>
      </c>
      <c r="K6" s="11">
        <f t="shared" si="3"/>
        <v>0</v>
      </c>
      <c r="L6" s="11">
        <f t="shared" si="6"/>
        <v>0</v>
      </c>
      <c r="M6" s="11">
        <f t="shared" si="4"/>
        <v>0</v>
      </c>
    </row>
    <row r="7" spans="2:13" ht="22.2" customHeight="1" x14ac:dyDescent="0.3">
      <c r="B7" s="4">
        <f t="shared" si="5"/>
        <v>5</v>
      </c>
      <c r="C7" s="5" t="s">
        <v>28</v>
      </c>
      <c r="D7" s="4">
        <v>9280</v>
      </c>
      <c r="E7" s="4">
        <v>1</v>
      </c>
      <c r="F7" s="7">
        <f t="shared" si="0"/>
        <v>9280</v>
      </c>
      <c r="G7" s="10" t="s">
        <v>33</v>
      </c>
      <c r="H7" s="11">
        <f t="shared" si="1"/>
        <v>9280</v>
      </c>
      <c r="I7" s="11">
        <f t="shared" si="7"/>
        <v>9280</v>
      </c>
      <c r="J7" s="11">
        <f t="shared" si="2"/>
        <v>3712</v>
      </c>
      <c r="K7" s="11">
        <f t="shared" si="3"/>
        <v>1113.5999999999999</v>
      </c>
      <c r="L7" s="11">
        <f t="shared" si="6"/>
        <v>18708.48</v>
      </c>
      <c r="M7" s="11">
        <f t="shared" si="4"/>
        <v>42094.080000000002</v>
      </c>
    </row>
    <row r="8" spans="2:13" ht="22.2" customHeight="1" x14ac:dyDescent="0.3">
      <c r="B8" s="4">
        <f t="shared" si="5"/>
        <v>6</v>
      </c>
      <c r="C8" s="5" t="s">
        <v>29</v>
      </c>
      <c r="D8" s="4">
        <v>3330</v>
      </c>
      <c r="E8" s="4">
        <v>0</v>
      </c>
      <c r="F8" s="7">
        <f t="shared" si="0"/>
        <v>0</v>
      </c>
      <c r="G8" s="10" t="s">
        <v>33</v>
      </c>
      <c r="H8" s="11">
        <f t="shared" si="1"/>
        <v>0</v>
      </c>
      <c r="I8" s="11">
        <f t="shared" si="7"/>
        <v>0</v>
      </c>
      <c r="J8" s="11">
        <f t="shared" si="2"/>
        <v>0</v>
      </c>
      <c r="K8" s="11">
        <f t="shared" si="3"/>
        <v>0</v>
      </c>
      <c r="L8" s="11">
        <f t="shared" si="6"/>
        <v>0</v>
      </c>
      <c r="M8" s="11">
        <f t="shared" si="4"/>
        <v>0</v>
      </c>
    </row>
    <row r="9" spans="2:13" ht="22.8" customHeight="1" x14ac:dyDescent="0.3">
      <c r="B9" s="4">
        <f t="shared" si="5"/>
        <v>7</v>
      </c>
      <c r="C9" s="5" t="s">
        <v>30</v>
      </c>
      <c r="D9" s="4">
        <v>12880</v>
      </c>
      <c r="E9" s="4">
        <v>0</v>
      </c>
      <c r="F9" s="7">
        <f t="shared" si="0"/>
        <v>0</v>
      </c>
      <c r="G9" s="10" t="s">
        <v>33</v>
      </c>
      <c r="H9" s="11">
        <f t="shared" si="1"/>
        <v>0</v>
      </c>
      <c r="I9" s="11">
        <f t="shared" si="7"/>
        <v>0</v>
      </c>
      <c r="J9" s="11">
        <f t="shared" si="2"/>
        <v>0</v>
      </c>
      <c r="K9" s="11">
        <f t="shared" si="3"/>
        <v>0</v>
      </c>
      <c r="L9" s="11">
        <f t="shared" si="6"/>
        <v>0</v>
      </c>
      <c r="M9" s="11">
        <f t="shared" si="4"/>
        <v>0</v>
      </c>
    </row>
    <row r="10" spans="2:13" ht="22.8" customHeight="1" x14ac:dyDescent="0.3">
      <c r="B10" s="4">
        <f t="shared" ref="B10:B19" si="8">1+B9</f>
        <v>8</v>
      </c>
      <c r="C10" s="5" t="s">
        <v>36</v>
      </c>
      <c r="D10" s="4">
        <v>4150</v>
      </c>
      <c r="E10" s="4">
        <v>3</v>
      </c>
      <c r="F10" s="7">
        <f t="shared" si="0"/>
        <v>12450</v>
      </c>
      <c r="G10" s="10" t="s">
        <v>33</v>
      </c>
      <c r="H10" s="11">
        <f t="shared" si="1"/>
        <v>12450</v>
      </c>
      <c r="I10" s="11">
        <f t="shared" si="7"/>
        <v>12450</v>
      </c>
      <c r="J10" s="11">
        <f t="shared" si="2"/>
        <v>4980</v>
      </c>
      <c r="K10" s="11">
        <f t="shared" si="3"/>
        <v>1494</v>
      </c>
      <c r="L10" s="11">
        <f t="shared" si="6"/>
        <v>25099.200000000001</v>
      </c>
      <c r="M10" s="11">
        <f t="shared" si="4"/>
        <v>56473.2</v>
      </c>
    </row>
    <row r="11" spans="2:13" ht="22.8" customHeight="1" x14ac:dyDescent="0.3">
      <c r="B11" s="4">
        <f t="shared" si="8"/>
        <v>9</v>
      </c>
      <c r="C11" s="5" t="s">
        <v>37</v>
      </c>
      <c r="D11" s="4">
        <v>10190</v>
      </c>
      <c r="E11" s="4">
        <v>3</v>
      </c>
      <c r="F11" s="7">
        <f t="shared" si="0"/>
        <v>30570</v>
      </c>
      <c r="G11" s="10" t="s">
        <v>33</v>
      </c>
      <c r="H11" s="11">
        <f t="shared" ref="H11:H16" si="9">+F11</f>
        <v>30570</v>
      </c>
      <c r="I11" s="11">
        <f t="shared" si="7"/>
        <v>30570</v>
      </c>
      <c r="J11" s="11">
        <f t="shared" si="2"/>
        <v>12228</v>
      </c>
      <c r="K11" s="11">
        <f t="shared" si="3"/>
        <v>3668.4</v>
      </c>
      <c r="L11" s="11">
        <f t="shared" si="6"/>
        <v>61629.119999999995</v>
      </c>
      <c r="M11" s="11">
        <f t="shared" si="4"/>
        <v>138665.51999999999</v>
      </c>
    </row>
    <row r="12" spans="2:13" ht="22.8" customHeight="1" x14ac:dyDescent="0.3">
      <c r="B12" s="4">
        <f t="shared" si="8"/>
        <v>10</v>
      </c>
      <c r="C12" s="5" t="s">
        <v>38</v>
      </c>
      <c r="D12" s="4">
        <v>11640</v>
      </c>
      <c r="E12" s="4">
        <v>0</v>
      </c>
      <c r="F12" s="7">
        <f t="shared" si="0"/>
        <v>0</v>
      </c>
      <c r="G12" s="10" t="s">
        <v>33</v>
      </c>
      <c r="H12" s="11">
        <f t="shared" si="9"/>
        <v>0</v>
      </c>
      <c r="I12" s="11">
        <f t="shared" si="7"/>
        <v>0</v>
      </c>
      <c r="J12" s="11">
        <f>(H12+I12)*0.2</f>
        <v>0</v>
      </c>
      <c r="K12" s="11">
        <f t="shared" si="3"/>
        <v>0</v>
      </c>
      <c r="L12" s="11">
        <f t="shared" si="6"/>
        <v>0</v>
      </c>
      <c r="M12" s="11">
        <f t="shared" si="4"/>
        <v>0</v>
      </c>
    </row>
    <row r="13" spans="2:13" ht="22.8" customHeight="1" x14ac:dyDescent="0.3">
      <c r="B13" s="4">
        <f t="shared" si="8"/>
        <v>11</v>
      </c>
      <c r="C13" s="5" t="s">
        <v>39</v>
      </c>
      <c r="D13" s="4">
        <v>12440</v>
      </c>
      <c r="E13" s="4">
        <v>0</v>
      </c>
      <c r="F13" s="7">
        <f t="shared" si="0"/>
        <v>0</v>
      </c>
      <c r="G13" s="10" t="s">
        <v>33</v>
      </c>
      <c r="H13" s="11">
        <f t="shared" si="9"/>
        <v>0</v>
      </c>
      <c r="I13" s="11">
        <f t="shared" si="7"/>
        <v>0</v>
      </c>
      <c r="J13" s="11">
        <f>(H13+I13)*0.2</f>
        <v>0</v>
      </c>
      <c r="K13" s="11">
        <f t="shared" si="3"/>
        <v>0</v>
      </c>
      <c r="L13" s="11">
        <f t="shared" si="6"/>
        <v>0</v>
      </c>
      <c r="M13" s="11">
        <f t="shared" si="4"/>
        <v>0</v>
      </c>
    </row>
    <row r="14" spans="2:13" ht="22.8" customHeight="1" x14ac:dyDescent="0.3">
      <c r="B14" s="4">
        <f t="shared" si="8"/>
        <v>12</v>
      </c>
      <c r="C14" s="5" t="s">
        <v>40</v>
      </c>
      <c r="D14" s="4">
        <v>2790</v>
      </c>
      <c r="E14" s="4">
        <v>0</v>
      </c>
      <c r="F14" s="7">
        <f t="shared" si="0"/>
        <v>0</v>
      </c>
      <c r="G14" s="10" t="s">
        <v>33</v>
      </c>
      <c r="H14" s="11">
        <f t="shared" si="9"/>
        <v>0</v>
      </c>
      <c r="I14" s="11">
        <f t="shared" si="7"/>
        <v>0</v>
      </c>
      <c r="J14" s="11">
        <f>(H14+I14)*0.2</f>
        <v>0</v>
      </c>
      <c r="K14" s="11">
        <f t="shared" si="3"/>
        <v>0</v>
      </c>
      <c r="L14" s="11">
        <f t="shared" si="6"/>
        <v>0</v>
      </c>
      <c r="M14" s="11">
        <f t="shared" si="4"/>
        <v>0</v>
      </c>
    </row>
    <row r="15" spans="2:13" ht="22.8" customHeight="1" x14ac:dyDescent="0.3">
      <c r="B15" s="4">
        <f t="shared" si="8"/>
        <v>13</v>
      </c>
      <c r="C15" s="5" t="s">
        <v>41</v>
      </c>
      <c r="D15" s="4">
        <v>1740</v>
      </c>
      <c r="E15" s="4">
        <v>0</v>
      </c>
      <c r="F15" s="7">
        <f t="shared" si="0"/>
        <v>0</v>
      </c>
      <c r="G15" s="10" t="s">
        <v>33</v>
      </c>
      <c r="H15" s="11">
        <f t="shared" si="9"/>
        <v>0</v>
      </c>
      <c r="I15" s="11">
        <f t="shared" si="7"/>
        <v>0</v>
      </c>
      <c r="J15" s="11">
        <f>(H15+I15)*0.2</f>
        <v>0</v>
      </c>
      <c r="K15" s="11">
        <f t="shared" si="3"/>
        <v>0</v>
      </c>
      <c r="L15" s="11">
        <f t="shared" si="6"/>
        <v>0</v>
      </c>
      <c r="M15" s="11">
        <f t="shared" si="4"/>
        <v>0</v>
      </c>
    </row>
    <row r="16" spans="2:13" ht="22.8" customHeight="1" x14ac:dyDescent="0.3">
      <c r="B16" s="4">
        <f t="shared" si="8"/>
        <v>14</v>
      </c>
      <c r="C16" s="5" t="s">
        <v>42</v>
      </c>
      <c r="D16" s="4">
        <v>9100</v>
      </c>
      <c r="E16" s="4">
        <v>0</v>
      </c>
      <c r="F16" s="7">
        <f t="shared" si="0"/>
        <v>0</v>
      </c>
      <c r="G16" s="10" t="s">
        <v>33</v>
      </c>
      <c r="H16" s="11">
        <f t="shared" si="9"/>
        <v>0</v>
      </c>
      <c r="I16" s="11">
        <f t="shared" si="7"/>
        <v>0</v>
      </c>
      <c r="J16" s="11">
        <f>(H16+I16)*0.2</f>
        <v>0</v>
      </c>
      <c r="K16" s="11">
        <f t="shared" si="3"/>
        <v>0</v>
      </c>
      <c r="L16" s="11">
        <f t="shared" si="6"/>
        <v>0</v>
      </c>
      <c r="M16" s="11">
        <f t="shared" si="4"/>
        <v>0</v>
      </c>
    </row>
    <row r="17" spans="2:14" ht="22.8" customHeight="1" x14ac:dyDescent="0.3">
      <c r="B17" s="4">
        <f t="shared" si="8"/>
        <v>15</v>
      </c>
      <c r="C17" s="5" t="s">
        <v>53</v>
      </c>
      <c r="D17" s="11">
        <f>+$F$20*0.4</f>
        <v>34140</v>
      </c>
      <c r="E17" s="4">
        <v>1</v>
      </c>
      <c r="F17" s="7">
        <f t="shared" si="0"/>
        <v>34140</v>
      </c>
      <c r="G17" s="10" t="s">
        <v>33</v>
      </c>
      <c r="H17" s="11"/>
      <c r="I17" s="11"/>
      <c r="J17" s="11"/>
      <c r="K17" s="11"/>
      <c r="L17" s="11">
        <f>+F17</f>
        <v>34140</v>
      </c>
      <c r="M17" s="11">
        <f t="shared" si="4"/>
        <v>34140</v>
      </c>
    </row>
    <row r="18" spans="2:14" ht="22.8" customHeight="1" x14ac:dyDescent="0.3">
      <c r="B18" s="4">
        <f t="shared" si="8"/>
        <v>16</v>
      </c>
      <c r="C18" s="5" t="s">
        <v>54</v>
      </c>
      <c r="D18" s="11">
        <f>+$F$20*0.8</f>
        <v>68280</v>
      </c>
      <c r="E18" s="4">
        <v>1</v>
      </c>
      <c r="F18" s="7">
        <f t="shared" si="0"/>
        <v>68280</v>
      </c>
      <c r="G18" s="10" t="s">
        <v>33</v>
      </c>
      <c r="H18" s="11"/>
      <c r="I18" s="11"/>
      <c r="J18" s="11"/>
      <c r="K18" s="11"/>
      <c r="L18" s="11">
        <f>+F18</f>
        <v>68280</v>
      </c>
      <c r="M18" s="11">
        <f>SUM(H18:L18)</f>
        <v>68280</v>
      </c>
    </row>
    <row r="19" spans="2:14" ht="22.8" customHeight="1" x14ac:dyDescent="0.3">
      <c r="B19" s="4">
        <f t="shared" si="8"/>
        <v>17</v>
      </c>
      <c r="C19" s="5" t="s">
        <v>55</v>
      </c>
      <c r="D19" s="11">
        <f>+$F$20*1.5</f>
        <v>128025</v>
      </c>
      <c r="E19" s="4">
        <v>1</v>
      </c>
      <c r="F19" s="7">
        <f t="shared" si="0"/>
        <v>128025</v>
      </c>
      <c r="G19" s="10" t="s">
        <v>33</v>
      </c>
      <c r="H19" s="11"/>
      <c r="I19" s="11"/>
      <c r="J19" s="11"/>
      <c r="K19" s="11"/>
      <c r="L19" s="11">
        <f>+F19</f>
        <v>128025</v>
      </c>
      <c r="M19" s="11">
        <f>SUM(H19:L19)</f>
        <v>128025</v>
      </c>
    </row>
    <row r="20" spans="2:14" ht="22.8" customHeight="1" x14ac:dyDescent="0.3">
      <c r="F20" s="9">
        <f>SUM(F3:F16)</f>
        <v>85350</v>
      </c>
      <c r="I20" s="12">
        <f>SUM(H3:I19)</f>
        <v>170700</v>
      </c>
      <c r="K20" s="8">
        <f>SUM(J3:K19)</f>
        <v>44382</v>
      </c>
      <c r="M20" s="13">
        <f>SUM(M3:M19)</f>
        <v>617592.6</v>
      </c>
      <c r="N20" s="6" t="s">
        <v>47</v>
      </c>
    </row>
    <row r="21" spans="2:14" ht="22.8" customHeight="1" x14ac:dyDescent="0.3">
      <c r="M21" s="9">
        <f>+K20</f>
        <v>44382</v>
      </c>
      <c r="N21" s="6" t="s">
        <v>46</v>
      </c>
    </row>
    <row r="22" spans="2:14" ht="22.8" customHeight="1" x14ac:dyDescent="0.3">
      <c r="M22" s="9">
        <f>(M20-M21-I20)/100*87</f>
        <v>350184.22199999995</v>
      </c>
      <c r="N22" s="6" t="s">
        <v>48</v>
      </c>
    </row>
    <row r="23" spans="2:14" x14ac:dyDescent="0.3">
      <c r="M23" s="32"/>
    </row>
  </sheetData>
  <phoneticPr fontId="10" type="noConversion"/>
  <hyperlinks>
    <hyperlink ref="G3" r:id="rId1" xr:uid="{159B15E4-48A3-4EFA-B8CB-BB5704D27A6C}"/>
    <hyperlink ref="G4" r:id="rId2" xr:uid="{CEAB4271-3780-4A36-84FB-7B59D8490237}"/>
    <hyperlink ref="G6" r:id="rId3" xr:uid="{8427A12A-8962-4613-8029-F4807283DB3D}"/>
    <hyperlink ref="G7" r:id="rId4" xr:uid="{D903E353-0BD3-4FAE-B6AB-4B0F51CE2359}"/>
    <hyperlink ref="G5" r:id="rId5" xr:uid="{BBB8B6B0-1FE3-4407-A406-18CF1DFF5C5B}"/>
    <hyperlink ref="G8" r:id="rId6" xr:uid="{492267EB-CCAD-4AEF-889C-6D69274C4485}"/>
    <hyperlink ref="G10" r:id="rId7" xr:uid="{B5B50EE1-DAFC-45B8-8C37-83E4D80C45BA}"/>
    <hyperlink ref="G11" r:id="rId8" xr:uid="{08C452C4-259D-4969-8267-7FC8DDBE6D71}"/>
    <hyperlink ref="G13" r:id="rId9" xr:uid="{552CED27-F3AE-49A3-A842-56D3B3B2E4D4}"/>
    <hyperlink ref="G9" r:id="rId10" xr:uid="{3D0E727E-8A3A-44CC-8CE7-DDCA14C2C3C1}"/>
    <hyperlink ref="G14" r:id="rId11" xr:uid="{6BEFB76C-ADD5-4EEA-840D-05464C13740D}"/>
    <hyperlink ref="G15" r:id="rId12" xr:uid="{C1AF419E-7162-4882-8CE0-6B03B54AA63E}"/>
    <hyperlink ref="G16" r:id="rId13" xr:uid="{50B8540F-37B1-43BB-AAA0-6BB1A1C7D6B9}"/>
    <hyperlink ref="G12" r:id="rId14" xr:uid="{34927BA2-35B3-40A9-9AA6-15C1159F75AA}"/>
    <hyperlink ref="G17" r:id="rId15" xr:uid="{78C2F250-6A92-4F8F-837D-4183E754B4AD}"/>
    <hyperlink ref="G18" r:id="rId16" xr:uid="{42680DFE-EB29-4DBF-9DEA-089333A15510}"/>
    <hyperlink ref="G19" r:id="rId17" xr:uid="{489441CC-0348-42DC-B33E-84F728C1F297}"/>
  </hyperlinks>
  <pageMargins left="0.7" right="0.7" top="0.75" bottom="0.75" header="0.3" footer="0.3"/>
  <pageSetup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Anatoliy Shipilov</dc:creator>
  <cp:lastModifiedBy>Anatoliy Shipilov</cp:lastModifiedBy>
  <dcterms:created xsi:type="dcterms:W3CDTF">2024-11-24T11:11:09Z</dcterms:created>
  <dcterms:modified xsi:type="dcterms:W3CDTF">2025-01-15T15:05:33Z</dcterms:modified>
</cp:coreProperties>
</file>