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865E02E1-FC89-4339-BE7E-39C67C59DD9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Rates'!$B$46</definedName>
    <definedName name="revenueReduction">'Step 1) Rates'!$B$72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4" l="1" a="1"/>
  <c r="B30" i="4"/>
  <c r="A35" i="4"/>
  <c r="B37" i="4" l="1"/>
  <c r="A58" i="4" l="1"/>
  <c r="B29" i="4" a="1"/>
  <c r="B29" i="4" s="1"/>
  <c r="B72" i="4" a="1"/>
  <c r="B72" i="4" s="1"/>
  <c r="B31" i="4" s="1"/>
  <c r="B42" i="4" a="1"/>
  <c r="B42" i="4" s="1"/>
  <c r="B40" i="4"/>
  <c r="A37" i="4"/>
  <c r="A36" i="4"/>
  <c r="C38" i="4"/>
  <c r="C37" i="4"/>
  <c r="C31" i="4"/>
  <c r="A40" i="4"/>
  <c r="A39" i="4"/>
  <c r="A38" i="4"/>
  <c r="A27" i="4"/>
  <c r="A28" i="4"/>
  <c r="A25" i="4"/>
  <c r="A26" i="4"/>
  <c r="G4" i="1"/>
  <c r="F4" i="1"/>
  <c r="E4" i="1"/>
  <c r="D4" i="1"/>
  <c r="B73" i="4" l="1" a="1"/>
  <c r="B73" i="4" s="1"/>
  <c r="B43" i="4" s="1"/>
  <c r="B46" i="4" s="1"/>
  <c r="B41" i="4" a="1"/>
  <c r="B41" i="4" s="1"/>
  <c r="B11" i="9"/>
  <c r="B7" i="9" s="1"/>
  <c r="A43" i="4"/>
  <c r="A31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<sst xmlns="http://schemas.openxmlformats.org/spreadsheetml/2006/main" count="171" uniqueCount="116">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</sst>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3"/>
  <sheetViews>
    <sheetView tabSelected="1" topLeftCell="A14" zoomScale="88" zoomScaleNormal="100" workbookViewId="0">
      <selection activeCell="B31" sqref="B31"/>
    </sheetView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10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115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51</v>
      </c>
      <c r="D14" s="50"/>
      <c r="O14" s="41"/>
      <c r="P14" s="41"/>
    </row>
    <row r="16" spans="1:16" x14ac:dyDescent="0.5">
      <c r="A16" s="6" t="s">
        <v>113</v>
      </c>
      <c r="O16" s="41"/>
      <c r="P16" s="41"/>
    </row>
    <row r="17" spans="1:16" x14ac:dyDescent="0.5">
      <c r="A17" s="6" t="s">
        <v>83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114</v>
      </c>
      <c r="B19" s="10"/>
      <c r="O19" s="12"/>
      <c r="P19" s="12"/>
    </row>
    <row r="21" spans="1:16" x14ac:dyDescent="0.5">
      <c r="A21" s="6" t="s">
        <v>55</v>
      </c>
    </row>
    <row r="22" spans="1:16" x14ac:dyDescent="0.5">
      <c r="B22" s="79"/>
    </row>
    <row r="23" spans="1:16" ht="21" x14ac:dyDescent="0.65">
      <c r="A23" s="70" t="s">
        <v>100</v>
      </c>
    </row>
    <row r="24" spans="1:16" x14ac:dyDescent="0.5">
      <c r="A24" s="88" t="s">
        <v>38</v>
      </c>
      <c r="B24" s="88" t="s">
        <v>104</v>
      </c>
      <c r="C24" s="88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94"/>
      <c r="C25" s="6" t="s">
        <v>59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93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93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93"/>
      <c r="D28" s="79"/>
    </row>
    <row r="29" spans="1:16" ht="16.149999999999999" thickBot="1" x14ac:dyDescent="0.55000000000000004">
      <c r="A29" s="53" t="s">
        <v>88</v>
      </c>
      <c r="B29" s="96" t="str" cm="1">
        <f t="array" ref="B29">IF(SUMPRODUCT(--ISNUMBER(B25:B28))=4,IF(A14="Corresponding month of 2019",IF(B26=0,B25-B27,IF(B25=0,B26-B28,IF((B26-B28)/B26&gt;(B25-B27)/B25,B26-B28,B25-B27))),IF(AVERAGE(B25:B26)*(60/(60-B58))-B27&gt;AVERAGE(B25:B26)*(60/(60-B58))-B28,AVERAGE(B25:B26)*(60/(60-B58))-B27,AVERAGE(B25:B26)*(60/(60-B58))-B28)),"Enter your revenue above")</f>
        <v>Enter your revenue above</v>
      </c>
      <c r="C29" s="6" t="s">
        <v>94</v>
      </c>
    </row>
    <row r="30" spans="1:16" ht="16.149999999999999" thickBot="1" x14ac:dyDescent="0.55000000000000004">
      <c r="A30" s="53" t="s">
        <v>89</v>
      </c>
      <c r="B30" s="83" t="str" cm="1">
        <f t="array" ref="B30">IF(SUMPRODUCT(--ISNUMBER(B25:B28))=4,IF(A14="Corresponding month of 2019",ROUNDDOWN(IF(B26=0,(B25-B27)/B25,IF(B25=0,(B26-B28)/B26,MAX((B26-B28)/B26,(B25-B27)/B25))),4),ROUNDDOWN(IF(AVERAGE(B25:B26)*(60/(60-B58))-B27&gt;AVERAGE(B25:B26)*(60/(60-B58))-B28,(AVERAGE(B25:B26)*(60/(60-B58))-B27)/AVERAGE(B25:B26)*(60/(60-B58)),(AVERAGE(B25:B26)*(60/(60-B58))-B28)/AVERAGE(B25:B26)*(60/(60-B58))),4)),"Enter your revenue above")</f>
        <v>Enter your revenue above</v>
      </c>
      <c r="C30" s="6" t="s">
        <v>95</v>
      </c>
    </row>
    <row r="31" spans="1:16" ht="21.4" thickBot="1" x14ac:dyDescent="0.7">
      <c r="A31" s="91" t="str">
        <f>"Your base CEWS rate for period "&amp;INDEX(claimPeriodNo,MATCH($A$8,claimPeriods,0))&amp;":"</f>
        <v>Your base CEWS rate for period x:</v>
      </c>
      <c r="B31" s="82" t="str">
        <f>IF(ISERROR(INDEX(claimPeriodScale,MATCH(A8,claimPeriods,0))*B72),"Enter your revenue above",IF(INDEX(claimPeriodScale,MATCH(A8,claimPeriods,0))*B72&gt;INDEX(claimPeriodPercent,MATCH(A8,claimPeriods,0)),INDEX(claimPeriodPercent,MATCH(A8,claimPeriods,0)),MAX(0,INDEX(claimPeriodScale,MATCH(A8,claimPeriods,0))*B72)))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3" spans="1:16" ht="21" x14ac:dyDescent="0.65">
      <c r="A33" s="70" t="s">
        <v>101</v>
      </c>
    </row>
    <row r="34" spans="1:16" x14ac:dyDescent="0.5">
      <c r="A34" s="88" t="s">
        <v>38</v>
      </c>
      <c r="B34" s="88" t="s">
        <v>104</v>
      </c>
      <c r="C34" s="88" t="s">
        <v>43</v>
      </c>
    </row>
    <row r="35" spans="1:16" x14ac:dyDescent="0.5">
      <c r="A35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5" s="93"/>
    </row>
    <row r="36" spans="1:16" x14ac:dyDescent="0.5">
      <c r="A36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6" s="93"/>
      <c r="D36" s="79"/>
    </row>
    <row r="37" spans="1:16" x14ac:dyDescent="0.5">
      <c r="A37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7" s="93" t="str">
        <f>IF(A14="Corresponding month of 2019",B25,"")</f>
        <v/>
      </c>
      <c r="C37" s="6" t="str">
        <f>IF(A14="Corresponding month of 2019","Value taken from the base CEWS rate table","")</f>
        <v/>
      </c>
      <c r="D37" s="79"/>
    </row>
    <row r="38" spans="1:16" x14ac:dyDescent="0.5">
      <c r="A38" s="47" t="str">
        <f>IF(ISERROR(SEARCH(":",A8)),"(Select a claim period)",IF(MID(A8,SEARCH(":",A8)+2,SEARCH(" ",A8,SEARCH(":",A8)+2)-SEARCH(":",A8)-2)="July","April 2020","May 2020"))</f>
        <v>(Select a claim period)</v>
      </c>
      <c r="B38" s="93"/>
      <c r="C38" s="6" t="str">
        <f>IF(A8="Period 5: July 5 to August 1 2020","March is not used. The 3 months to calculate your top up for period 5 are April, May and June","")</f>
        <v/>
      </c>
    </row>
    <row r="39" spans="1:16" x14ac:dyDescent="0.5">
      <c r="A39" s="47" t="str">
        <f>IF(ISERROR(SEARCH(":",A8)),"(Select a claim period)",IF(MID(A8,SEARCH(":",A8)+2,SEARCH(" ",A8,SEARCH(":",A8)+2)-SEARCH(":",A8)-2)="July","May 2020","June 2020"))</f>
        <v>(Select a claim period)</v>
      </c>
      <c r="B39" s="93"/>
    </row>
    <row r="40" spans="1:16" ht="16.149999999999999" thickBot="1" x14ac:dyDescent="0.55000000000000004">
      <c r="A40" s="47" t="str">
        <f>IF(ISERROR(SEARCH(":",A8)),"(Select a claim period)",IF(MID(A8,SEARCH(":",A8)+2,SEARCH(" ",A8,SEARCH(":",A8)+2)-SEARCH(":",A8)-2)="July","June 2020","July 2020"))</f>
        <v>(Select a claim period)</v>
      </c>
      <c r="B40" s="95">
        <f>B27</f>
        <v>0</v>
      </c>
      <c r="C40" s="6" t="s">
        <v>106</v>
      </c>
    </row>
    <row r="41" spans="1:16" ht="16.149999999999999" thickBot="1" x14ac:dyDescent="0.55000000000000004">
      <c r="A41" s="53" t="s">
        <v>90</v>
      </c>
      <c r="B41" s="96" t="str" cm="1">
        <f t="array" ref="B41">IF(A14="Corresponding month of 2019",IF(SUMPRODUCT(--ISNUMBER(B25:B28))+SUMPRODUCT(--ISNUMBER(B35:B40))=10,(AVERAGE(B25,B35:B36)-AVERAGE(B27,B38:B39)),"Enter your revenue above"),IF(SUMPRODUCT(--ISNUMBER(B25:B28))+SUMPRODUCT(--ISNUMBER(B38:B39))=6,(AVERAGE(B25:B26)-AVERAGE(B27,B38:B39)),"Enter your revenue above"))</f>
        <v>Enter your revenue above</v>
      </c>
      <c r="C41" s="6" t="s">
        <v>91</v>
      </c>
    </row>
    <row r="42" spans="1:16" ht="16.149999999999999" thickBot="1" x14ac:dyDescent="0.55000000000000004">
      <c r="A42" s="53" t="s">
        <v>92</v>
      </c>
      <c r="B42" s="83" t="str" cm="1">
        <f t="array" ref="B42">IF(A14="Corresponding month of 2019",IF(SUMPRODUCT(--ISNUMBER(B25:B28))+SUMPRODUCT(--ISNUMBER(B35:B40))=10,ROUNDDOWN(IF(SUM(B25,B35:B36)=0,0,(AVERAGE(B25,B35:B36)-AVERAGE(B27,B38:B39))/AVERAGE(B25,B35:B36)),4),"Enter your revenue above"),IF(SUMPRODUCT(--ISNUMBER(B25:B28))+SUMPRODUCT(--ISNUMBER(B38:B39))=6,ROUNDDOWN((AVERAGE(B25:B26)-AVERAGE(B27,B38:B39))/AVERAGE(B25:B26),4),"Enter your revenue above"))</f>
        <v>Enter your revenue above</v>
      </c>
      <c r="C42" s="6" t="s">
        <v>93</v>
      </c>
    </row>
    <row r="43" spans="1:16" ht="21.4" thickBot="1" x14ac:dyDescent="0.7">
      <c r="A43" s="77" t="str">
        <f>"Your top up rate for period "&amp;INDEX(claimPeriodNo,MATCH($A$8,claimPeriods,0))&amp;":"</f>
        <v>Your top up rate for period x:</v>
      </c>
      <c r="B43" s="82" t="str">
        <f>IF(ISERROR(1.25*B73),"Enter your revenue above",IF(1.25*(B73-0.5)&gt;0.25,0.25,IF(1.25*(B73-0.5)&lt;0,0,1.25*(B73-0.5))))</f>
        <v>Enter your revenue above</v>
      </c>
      <c r="C43" s="6" t="s">
        <v>98</v>
      </c>
    </row>
    <row r="44" spans="1:16" x14ac:dyDescent="0.5">
      <c r="A44" s="71"/>
      <c r="B44" s="72"/>
    </row>
    <row r="45" spans="1:16" ht="21.4" thickBot="1" x14ac:dyDescent="0.7">
      <c r="A45" s="70" t="s">
        <v>102</v>
      </c>
      <c r="B45" s="72"/>
    </row>
    <row r="46" spans="1:16" ht="21.4" thickBot="1" x14ac:dyDescent="0.7">
      <c r="A46" s="78" t="s">
        <v>54</v>
      </c>
      <c r="B46" s="81" t="str">
        <f>IF(ISERROR(B31+B43)," -   ",IF(AND(ROUND(B31+B43,4)&lt;0.75,revenueReduction&gt;=0.3),0.75,ROUND(B31+B43,4)))</f>
        <v xml:space="preserve"> -   </v>
      </c>
      <c r="C46" s="6" t="s">
        <v>99</v>
      </c>
    </row>
    <row r="47" spans="1:16" x14ac:dyDescent="0.5">
      <c r="B47" s="46"/>
    </row>
    <row r="48" spans="1:16" s="11" customFormat="1" ht="21.75" customHeight="1" x14ac:dyDescent="0.5">
      <c r="A48" s="15" t="s">
        <v>105</v>
      </c>
      <c r="B48" s="10"/>
      <c r="P48" s="16"/>
    </row>
    <row r="50" spans="1:16" ht="24.85" customHeight="1" x14ac:dyDescent="0.5">
      <c r="A50" s="14" t="s">
        <v>45</v>
      </c>
      <c r="B50" s="13"/>
      <c r="C50" s="13"/>
      <c r="D50" s="13"/>
      <c r="E50" s="13"/>
      <c r="F50" s="13"/>
      <c r="G50" s="13"/>
      <c r="H50" s="13"/>
      <c r="I50" s="13"/>
      <c r="J50" s="13"/>
      <c r="K50" s="40"/>
      <c r="M50" s="13"/>
      <c r="O50" s="17"/>
    </row>
    <row r="51" spans="1:16" ht="24.85" customHeight="1" x14ac:dyDescent="0.5">
      <c r="A51" s="14" t="s">
        <v>70</v>
      </c>
      <c r="B51" s="13"/>
      <c r="C51" s="13"/>
      <c r="D51" s="13"/>
      <c r="E51" s="13"/>
      <c r="F51" s="13"/>
      <c r="G51" s="13"/>
      <c r="H51" s="86"/>
      <c r="I51" s="86"/>
      <c r="J51" s="86"/>
      <c r="K51" s="40"/>
      <c r="M51" s="13"/>
      <c r="O51" s="17"/>
    </row>
    <row r="52" spans="1:16" ht="24.85" customHeight="1" x14ac:dyDescent="0.5">
      <c r="A52" s="14" t="s">
        <v>71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39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s="11" customFormat="1" ht="21.75" customHeight="1" x14ac:dyDescent="0.5">
      <c r="A54" s="15" t="s">
        <v>110</v>
      </c>
      <c r="B54" s="10"/>
      <c r="P54" s="16"/>
    </row>
    <row r="55" spans="1:16" ht="12.4" customHeight="1" x14ac:dyDescent="0.5"/>
    <row r="56" spans="1:16" ht="21.4" customHeight="1" x14ac:dyDescent="0.5">
      <c r="A56" s="8" t="s">
        <v>109</v>
      </c>
      <c r="B56" s="86"/>
      <c r="C56" s="13"/>
      <c r="D56" s="13"/>
      <c r="E56" s="13"/>
      <c r="F56" s="13"/>
      <c r="G56" s="13"/>
      <c r="H56" s="13"/>
      <c r="I56" s="13"/>
      <c r="J56" s="13"/>
      <c r="K56" s="86"/>
      <c r="M56" s="13"/>
      <c r="O56" s="17"/>
    </row>
    <row r="57" spans="1:16" ht="27" customHeight="1" x14ac:dyDescent="0.5">
      <c r="A57" s="8" t="s">
        <v>111</v>
      </c>
    </row>
    <row r="58" spans="1:16" x14ac:dyDescent="0.5">
      <c r="A58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8" s="90"/>
    </row>
    <row r="59" spans="1:16" ht="34.9" customHeight="1" x14ac:dyDescent="0.5">
      <c r="A59" s="6" t="s">
        <v>112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M59" s="13"/>
      <c r="O59" s="17"/>
    </row>
    <row r="60" spans="1:16" s="11" customFormat="1" ht="21.75" customHeight="1" x14ac:dyDescent="0.5">
      <c r="A60" s="15" t="s">
        <v>72</v>
      </c>
      <c r="B60" s="10"/>
      <c r="P60" s="16"/>
    </row>
    <row r="62" spans="1:16" x14ac:dyDescent="0.5">
      <c r="A62" s="6" t="s">
        <v>73</v>
      </c>
    </row>
    <row r="63" spans="1:16" x14ac:dyDescent="0.5">
      <c r="A63" s="84" t="s">
        <v>74</v>
      </c>
    </row>
    <row r="66" spans="1:2" x14ac:dyDescent="0.5">
      <c r="A66" s="6" t="s">
        <v>107</v>
      </c>
    </row>
    <row r="71" spans="1:2" ht="16.149999999999999" thickBot="1" x14ac:dyDescent="0.55000000000000004">
      <c r="A71" s="6" t="s">
        <v>108</v>
      </c>
    </row>
    <row r="72" spans="1:2" ht="16.149999999999999" thickBot="1" x14ac:dyDescent="0.55000000000000004">
      <c r="A72" s="53" t="s">
        <v>89</v>
      </c>
      <c r="B72" s="92" t="str" cm="1">
        <f t="array" ref="B72">IF(SUMPRODUCT(--ISNUMBER(B25:B28))=4,IF(A14="Corresponding month of 2019",IF(B26=0,(B25-B27)/B25,IF(B25=0,(B26-B28)/B26,MAX((B26-B28)/B26,(B25-B27)/B25))),IF(AVERAGE(B25:B26)*(60/(60-B58))-B27&gt;AVERAGE(B25:B26)*(60/(60-B58))-B28,(AVERAGE(B25:B26)*(60/(60-B58))-B27)/AVERAGE(B25:B26)*(60/(60-B58)),(AVERAGE(B25:B26)*(60/(60-B58))-B28)/AVERAGE(B25:B26)*(60/(60-B58)))),"Enter your revenue above")</f>
        <v>Enter your revenue above</v>
      </c>
    </row>
    <row r="73" spans="1:2" ht="16.149999999999999" thickBot="1" x14ac:dyDescent="0.55000000000000004">
      <c r="A73" s="53" t="s">
        <v>92</v>
      </c>
      <c r="B73" s="97" t="str" cm="1">
        <f t="array" ref="B73">IF(A14="Corresponding month of 2019",IF(SUMPRODUCT(--ISNUMBER(B25:B28))+SUMPRODUCT(--ISNUMBER(B35:B40))=10,IF(SUM(B25,B35:B36)=0,0,(AVERAGE(B25,B35:B36)-AVERAGE(B27,B38:B39))/AVERAGE(B25,B35:B36)),"Enter your revenue above"),IF(SUMPRODUCT(--ISNUMBER(B25:B28))+SUMPRODUCT(--ISNUMBER(B38:B39))=6,(AVERAGE(B25:B26)-AVERAGE(B27,B38:B39))/AVERAGE(B25:B26),"Enter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3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68</v>
      </c>
      <c r="E3" s="67"/>
      <c r="F3" s="67"/>
      <c r="G3" s="67"/>
      <c r="H3" s="66" t="s">
        <v>16</v>
      </c>
      <c r="I3" s="67"/>
      <c r="J3" s="67"/>
      <c r="K3" s="67"/>
      <c r="L3" s="75" t="s">
        <v>67</v>
      </c>
      <c r="M3" s="75"/>
      <c r="N3" s="75"/>
      <c r="O3" s="75"/>
      <c r="P3" s="33"/>
    </row>
    <row r="4" spans="1:17" s="24" customFormat="1" ht="108" x14ac:dyDescent="0.55000000000000004">
      <c r="A4" s="39" t="s">
        <v>69</v>
      </c>
      <c r="B4" s="35" t="s">
        <v>103</v>
      </c>
      <c r="C4" s="35" t="s">
        <v>64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56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86</v>
      </c>
      <c r="D5" s="37" t="s">
        <v>84</v>
      </c>
      <c r="E5" s="4"/>
      <c r="F5" s="4"/>
      <c r="G5" s="4"/>
      <c r="H5" s="4" t="s">
        <v>65</v>
      </c>
      <c r="I5" s="4"/>
      <c r="J5" s="4"/>
      <c r="K5" s="4"/>
      <c r="L5" s="4" t="s">
        <v>66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 activeCell="B6" sqref="B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97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67</v>
      </c>
      <c r="H3" s="76"/>
      <c r="I3" s="39"/>
    </row>
    <row r="4" spans="1:12" s="24" customFormat="1" ht="90" x14ac:dyDescent="0.55000000000000004">
      <c r="A4" s="34" t="s">
        <v>69</v>
      </c>
      <c r="B4" s="35" t="s">
        <v>103</v>
      </c>
      <c r="C4" s="35" t="s">
        <v>63</v>
      </c>
      <c r="D4" s="35" t="s">
        <v>87</v>
      </c>
      <c r="E4" s="80" t="str">
        <f>"2-week period 1 - "&amp;INDEX('Claim periods'!$C$20:$C$23,MATCH('Step 1) Rates'!$A$8,'Claim periods'!$B$20:$B$23,0))</f>
        <v>2-week period 1 - (select period in Step 1) Rates)</v>
      </c>
      <c r="F4" s="80" t="str">
        <f>"2-week period 2 - "&amp;INDEX('Claim periods'!$C$23:$C$25,MATCH('Step 1) Rates'!$A$8,'Claim periods'!$B$23:$B$25,0))</f>
        <v>2-week period 2 - (select period in Step 1) Rates)</v>
      </c>
      <c r="G4" s="80" t="str">
        <f>"2-week period 1 - "&amp;INDEX('Claim periods'!$C$20:$C$23,MATCH('Step 1) Rates'!$A$8,'Claim periods'!$B$20:$B$23,0))</f>
        <v>2-week period 1 - (select period in Step 1) Rates)</v>
      </c>
      <c r="H4" s="80" t="str">
        <f>"2-week period 2 - "&amp;INDEX('Claim periods'!$C$23:$C$25,MATCH('Step 1) Rates'!$A$8,'Claim periods'!$B$23:$B$25,0))</f>
        <v>2-week period 2 - (select period in Step 1) Rates)</v>
      </c>
      <c r="I4" s="35" t="s">
        <v>56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57</v>
      </c>
      <c r="D5" s="38" t="s">
        <v>62</v>
      </c>
      <c r="E5" s="4" t="s">
        <v>65</v>
      </c>
      <c r="F5" s="4"/>
      <c r="G5" s="4" t="s">
        <v>66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8"/>
      <c r="K6" s="99"/>
      <c r="L6" s="99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8"/>
      <c r="K7" s="99"/>
      <c r="L7" s="99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61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101"/>
      <c r="C4" s="101"/>
      <c r="D4" s="101"/>
      <c r="E4" s="101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77</v>
      </c>
      <c r="B6" s="43" t="s">
        <v>78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85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79</v>
      </c>
      <c r="C10" s="45"/>
    </row>
    <row r="11" spans="1:11" ht="51.4" customHeight="1" x14ac:dyDescent="0.5">
      <c r="B11" s="87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100"/>
      <c r="I13" s="100"/>
      <c r="J13" s="100"/>
      <c r="K13" s="100"/>
    </row>
    <row r="15" spans="1:11" s="11" customFormat="1" ht="18" x14ac:dyDescent="0.5">
      <c r="A15" s="15" t="s">
        <v>48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80</v>
      </c>
      <c r="B1">
        <v>0.6</v>
      </c>
      <c r="C1">
        <v>1.2</v>
      </c>
      <c r="D1">
        <v>5</v>
      </c>
    </row>
    <row r="2" spans="1:4" x14ac:dyDescent="0.45">
      <c r="A2" t="s">
        <v>81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82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80</v>
      </c>
      <c r="C6" s="2" t="s">
        <v>23</v>
      </c>
    </row>
    <row r="7" spans="1:4" x14ac:dyDescent="0.45">
      <c r="A7" t="s">
        <v>0</v>
      </c>
      <c r="B7" t="s">
        <v>81</v>
      </c>
      <c r="C7" s="2" t="s">
        <v>24</v>
      </c>
    </row>
    <row r="8" spans="1:4" x14ac:dyDescent="0.45">
      <c r="A8" t="s">
        <v>0</v>
      </c>
      <c r="B8" t="s">
        <v>10</v>
      </c>
      <c r="C8" t="s">
        <v>85</v>
      </c>
    </row>
    <row r="9" spans="1:4" x14ac:dyDescent="0.45">
      <c r="A9" t="s">
        <v>1</v>
      </c>
      <c r="B9" t="s">
        <v>80</v>
      </c>
      <c r="C9" s="2" t="s">
        <v>25</v>
      </c>
    </row>
    <row r="10" spans="1:4" x14ac:dyDescent="0.45">
      <c r="A10" t="s">
        <v>1</v>
      </c>
      <c r="B10" t="s">
        <v>81</v>
      </c>
      <c r="C10" s="2" t="s">
        <v>30</v>
      </c>
    </row>
    <row r="11" spans="1:4" x14ac:dyDescent="0.45">
      <c r="A11" t="s">
        <v>1</v>
      </c>
      <c r="B11" t="s">
        <v>10</v>
      </c>
      <c r="C11" t="s">
        <v>85</v>
      </c>
    </row>
    <row r="12" spans="1:4" x14ac:dyDescent="0.45">
      <c r="A12" t="s">
        <v>2</v>
      </c>
      <c r="B12" t="s">
        <v>80</v>
      </c>
      <c r="C12" s="2" t="s">
        <v>26</v>
      </c>
    </row>
    <row r="13" spans="1:4" x14ac:dyDescent="0.45">
      <c r="A13" t="s">
        <v>2</v>
      </c>
      <c r="B13" t="s">
        <v>81</v>
      </c>
      <c r="C13" s="2" t="s">
        <v>31</v>
      </c>
    </row>
    <row r="14" spans="1:4" x14ac:dyDescent="0.45">
      <c r="A14" t="s">
        <v>2</v>
      </c>
      <c r="B14" t="s">
        <v>10</v>
      </c>
      <c r="C14" t="s">
        <v>85</v>
      </c>
    </row>
    <row r="15" spans="1:4" x14ac:dyDescent="0.45">
      <c r="A15" t="s">
        <v>3</v>
      </c>
      <c r="B15" t="s">
        <v>80</v>
      </c>
      <c r="C15" t="s">
        <v>27</v>
      </c>
    </row>
    <row r="16" spans="1:4" x14ac:dyDescent="0.45">
      <c r="A16" t="s">
        <v>3</v>
      </c>
      <c r="B16" t="s">
        <v>81</v>
      </c>
      <c r="C16" t="s">
        <v>32</v>
      </c>
    </row>
    <row r="17" spans="1:3" x14ac:dyDescent="0.45">
      <c r="A17" t="s">
        <v>3</v>
      </c>
      <c r="B17" t="s">
        <v>10</v>
      </c>
      <c r="C17" t="s">
        <v>85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80</v>
      </c>
      <c r="C20" t="s">
        <v>28</v>
      </c>
    </row>
    <row r="21" spans="1:3" x14ac:dyDescent="0.45">
      <c r="A21" t="s">
        <v>13</v>
      </c>
      <c r="B21" t="s">
        <v>81</v>
      </c>
      <c r="C21" t="s">
        <v>33</v>
      </c>
    </row>
    <row r="22" spans="1:3" x14ac:dyDescent="0.45">
      <c r="A22" t="s">
        <v>13</v>
      </c>
      <c r="B22" t="s">
        <v>10</v>
      </c>
      <c r="C22" t="s">
        <v>85</v>
      </c>
    </row>
    <row r="23" spans="1:3" x14ac:dyDescent="0.45">
      <c r="A23" t="s">
        <v>14</v>
      </c>
      <c r="B23" t="s">
        <v>80</v>
      </c>
      <c r="C23" t="s">
        <v>29</v>
      </c>
    </row>
    <row r="24" spans="1:3" x14ac:dyDescent="0.45">
      <c r="A24" t="s">
        <v>14</v>
      </c>
      <c r="B24" t="s">
        <v>81</v>
      </c>
      <c r="C24" t="s">
        <v>34</v>
      </c>
    </row>
    <row r="25" spans="1:3" x14ac:dyDescent="0.45">
      <c r="A25" t="s">
        <v>14</v>
      </c>
      <c r="B25" t="s">
        <v>10</v>
      </c>
      <c r="C25" t="s">
        <v>85</v>
      </c>
    </row>
    <row r="27" spans="1:3" x14ac:dyDescent="0.45">
      <c r="A27" t="s">
        <v>9</v>
      </c>
    </row>
    <row r="28" spans="1:3" x14ac:dyDescent="0.45">
      <c r="A28" t="s">
        <v>75</v>
      </c>
      <c r="B28" t="s">
        <v>5</v>
      </c>
    </row>
    <row r="29" spans="1:3" x14ac:dyDescent="0.45">
      <c r="A29" t="s">
        <v>76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2020-08-03T13:04:19Z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