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ips" sheetId="1" r:id="rId3"/>
    <sheet state="visible" name="Weapons" sheetId="2" r:id="rId4"/>
    <sheet state="visible" name="Missiles" sheetId="3" r:id="rId5"/>
    <sheet state="visible" name="Fighters" sheetId="4" r:id="rId6"/>
  </sheets>
  <definedNames/>
  <calcPr/>
</workbook>
</file>

<file path=xl/sharedStrings.xml><?xml version="1.0" encoding="utf-8"?>
<sst xmlns="http://schemas.openxmlformats.org/spreadsheetml/2006/main" count="262" uniqueCount="127">
  <si>
    <t>Name</t>
  </si>
  <si>
    <t>Class</t>
  </si>
  <si>
    <t>Type</t>
  </si>
  <si>
    <t>Mass</t>
  </si>
  <si>
    <t>EP</t>
  </si>
  <si>
    <t>Stock Speed</t>
  </si>
  <si>
    <t>Actual Speed</t>
  </si>
  <si>
    <t>hit @ base imp</t>
  </si>
  <si>
    <t>hit @ speed</t>
  </si>
  <si>
    <t>Turn Cost</t>
  </si>
  <si>
    <t>Turn Angle</t>
  </si>
  <si>
    <t>Turn Delay</t>
  </si>
  <si>
    <t># turns by EP</t>
  </si>
  <si>
    <t># turns by IM</t>
  </si>
  <si>
    <t>° by Engine</t>
  </si>
  <si>
    <t>° by Impulse</t>
  </si>
  <si>
    <t>accel cost</t>
  </si>
  <si>
    <t># accel</t>
  </si>
  <si>
    <t>hitChance</t>
  </si>
  <si>
    <t>Min</t>
  </si>
  <si>
    <t>Max</t>
  </si>
  <si>
    <t>Rakes</t>
  </si>
  <si>
    <t>Dmg per Rake</t>
  </si>
  <si>
    <t>Shots</t>
  </si>
  <si>
    <t>Total Dmg</t>
  </si>
  <si>
    <t>Traverse</t>
  </si>
  <si>
    <t>M</t>
  </si>
  <si>
    <t>Hit</t>
  </si>
  <si>
    <t>Base Imp</t>
  </si>
  <si>
    <t>PowerReq</t>
  </si>
  <si>
    <t>Decay</t>
  </si>
  <si>
    <t>Light Laser</t>
  </si>
  <si>
    <t>Sharlin</t>
  </si>
  <si>
    <t>Battlecruiser</t>
  </si>
  <si>
    <t>UltraHeavy</t>
  </si>
  <si>
    <t>Step</t>
  </si>
  <si>
    <t>Hasta</t>
  </si>
  <si>
    <t>Javelin</t>
  </si>
  <si>
    <t>Barracuda</t>
  </si>
  <si>
    <t>Myrmidon</t>
  </si>
  <si>
    <t>Zeus</t>
  </si>
  <si>
    <t>Range</t>
  </si>
  <si>
    <t>Mod</t>
  </si>
  <si>
    <t>Medium Laser</t>
  </si>
  <si>
    <t>val</t>
  </si>
  <si>
    <t>Base Impulse</t>
  </si>
  <si>
    <t>Impulse</t>
  </si>
  <si>
    <t>Tinashi</t>
  </si>
  <si>
    <t>Destroyer</t>
  </si>
  <si>
    <t>Medium</t>
  </si>
  <si>
    <t>Heavy Laser</t>
  </si>
  <si>
    <t>White Star</t>
  </si>
  <si>
    <t>Frigate</t>
  </si>
  <si>
    <t>Aurora</t>
  </si>
  <si>
    <t>Light</t>
  </si>
  <si>
    <t>Size</t>
  </si>
  <si>
    <t>HitChance</t>
  </si>
  <si>
    <t>Light Ion</t>
  </si>
  <si>
    <t>Medium Ion</t>
  </si>
  <si>
    <t>Heavy Ion</t>
  </si>
  <si>
    <t>Light Pulse</t>
  </si>
  <si>
    <t>Medium Pulse</t>
  </si>
  <si>
    <t>Thunderbolt</t>
  </si>
  <si>
    <t>Medium Gauss</t>
  </si>
  <si>
    <t>Heavy Gauss</t>
  </si>
  <si>
    <t>Neutron laser</t>
  </si>
  <si>
    <t>Omega</t>
  </si>
  <si>
    <t>SuperHeavy</t>
  </si>
  <si>
    <t>Sentri</t>
  </si>
  <si>
    <t>Avenger</t>
  </si>
  <si>
    <t>Carrier</t>
  </si>
  <si>
    <t>Heavy</t>
  </si>
  <si>
    <t>Nial</t>
  </si>
  <si>
    <t>Hyperion</t>
  </si>
  <si>
    <t>Light Cruiser</t>
  </si>
  <si>
    <t>Saggitarius</t>
  </si>
  <si>
    <t>Particle Beam</t>
  </si>
  <si>
    <t>Artemis</t>
  </si>
  <si>
    <t>Fusion Cannon</t>
  </si>
  <si>
    <t>Primus</t>
  </si>
  <si>
    <t>Heavy Cruiser</t>
  </si>
  <si>
    <t>Difference (neg = BAD)</t>
  </si>
  <si>
    <t>Demos</t>
  </si>
  <si>
    <t>Frig / Dest</t>
  </si>
  <si>
    <t>Final Profile</t>
  </si>
  <si>
    <t>Haven</t>
  </si>
  <si>
    <t>PB</t>
  </si>
  <si>
    <t>Vorchar</t>
  </si>
  <si>
    <t>FAC</t>
  </si>
  <si>
    <t>Battleship</t>
  </si>
  <si>
    <t>SuperLight</t>
  </si>
  <si>
    <t>Heavy cruiser</t>
  </si>
  <si>
    <t>Current</t>
  </si>
  <si>
    <t>Pct</t>
  </si>
  <si>
    <t>Negation Mod</t>
  </si>
  <si>
    <t>Eff. Negate</t>
  </si>
  <si>
    <t>Dmg</t>
  </si>
  <si>
    <t>ArmourDmg</t>
  </si>
  <si>
    <t>StructDmg</t>
  </si>
  <si>
    <t>Light cruiser</t>
  </si>
  <si>
    <t>Fusion Pulsar</t>
  </si>
  <si>
    <t>Fighter</t>
  </si>
  <si>
    <t>Corvette</t>
  </si>
  <si>
    <t>Patrol boat</t>
  </si>
  <si>
    <t>Fast attack craft</t>
  </si>
  <si>
    <t>Bomber</t>
  </si>
  <si>
    <t>Ship</t>
  </si>
  <si>
    <t>Armour</t>
  </si>
  <si>
    <t>Pulse</t>
  </si>
  <si>
    <t>Drone</t>
  </si>
  <si>
    <t>Laser</t>
  </si>
  <si>
    <t>Armour Mod</t>
  </si>
  <si>
    <t>Particle</t>
  </si>
  <si>
    <t>Turret</t>
  </si>
  <si>
    <t>&lt;=360</t>
  </si>
  <si>
    <t>Matter</t>
  </si>
  <si>
    <t>Embedded</t>
  </si>
  <si>
    <t>&lt;=120</t>
  </si>
  <si>
    <t>Tethys</t>
  </si>
  <si>
    <t>Ballistic</t>
  </si>
  <si>
    <t>Fixed</t>
  </si>
  <si>
    <t>&lt;60</t>
  </si>
  <si>
    <t>Plasma</t>
  </si>
  <si>
    <t>Spinal</t>
  </si>
  <si>
    <t>EM</t>
  </si>
  <si>
    <t>Vorchan</t>
  </si>
  <si>
    <t>Flight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</si>
</sst>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00"/>
    <numFmt numFmtId="165" formatCode="m/d"/>
    <numFmt numFmtId="166" formatCode="0.0"/>
    <numFmt numFmtId="167" formatCode="#,##0."/>
    <numFmt numFmtId="168" formatCode="#,##0.000"/>
    <numFmt numFmtId="169" formatCode="0.0%"/>
  </numFmts>
  <fonts count="16">
    <font>
      <sz val="10.0"/>
      <color rgb="FF000000"/>
      <name val="Arial"/>
    </font>
    <font>
      <b/>
      <sz val="11.0"/>
      <color rgb="FF000000"/>
      <name val="Sans-serif"/>
    </font>
    <font>
      <b/>
      <color rgb="FF000000"/>
    </font>
    <font>
      <sz val="11.0"/>
      <color rgb="FF0B0080"/>
      <name val="Sans-serif"/>
    </font>
    <font>
      <b/>
      <sz val="10.0"/>
      <color rgb="FF000000"/>
      <name val="Arial"/>
    </font>
    <font>
      <b/>
      <color rgb="FFFF0000"/>
    </font>
    <font/>
    <font>
      <color rgb="FFFF0000"/>
    </font>
    <font>
      <b/>
    </font>
    <font>
      <color rgb="FF000000"/>
    </font>
    <font>
      <sz val="11.0"/>
      <name val="Sans-serif"/>
    </font>
    <font>
      <b/>
      <sz val="10.0"/>
      <color rgb="FFFF0000"/>
      <name val="Arial"/>
    </font>
    <font>
      <color rgb="FFB7B7B7"/>
    </font>
    <font>
      <sz val="10.0"/>
      <color rgb="FF000000"/>
      <name val="Sans"/>
    </font>
    <font>
      <sz val="11.0"/>
      <color rgb="FF000000"/>
      <name val="Sans-serif"/>
    </font>
    <font>
      <b/>
      <color rgb="FF6AA84F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/>
      <top style="thick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right style="thick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 style="thick">
        <color rgb="FF000000"/>
      </left>
      <right/>
      <top style="thin">
        <color rgb="FF000000"/>
      </top>
      <bottom style="thick">
        <color rgb="FF000000"/>
      </bottom>
    </border>
    <border>
      <left style="thick">
        <color rgb="FF000000"/>
      </left>
      <right/>
      <top/>
      <bottom style="thick">
        <color rgb="FF000000"/>
      </bottom>
    </border>
    <border>
      <left/>
      <right/>
      <top/>
      <bottom style="thick">
        <color rgb="FF000000"/>
      </bottom>
    </border>
    <border>
      <left/>
      <right style="thick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ck">
        <color rgb="FF000000"/>
      </right>
      <top/>
      <bottom/>
    </border>
    <border>
      <left style="thick">
        <color rgb="FF000000"/>
      </left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143">
    <xf borderId="0" fillId="0" fontId="0" numFmtId="0" xfId="0" applyAlignment="1" applyFont="1">
      <alignment/>
    </xf>
    <xf borderId="0" fillId="2" fontId="0" numFmtId="0" xfId="0" applyBorder="1" applyFill="1" applyFont="1"/>
    <xf borderId="0" fillId="2" fontId="0" numFmtId="0" xfId="0" applyBorder="1" applyFont="1"/>
    <xf borderId="0" fillId="0" fontId="1" numFmtId="0" xfId="0" applyAlignment="1" applyFont="1">
      <alignment horizontal="center"/>
    </xf>
    <xf borderId="0" fillId="2" fontId="0" numFmtId="0" xfId="0" applyBorder="1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2" numFmtId="164" xfId="0" applyAlignment="1" applyFont="1" applyNumberFormat="1">
      <alignment horizontal="center"/>
    </xf>
    <xf borderId="1" fillId="0" fontId="4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2" fillId="0" fontId="4" numFmtId="0" xfId="0" applyAlignment="1" applyBorder="1" applyFont="1">
      <alignment horizontal="center"/>
    </xf>
    <xf borderId="0" fillId="0" fontId="5" numFmtId="165" xfId="0" applyAlignment="1" applyFont="1" applyNumberFormat="1">
      <alignment/>
    </xf>
    <xf borderId="0" fillId="0" fontId="6" numFmtId="0" xfId="0" applyAlignment="1" applyFont="1">
      <alignment/>
    </xf>
    <xf borderId="2" fillId="0" fontId="4" numFmtId="0" xfId="0" applyAlignment="1" applyBorder="1" applyFont="1">
      <alignment horizontal="center"/>
    </xf>
    <xf borderId="0" fillId="0" fontId="5" numFmtId="0" xfId="0" applyAlignment="1" applyFont="1">
      <alignment/>
    </xf>
    <xf borderId="3" fillId="0" fontId="4" numFmtId="0" xfId="0" applyAlignment="1" applyBorder="1" applyFont="1">
      <alignment horizontal="center"/>
    </xf>
    <xf borderId="0" fillId="0" fontId="7" numFmtId="0" xfId="0" applyAlignment="1" applyFont="1">
      <alignment/>
    </xf>
    <xf borderId="4" fillId="0" fontId="4" numFmtId="0" xfId="0" applyAlignment="1" applyBorder="1" applyFont="1">
      <alignment horizontal="center"/>
    </xf>
    <xf borderId="0" fillId="0" fontId="2" numFmtId="1" xfId="0" applyAlignment="1" applyFont="1" applyNumberFormat="1">
      <alignment/>
    </xf>
    <xf borderId="0" fillId="0" fontId="0" numFmtId="0" xfId="0" applyAlignment="1" applyFont="1">
      <alignment horizontal="center"/>
    </xf>
    <xf borderId="0" fillId="0" fontId="7" numFmtId="0" xfId="0" applyFont="1"/>
    <xf borderId="0" fillId="0" fontId="0" numFmtId="0" xfId="0" applyFont="1"/>
    <xf borderId="0" fillId="0" fontId="5" numFmtId="0" xfId="0" applyFont="1"/>
    <xf borderId="5" fillId="0" fontId="4" numFmtId="0" xfId="0" applyAlignment="1" applyBorder="1" applyFont="1">
      <alignment horizontal="center"/>
    </xf>
    <xf borderId="0" fillId="0" fontId="8" numFmtId="0" xfId="0" applyAlignment="1" applyFont="1">
      <alignment/>
    </xf>
    <xf borderId="6" fillId="0" fontId="0" numFmtId="0" xfId="0" applyAlignment="1" applyBorder="1" applyFont="1">
      <alignment horizontal="center"/>
    </xf>
    <xf borderId="0" fillId="0" fontId="9" numFmtId="164" xfId="0" applyAlignment="1" applyFont="1" applyNumberFormat="1">
      <alignment/>
    </xf>
    <xf borderId="7" fillId="0" fontId="0" numFmtId="0" xfId="0" applyAlignment="1" applyBorder="1" applyFont="1">
      <alignment horizontal="center"/>
    </xf>
    <xf borderId="0" fillId="0" fontId="10" numFmtId="0" xfId="0" applyAlignment="1" applyFont="1">
      <alignment/>
    </xf>
    <xf borderId="0" fillId="0" fontId="6" numFmtId="166" xfId="0" applyAlignment="1" applyFont="1" applyNumberFormat="1">
      <alignment/>
    </xf>
    <xf borderId="7" fillId="0" fontId="0" numFmtId="1" xfId="0" applyAlignment="1" applyBorder="1" applyFont="1" applyNumberFormat="1">
      <alignment horizontal="center"/>
    </xf>
    <xf borderId="0" fillId="0" fontId="8" numFmtId="1" xfId="0" applyFont="1" applyNumberFormat="1"/>
    <xf borderId="0" fillId="0" fontId="6" numFmtId="2" xfId="0" applyAlignment="1" applyFont="1" applyNumberFormat="1">
      <alignment/>
    </xf>
    <xf borderId="7" fillId="0" fontId="11" numFmtId="0" xfId="0" applyAlignment="1" applyBorder="1" applyFont="1">
      <alignment horizontal="center"/>
    </xf>
    <xf borderId="0" fillId="0" fontId="6" numFmtId="4" xfId="0" applyAlignment="1" applyFont="1" applyNumberFormat="1">
      <alignment/>
    </xf>
    <xf borderId="7" fillId="0" fontId="11" numFmtId="1" xfId="0" applyAlignment="1" applyBorder="1" applyFont="1" applyNumberFormat="1">
      <alignment horizontal="center"/>
    </xf>
    <xf borderId="0" fillId="0" fontId="6" numFmtId="166" xfId="0" applyAlignment="1" applyFont="1" applyNumberFormat="1">
      <alignment/>
    </xf>
    <xf borderId="8" fillId="0" fontId="0" numFmtId="1" xfId="0" applyAlignment="1" applyBorder="1" applyFont="1" applyNumberFormat="1">
      <alignment horizontal="center"/>
    </xf>
    <xf borderId="0" fillId="0" fontId="4" numFmtId="0" xfId="0" applyAlignment="1" applyFont="1">
      <alignment horizontal="center"/>
    </xf>
    <xf borderId="0" fillId="0" fontId="6" numFmtId="4" xfId="0" applyFont="1" applyNumberFormat="1"/>
    <xf borderId="0" fillId="0" fontId="4" numFmtId="0" xfId="0" applyAlignment="1" applyFont="1">
      <alignment horizontal="center"/>
    </xf>
    <xf borderId="0" fillId="0" fontId="4" numFmtId="10" xfId="0" applyAlignment="1" applyFont="1" applyNumberFormat="1">
      <alignment horizontal="center"/>
    </xf>
    <xf borderId="0" fillId="0" fontId="6" numFmtId="4" xfId="0" applyFont="1" applyNumberFormat="1"/>
    <xf borderId="9" fillId="0" fontId="0" numFmtId="0" xfId="0" applyAlignment="1" applyBorder="1" applyFont="1">
      <alignment horizontal="center"/>
    </xf>
    <xf borderId="0" fillId="0" fontId="0" numFmtId="1" xfId="0" applyAlignment="1" applyFont="1" applyNumberFormat="1">
      <alignment horizontal="center"/>
    </xf>
    <xf borderId="0" fillId="0" fontId="11" numFmtId="0" xfId="0" applyAlignment="1" applyFont="1">
      <alignment horizontal="center"/>
    </xf>
    <xf borderId="0" fillId="0" fontId="11" numFmtId="1" xfId="0" applyAlignment="1" applyFont="1" applyNumberFormat="1">
      <alignment horizontal="center"/>
    </xf>
    <xf borderId="10" fillId="0" fontId="0" numFmtId="1" xfId="0" applyAlignment="1" applyBorder="1" applyFont="1" applyNumberFormat="1">
      <alignment horizontal="center"/>
    </xf>
    <xf borderId="0" fillId="0" fontId="0" numFmtId="10" xfId="0" applyFont="1" applyNumberFormat="1"/>
    <xf borderId="0" fillId="0" fontId="8" numFmtId="167" xfId="0" applyFont="1" applyNumberFormat="1"/>
    <xf borderId="0" fillId="0" fontId="0" numFmtId="0" xfId="0" applyAlignment="1" applyFont="1">
      <alignment/>
    </xf>
    <xf borderId="0" fillId="0" fontId="0" numFmtId="0" xfId="0" applyAlignment="1" applyFont="1">
      <alignment horizontal="center"/>
    </xf>
    <xf borderId="0" fillId="0" fontId="6" numFmtId="167" xfId="0" applyFont="1" applyNumberFormat="1"/>
    <xf borderId="0" fillId="0" fontId="2" numFmtId="4" xfId="0" applyAlignment="1" applyFont="1" applyNumberFormat="1">
      <alignment horizontal="center"/>
    </xf>
    <xf borderId="0" fillId="0" fontId="6" numFmtId="2" xfId="0" applyAlignment="1" applyFont="1" applyNumberFormat="1">
      <alignment/>
    </xf>
    <xf borderId="0" fillId="0" fontId="12" numFmtId="4" xfId="0" applyAlignment="1" applyFont="1" applyNumberFormat="1">
      <alignment/>
    </xf>
    <xf borderId="0" fillId="0" fontId="6" numFmtId="10" xfId="0" applyFont="1" applyNumberFormat="1"/>
    <xf borderId="0" fillId="0" fontId="9" numFmtId="1" xfId="0" applyAlignment="1" applyFont="1" applyNumberFormat="1">
      <alignment/>
    </xf>
    <xf borderId="0" fillId="0" fontId="0" numFmtId="10" xfId="0" applyAlignment="1" applyFont="1" applyNumberFormat="1">
      <alignment horizontal="center"/>
    </xf>
    <xf borderId="0" fillId="0" fontId="5" numFmtId="4" xfId="0" applyFont="1" applyNumberFormat="1"/>
    <xf borderId="0" fillId="0" fontId="6" numFmtId="168" xfId="0" applyFont="1" applyNumberFormat="1"/>
    <xf borderId="0" fillId="3" fontId="0" numFmtId="0" xfId="0" applyAlignment="1" applyFill="1" applyFont="1">
      <alignment horizontal="center"/>
    </xf>
    <xf borderId="0" fillId="3" fontId="6" numFmtId="0" xfId="0" applyAlignment="1" applyFont="1">
      <alignment horizontal="center"/>
    </xf>
    <xf borderId="10" fillId="0" fontId="0" numFmtId="1" xfId="0" applyAlignment="1" applyBorder="1" applyFont="1" applyNumberFormat="1">
      <alignment horizontal="center"/>
    </xf>
    <xf borderId="0" fillId="0" fontId="6" numFmtId="2" xfId="0" applyFont="1" applyNumberFormat="1"/>
    <xf borderId="0" fillId="0" fontId="12" numFmtId="0" xfId="0" applyFont="1"/>
    <xf borderId="0" fillId="0" fontId="0" numFmtId="1" xfId="0" applyAlignment="1" applyFont="1" applyNumberFormat="1">
      <alignment horizontal="center"/>
    </xf>
    <xf borderId="0" fillId="0" fontId="0" numFmtId="166" xfId="0" applyAlignment="1" applyFont="1" applyNumberFormat="1">
      <alignment horizontal="center"/>
    </xf>
    <xf borderId="5" fillId="0" fontId="4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Font="1"/>
    <xf borderId="0" fillId="0" fontId="13" numFmtId="0" xfId="0" applyFont="1"/>
    <xf borderId="0" fillId="0" fontId="12" numFmtId="0" xfId="0" applyAlignment="1" applyFont="1">
      <alignment/>
    </xf>
    <xf borderId="0" fillId="0" fontId="8" numFmtId="0" xfId="0" applyFont="1"/>
    <xf borderId="0" fillId="0" fontId="14" numFmtId="0" xfId="0" applyAlignment="1" applyFont="1">
      <alignment/>
    </xf>
    <xf borderId="10" fillId="0" fontId="6" numFmtId="1" xfId="0" applyAlignment="1" applyBorder="1" applyFont="1" applyNumberFormat="1">
      <alignment horizontal="center"/>
    </xf>
    <xf borderId="0" fillId="0" fontId="9" numFmtId="0" xfId="0" applyFont="1"/>
    <xf borderId="5" fillId="0" fontId="8" numFmtId="0" xfId="0" applyAlignment="1" applyBorder="1" applyFont="1">
      <alignment horizontal="center"/>
    </xf>
    <xf borderId="0" fillId="0" fontId="9" numFmtId="0" xfId="0" applyAlignment="1" applyFont="1">
      <alignment/>
    </xf>
    <xf borderId="9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11" fillId="0" fontId="6" numFmtId="0" xfId="0" applyAlignment="1" applyBorder="1" applyFont="1">
      <alignment horizontal="center"/>
    </xf>
    <xf borderId="11" fillId="0" fontId="6" numFmtId="0" xfId="0" applyAlignment="1" applyBorder="1" applyFont="1">
      <alignment/>
    </xf>
    <xf borderId="5" fillId="0" fontId="8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0" fontId="0" numFmtId="1" xfId="0" applyAlignment="1" applyFont="1" applyNumberFormat="1">
      <alignment horizontal="center"/>
    </xf>
    <xf borderId="11" fillId="0" fontId="6" numFmtId="4" xfId="0" applyAlignment="1" applyBorder="1" applyFont="1" applyNumberFormat="1">
      <alignment/>
    </xf>
    <xf borderId="10" fillId="0" fontId="0" numFmtId="0" xfId="0" applyAlignment="1" applyBorder="1" applyFont="1">
      <alignment horizontal="center"/>
    </xf>
    <xf borderId="11" fillId="0" fontId="6" numFmtId="4" xfId="0" applyBorder="1" applyFont="1" applyNumberFormat="1"/>
    <xf borderId="12" fillId="2" fontId="0" numFmtId="0" xfId="0" applyBorder="1" applyFont="1"/>
    <xf borderId="0" fillId="0" fontId="6" numFmtId="1" xfId="0" applyAlignment="1" applyFont="1" applyNumberFormat="1">
      <alignment/>
    </xf>
    <xf borderId="10" fillId="0" fontId="6" numFmtId="0" xfId="0" applyAlignment="1" applyBorder="1" applyFont="1">
      <alignment horizontal="center"/>
    </xf>
    <xf borderId="0" fillId="0" fontId="15" numFmtId="4" xfId="0" applyFont="1" applyNumberFormat="1"/>
    <xf borderId="9" fillId="2" fontId="0" numFmtId="0" xfId="0" applyBorder="1" applyFont="1"/>
    <xf borderId="13" fillId="0" fontId="4" numFmtId="0" xfId="0" applyAlignment="1" applyBorder="1" applyFont="1">
      <alignment horizontal="center"/>
    </xf>
    <xf borderId="14" fillId="0" fontId="0" numFmtId="0" xfId="0" applyAlignment="1" applyBorder="1" applyFont="1">
      <alignment horizontal="center"/>
    </xf>
    <xf borderId="15" fillId="0" fontId="0" numFmtId="0" xfId="0" applyAlignment="1" applyBorder="1" applyFont="1">
      <alignment horizontal="center"/>
    </xf>
    <xf borderId="15" fillId="0" fontId="0" numFmtId="1" xfId="0" applyAlignment="1" applyBorder="1" applyFont="1" applyNumberFormat="1">
      <alignment horizontal="center"/>
    </xf>
    <xf borderId="15" fillId="0" fontId="6" numFmtId="0" xfId="0" applyAlignment="1" applyBorder="1" applyFont="1">
      <alignment horizontal="center"/>
    </xf>
    <xf borderId="15" fillId="0" fontId="0" numFmtId="1" xfId="0" applyAlignment="1" applyBorder="1" applyFont="1" applyNumberFormat="1">
      <alignment horizontal="center"/>
    </xf>
    <xf borderId="16" fillId="0" fontId="6" numFmtId="0" xfId="0" applyAlignment="1" applyBorder="1" applyFont="1">
      <alignment horizontal="center"/>
    </xf>
    <xf borderId="9" fillId="2" fontId="0" numFmtId="0" xfId="0" applyBorder="1" applyFont="1"/>
    <xf borderId="1" fillId="0" fontId="4" numFmtId="0" xfId="0" applyBorder="1" applyFont="1"/>
    <xf borderId="2" fillId="0" fontId="8" numFmtId="0" xfId="0" applyAlignment="1" applyBorder="1" applyFont="1">
      <alignment horizontal="center"/>
    </xf>
    <xf borderId="4" fillId="0" fontId="8" numFmtId="0" xfId="0" applyAlignment="1" applyBorder="1" applyFont="1">
      <alignment horizontal="center"/>
    </xf>
    <xf borderId="5" fillId="0" fontId="8" numFmtId="0" xfId="0" applyBorder="1" applyFont="1"/>
    <xf borderId="1" fillId="0" fontId="0" numFmtId="0" xfId="0" applyAlignment="1" applyBorder="1" applyFont="1">
      <alignment horizontal="center"/>
    </xf>
    <xf borderId="17" fillId="0" fontId="0" numFmtId="0" xfId="0" applyAlignment="1" applyBorder="1" applyFont="1">
      <alignment horizontal="center"/>
    </xf>
    <xf borderId="17" fillId="0" fontId="0" numFmtId="169" xfId="0" applyBorder="1" applyFont="1" applyNumberFormat="1"/>
    <xf borderId="18" fillId="0" fontId="0" numFmtId="169" xfId="0" applyBorder="1" applyFont="1" applyNumberFormat="1"/>
    <xf borderId="0" fillId="0" fontId="2" numFmtId="0" xfId="0" applyAlignment="1" applyFont="1">
      <alignment/>
    </xf>
    <xf borderId="19" fillId="0" fontId="0" numFmtId="0" xfId="0" applyAlignment="1" applyBorder="1" applyFont="1">
      <alignment horizontal="center"/>
    </xf>
    <xf borderId="11" fillId="0" fontId="0" numFmtId="0" xfId="0" applyAlignment="1" applyBorder="1" applyFont="1">
      <alignment horizontal="center"/>
    </xf>
    <xf borderId="11" fillId="0" fontId="0" numFmtId="169" xfId="0" applyBorder="1" applyFont="1" applyNumberFormat="1"/>
    <xf borderId="20" fillId="0" fontId="0" numFmtId="169" xfId="0" applyBorder="1" applyFont="1" applyNumberFormat="1"/>
    <xf borderId="13" fillId="0" fontId="4" numFmtId="0" xfId="0" applyBorder="1" applyFont="1"/>
    <xf borderId="21" fillId="0" fontId="0" numFmtId="0" xfId="0" applyAlignment="1" applyBorder="1" applyFont="1">
      <alignment horizontal="center"/>
    </xf>
    <xf borderId="22" fillId="0" fontId="0" numFmtId="0" xfId="0" applyAlignment="1" applyBorder="1" applyFont="1">
      <alignment horizontal="center"/>
    </xf>
    <xf borderId="22" fillId="0" fontId="0" numFmtId="169" xfId="0" applyBorder="1" applyFont="1" applyNumberFormat="1"/>
    <xf borderId="23" fillId="0" fontId="0" numFmtId="169" xfId="0" applyBorder="1" applyFont="1" applyNumberFormat="1"/>
    <xf borderId="24" fillId="0" fontId="1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6" fillId="0" fontId="6" numFmtId="0" xfId="0" applyBorder="1" applyFont="1"/>
    <xf borderId="7" fillId="0" fontId="6" numFmtId="0" xfId="0" applyBorder="1" applyFont="1"/>
    <xf borderId="8" fillId="0" fontId="3" numFmtId="0" xfId="0" applyAlignment="1" applyBorder="1" applyFont="1">
      <alignment/>
    </xf>
    <xf borderId="25" fillId="0" fontId="6" numFmtId="0" xfId="0" applyBorder="1" applyFont="1"/>
    <xf borderId="10" fillId="0" fontId="5" numFmtId="165" xfId="0" applyAlignment="1" applyBorder="1" applyFont="1" applyNumberFormat="1">
      <alignment/>
    </xf>
    <xf borderId="6" fillId="0" fontId="6" numFmtId="0" xfId="0" applyAlignment="1" applyBorder="1" applyFont="1">
      <alignment/>
    </xf>
    <xf borderId="7" fillId="0" fontId="6" numFmtId="0" xfId="0" applyAlignment="1" applyBorder="1" applyFont="1">
      <alignment/>
    </xf>
    <xf borderId="26" fillId="0" fontId="3" numFmtId="0" xfId="0" applyAlignment="1" applyBorder="1" applyFont="1">
      <alignment/>
    </xf>
    <xf borderId="10" fillId="0" fontId="8" numFmtId="0" xfId="0" applyAlignment="1" applyBorder="1" applyFont="1">
      <alignment/>
    </xf>
    <xf borderId="9" fillId="0" fontId="6" numFmtId="0" xfId="0" applyAlignment="1" applyBorder="1" applyFont="1">
      <alignment/>
    </xf>
    <xf borderId="10" fillId="0" fontId="14" numFmtId="0" xfId="0" applyAlignment="1" applyBorder="1" applyFont="1">
      <alignment/>
    </xf>
    <xf borderId="6" fillId="0" fontId="10" numFmtId="0" xfId="0" applyAlignment="1" applyBorder="1" applyFont="1">
      <alignment/>
    </xf>
    <xf borderId="7" fillId="0" fontId="8" numFmtId="1" xfId="0" applyBorder="1" applyFont="1" applyNumberFormat="1"/>
    <xf borderId="9" fillId="0" fontId="10" numFmtId="0" xfId="0" applyAlignment="1" applyBorder="1" applyFont="1">
      <alignment/>
    </xf>
    <xf borderId="10" fillId="0" fontId="9" numFmtId="0" xfId="0" applyAlignment="1" applyBorder="1" applyFont="1">
      <alignment/>
    </xf>
    <xf borderId="14" fillId="0" fontId="6" numFmtId="0" xfId="0" applyAlignment="1" applyBorder="1" applyFont="1">
      <alignment/>
    </xf>
    <xf borderId="15" fillId="0" fontId="6" numFmtId="0" xfId="0" applyAlignment="1" applyBorder="1" applyFont="1">
      <alignment/>
    </xf>
    <xf borderId="16" fillId="0" fontId="9" numFmtId="0" xfId="0" applyAlignment="1" applyBorder="1" applyFont="1">
      <alignment/>
    </xf>
    <xf borderId="14" fillId="0" fontId="10" numFmtId="0" xfId="0" applyAlignment="1" applyBorder="1" applyFont="1">
      <alignment/>
    </xf>
    <xf borderId="15" fillId="0" fontId="8" numFmtId="1" xfId="0" applyAlignment="1" applyBorder="1" applyFont="1" applyNumberFormat="1">
      <alignment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4" width="10.14"/>
    <col customWidth="1" min="5" max="5" width="8.86"/>
    <col customWidth="1" min="6" max="7" width="13.57"/>
    <col customWidth="1" min="8" max="8" width="9.57"/>
    <col customWidth="1" min="11" max="12" width="15.57"/>
    <col customWidth="1" min="13" max="13" width="18.57"/>
    <col customWidth="1" min="14" max="14" width="12.57"/>
    <col customWidth="1" min="19" max="19" width="13.43"/>
    <col customWidth="1" min="22" max="22" width="8.29"/>
    <col customWidth="1" min="23" max="24" width="11.0"/>
  </cols>
  <sheetData>
    <row r="1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</v>
      </c>
      <c r="I1" s="5" t="s">
        <v>7</v>
      </c>
      <c r="J1" s="5" t="s">
        <v>8</v>
      </c>
      <c r="K1" s="5" t="s">
        <v>9</v>
      </c>
      <c r="L1" s="7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/>
      <c r="U1" s="5"/>
      <c r="V1" s="5"/>
      <c r="W1" s="5"/>
      <c r="X1" s="5"/>
      <c r="Y1" s="9"/>
      <c r="Z1" s="5"/>
      <c r="AA1" s="9"/>
      <c r="AB1" s="9"/>
      <c r="AC1" s="9"/>
      <c r="AD1" s="9"/>
      <c r="AE1" s="9"/>
      <c r="AF1" s="9"/>
      <c r="AG1" s="9"/>
    </row>
    <row r="2">
      <c r="H2" s="11"/>
      <c r="I2" s="11">
        <f>1/3</f>
        <v>0.3333333333</v>
      </c>
      <c r="J2" s="14">
        <v>0.9</v>
      </c>
      <c r="K2" s="16"/>
      <c r="L2" s="18">
        <v>25.0</v>
      </c>
      <c r="M2" s="16">
        <v>0.55</v>
      </c>
      <c r="N2" s="20"/>
      <c r="O2" s="20"/>
      <c r="P2" s="22"/>
      <c r="Q2" s="20"/>
      <c r="R2" s="16">
        <v>1.2</v>
      </c>
      <c r="S2" s="20"/>
      <c r="T2" s="11"/>
      <c r="U2" s="11"/>
      <c r="V2" s="20"/>
      <c r="W2" s="20"/>
      <c r="X2" s="20"/>
      <c r="Z2" s="20"/>
      <c r="AA2" s="20"/>
      <c r="AB2" s="20"/>
      <c r="AC2" s="20"/>
      <c r="AD2" s="20"/>
      <c r="AE2" s="20"/>
      <c r="AF2" s="20"/>
      <c r="AG2" s="20"/>
    </row>
    <row r="3">
      <c r="A3" s="6"/>
      <c r="B3" s="12"/>
      <c r="F3" s="12"/>
      <c r="G3" s="12"/>
      <c r="H3" s="24"/>
      <c r="I3" s="24">
        <v>5.0</v>
      </c>
      <c r="J3" s="24"/>
      <c r="K3" s="12"/>
      <c r="L3" s="26"/>
      <c r="M3" s="12"/>
      <c r="P3" s="22"/>
      <c r="Q3" s="22"/>
      <c r="R3" s="12"/>
      <c r="T3" s="24"/>
      <c r="U3" s="24"/>
      <c r="Z3" s="12"/>
    </row>
    <row r="4">
      <c r="A4" s="28" t="s">
        <v>32</v>
      </c>
      <c r="B4" s="12" t="s">
        <v>33</v>
      </c>
      <c r="C4" s="12" t="s">
        <v>34</v>
      </c>
      <c r="D4" s="12">
        <v>20000.0</v>
      </c>
      <c r="E4" s="12">
        <v>850.0</v>
      </c>
      <c r="F4" s="12">
        <f t="shared" ref="F4:F15" si="1">VLOOKUP(C4, $A$25:$B$30, 2, 0)</f>
        <v>115</v>
      </c>
      <c r="G4" s="12">
        <f>F4</f>
        <v>115</v>
      </c>
      <c r="H4" s="31">
        <f t="shared" ref="H4:H15" si="2">VLOOKUP(C4, $A$25:$C$33, 3, 0)</f>
        <v>3</v>
      </c>
      <c r="I4" s="31">
        <f t="shared" ref="I4:I15" si="3">Power(D4, $I$2)*$I$3</f>
        <v>135.7208808</v>
      </c>
      <c r="J4" s="31">
        <f t="shared" ref="J4:J15" si="4">I4*(1+(1-(F4*$J$2)/F4)/2)</f>
        <v>142.5069249</v>
      </c>
      <c r="K4" s="34">
        <f t="shared" ref="K4:K15" si="5">D4/750</f>
        <v>26.66666667</v>
      </c>
      <c r="L4" s="36">
        <f t="shared" ref="L4:L15" si="6">K4*$L$2</f>
        <v>666.6666667</v>
      </c>
      <c r="M4" s="39">
        <f t="shared" ref="M4:M15" si="7">Power(D4, $M$2) * (G4/F4)</f>
        <v>232.0419453</v>
      </c>
      <c r="N4" s="42">
        <f t="shared" ref="N4:N15" si="8">E4/K4</f>
        <v>31.875</v>
      </c>
      <c r="O4" s="39">
        <f t="shared" ref="O4:O8" si="9">F4/M4</f>
        <v>0.4956000514</v>
      </c>
      <c r="P4" s="42">
        <f t="shared" ref="P4:P15" si="10">N4*30</f>
        <v>956.25</v>
      </c>
      <c r="Q4" s="42">
        <f t="shared" ref="Q4:Q15" si="11">G4/M4*30</f>
        <v>14.86800154</v>
      </c>
      <c r="R4" s="39">
        <f t="shared" ref="R4:R15" si="12">Pow(D4, $R$2)*F4/G4 / 500</f>
        <v>289.9118655</v>
      </c>
      <c r="S4" s="39">
        <f t="shared" ref="S4:S15" si="13">E4/R4</f>
        <v>2.931925531</v>
      </c>
      <c r="T4" s="49"/>
      <c r="U4" s="52"/>
      <c r="V4" s="54"/>
      <c r="W4" s="56"/>
      <c r="X4" s="56"/>
      <c r="Z4" s="39"/>
    </row>
    <row r="5">
      <c r="A5" s="28" t="s">
        <v>47</v>
      </c>
      <c r="B5" s="12" t="s">
        <v>48</v>
      </c>
      <c r="C5" s="12" t="s">
        <v>49</v>
      </c>
      <c r="D5" s="12">
        <v>4000.0</v>
      </c>
      <c r="E5" s="12">
        <v>110.0</v>
      </c>
      <c r="F5" s="12">
        <f t="shared" si="1"/>
        <v>150</v>
      </c>
      <c r="G5" s="12">
        <v>200.0</v>
      </c>
      <c r="H5" s="31">
        <f t="shared" si="2"/>
        <v>0</v>
      </c>
      <c r="I5" s="31">
        <f t="shared" si="3"/>
        <v>79.3700526</v>
      </c>
      <c r="J5" s="31">
        <f t="shared" si="4"/>
        <v>83.33855523</v>
      </c>
      <c r="K5" s="34">
        <f t="shared" si="5"/>
        <v>5.333333333</v>
      </c>
      <c r="L5" s="36">
        <f t="shared" si="6"/>
        <v>133.3333333</v>
      </c>
      <c r="M5" s="39">
        <f t="shared" si="7"/>
        <v>127.6649654</v>
      </c>
      <c r="N5" s="42">
        <f t="shared" si="8"/>
        <v>20.625</v>
      </c>
      <c r="O5" s="39">
        <f t="shared" si="9"/>
        <v>1.174950383</v>
      </c>
      <c r="P5" s="42">
        <f t="shared" si="10"/>
        <v>618.75</v>
      </c>
      <c r="Q5" s="42">
        <f t="shared" si="11"/>
        <v>46.99801533</v>
      </c>
      <c r="R5" s="39">
        <f t="shared" si="12"/>
        <v>31.51833365</v>
      </c>
      <c r="S5" s="39">
        <f t="shared" si="13"/>
        <v>3.490032221</v>
      </c>
      <c r="T5" s="49"/>
      <c r="U5" s="52"/>
      <c r="V5" s="54"/>
      <c r="W5" s="56"/>
      <c r="X5" s="56"/>
      <c r="Z5" s="39"/>
    </row>
    <row r="6">
      <c r="A6" s="28" t="s">
        <v>51</v>
      </c>
      <c r="B6" s="12" t="s">
        <v>52</v>
      </c>
      <c r="C6" s="12" t="s">
        <v>54</v>
      </c>
      <c r="D6" s="12">
        <v>2500.0</v>
      </c>
      <c r="E6" s="12">
        <v>110.0</v>
      </c>
      <c r="F6" s="12">
        <f t="shared" si="1"/>
        <v>165</v>
      </c>
      <c r="G6" s="12">
        <v>200.0</v>
      </c>
      <c r="H6" s="31">
        <f t="shared" si="2"/>
        <v>-1</v>
      </c>
      <c r="I6" s="31">
        <f t="shared" si="3"/>
        <v>67.86044041</v>
      </c>
      <c r="J6" s="31">
        <f t="shared" si="4"/>
        <v>71.25346244</v>
      </c>
      <c r="K6" s="34">
        <f t="shared" si="5"/>
        <v>3.333333333</v>
      </c>
      <c r="L6" s="36">
        <f t="shared" si="6"/>
        <v>83.33333333</v>
      </c>
      <c r="M6" s="39">
        <f t="shared" si="7"/>
        <v>89.62167495</v>
      </c>
      <c r="N6" s="42">
        <f t="shared" si="8"/>
        <v>33</v>
      </c>
      <c r="O6" s="39">
        <f t="shared" si="9"/>
        <v>1.841072487</v>
      </c>
      <c r="P6" s="42">
        <f t="shared" si="10"/>
        <v>990</v>
      </c>
      <c r="Q6" s="42">
        <f t="shared" si="11"/>
        <v>66.94809044</v>
      </c>
      <c r="R6" s="39">
        <f t="shared" si="12"/>
        <v>19.72477031</v>
      </c>
      <c r="S6" s="39">
        <f t="shared" si="13"/>
        <v>5.57674428</v>
      </c>
      <c r="T6" s="49"/>
      <c r="U6" s="52"/>
      <c r="V6" s="54"/>
      <c r="W6" s="56"/>
      <c r="X6" s="56"/>
      <c r="Z6" s="39"/>
    </row>
    <row r="7">
      <c r="A7" s="28" t="s">
        <v>66</v>
      </c>
      <c r="B7" s="12" t="s">
        <v>33</v>
      </c>
      <c r="C7" s="12" t="s">
        <v>67</v>
      </c>
      <c r="D7" s="12">
        <v>15000.0</v>
      </c>
      <c r="E7" s="12">
        <v>550.0</v>
      </c>
      <c r="F7" s="12">
        <f t="shared" si="1"/>
        <v>125</v>
      </c>
      <c r="G7" s="12">
        <v>200.0</v>
      </c>
      <c r="H7" s="31">
        <f t="shared" si="2"/>
        <v>2</v>
      </c>
      <c r="I7" s="31">
        <f t="shared" si="3"/>
        <v>123.3106037</v>
      </c>
      <c r="J7" s="31">
        <f t="shared" si="4"/>
        <v>129.4761339</v>
      </c>
      <c r="K7" s="34">
        <f t="shared" si="5"/>
        <v>20</v>
      </c>
      <c r="L7" s="36">
        <f t="shared" si="6"/>
        <v>500</v>
      </c>
      <c r="M7" s="39">
        <f t="shared" si="7"/>
        <v>316.9349803</v>
      </c>
      <c r="N7" s="42">
        <f t="shared" si="8"/>
        <v>27.5</v>
      </c>
      <c r="O7" s="39">
        <f t="shared" si="9"/>
        <v>0.3944026623</v>
      </c>
      <c r="P7" s="42">
        <f t="shared" si="10"/>
        <v>825</v>
      </c>
      <c r="Q7" s="42">
        <f t="shared" si="11"/>
        <v>18.93132779</v>
      </c>
      <c r="R7" s="39">
        <f t="shared" si="12"/>
        <v>128.2978929</v>
      </c>
      <c r="S7" s="39">
        <f t="shared" si="13"/>
        <v>4.286898151</v>
      </c>
      <c r="T7" s="49"/>
      <c r="U7" s="52"/>
      <c r="V7" s="54"/>
      <c r="W7" s="56"/>
      <c r="X7" s="56"/>
      <c r="Z7" s="39"/>
    </row>
    <row r="8">
      <c r="A8" s="28" t="s">
        <v>69</v>
      </c>
      <c r="B8" s="12" t="s">
        <v>70</v>
      </c>
      <c r="C8" s="12" t="s">
        <v>71</v>
      </c>
      <c r="D8" s="12">
        <v>10250.0</v>
      </c>
      <c r="E8" s="12">
        <v>240.0</v>
      </c>
      <c r="F8" s="12">
        <f t="shared" si="1"/>
        <v>135</v>
      </c>
      <c r="G8" s="12">
        <v>200.0</v>
      </c>
      <c r="H8" s="31">
        <f t="shared" si="2"/>
        <v>1</v>
      </c>
      <c r="I8" s="31">
        <f t="shared" si="3"/>
        <v>108.6120371</v>
      </c>
      <c r="J8" s="31">
        <f t="shared" si="4"/>
        <v>114.042639</v>
      </c>
      <c r="K8" s="34">
        <f t="shared" si="5"/>
        <v>13.66666667</v>
      </c>
      <c r="L8" s="36">
        <f t="shared" si="6"/>
        <v>341.6666667</v>
      </c>
      <c r="M8" s="39">
        <f t="shared" si="7"/>
        <v>238.0095335</v>
      </c>
      <c r="N8" s="42">
        <f t="shared" si="8"/>
        <v>17.56097561</v>
      </c>
      <c r="O8" s="39">
        <f t="shared" si="9"/>
        <v>0.5672041704</v>
      </c>
      <c r="P8" s="42">
        <f t="shared" si="10"/>
        <v>526.8292683</v>
      </c>
      <c r="Q8" s="42">
        <f t="shared" si="11"/>
        <v>25.20907424</v>
      </c>
      <c r="R8" s="39">
        <f t="shared" si="12"/>
        <v>87.74096508</v>
      </c>
      <c r="S8" s="39">
        <f t="shared" si="13"/>
        <v>2.73532437</v>
      </c>
      <c r="T8" s="49"/>
      <c r="U8" s="52"/>
      <c r="V8" s="54"/>
      <c r="W8" s="56"/>
      <c r="X8" s="56"/>
      <c r="Z8" s="39"/>
    </row>
    <row r="9">
      <c r="A9" s="28" t="s">
        <v>73</v>
      </c>
      <c r="B9" s="12" t="s">
        <v>74</v>
      </c>
      <c r="C9" s="12" t="s">
        <v>71</v>
      </c>
      <c r="D9" s="12">
        <v>8000.0</v>
      </c>
      <c r="E9" s="12">
        <v>260.0</v>
      </c>
      <c r="F9" s="12">
        <f t="shared" si="1"/>
        <v>135</v>
      </c>
      <c r="G9" s="12">
        <v>200.0</v>
      </c>
      <c r="H9" s="31">
        <f t="shared" si="2"/>
        <v>1</v>
      </c>
      <c r="I9" s="31">
        <f t="shared" si="3"/>
        <v>100</v>
      </c>
      <c r="J9" s="31">
        <f t="shared" si="4"/>
        <v>105</v>
      </c>
      <c r="K9" s="34">
        <f t="shared" si="5"/>
        <v>10.66666667</v>
      </c>
      <c r="L9" s="36">
        <f t="shared" si="6"/>
        <v>266.6666667</v>
      </c>
      <c r="M9" s="39">
        <f t="shared" si="7"/>
        <v>207.6804997</v>
      </c>
      <c r="N9" s="42">
        <f t="shared" si="8"/>
        <v>24.375</v>
      </c>
      <c r="O9" s="39">
        <f t="shared" ref="O9:O15" si="14">E9/K9</f>
        <v>24.375</v>
      </c>
      <c r="P9" s="42">
        <f t="shared" si="10"/>
        <v>731.25</v>
      </c>
      <c r="Q9" s="42">
        <f t="shared" si="11"/>
        <v>28.89053142</v>
      </c>
      <c r="R9" s="39">
        <f t="shared" si="12"/>
        <v>65.16910443</v>
      </c>
      <c r="S9" s="39">
        <f t="shared" si="13"/>
        <v>3.989620576</v>
      </c>
      <c r="T9" s="49"/>
      <c r="U9" s="52"/>
      <c r="V9" s="54"/>
      <c r="W9" s="56"/>
      <c r="X9" s="56"/>
      <c r="Z9" s="39"/>
    </row>
    <row r="10">
      <c r="A10" s="28" t="s">
        <v>75</v>
      </c>
      <c r="B10" s="12" t="s">
        <v>48</v>
      </c>
      <c r="C10" s="12" t="s">
        <v>49</v>
      </c>
      <c r="D10" s="12">
        <v>4500.0</v>
      </c>
      <c r="E10" s="12">
        <v>180.0</v>
      </c>
      <c r="F10" s="12">
        <f t="shared" si="1"/>
        <v>150</v>
      </c>
      <c r="G10" s="12">
        <v>200.0</v>
      </c>
      <c r="H10" s="31">
        <f t="shared" si="2"/>
        <v>0</v>
      </c>
      <c r="I10" s="31">
        <f t="shared" si="3"/>
        <v>82.54818122</v>
      </c>
      <c r="J10" s="31">
        <f t="shared" si="4"/>
        <v>86.67559028</v>
      </c>
      <c r="K10" s="34">
        <f t="shared" si="5"/>
        <v>6</v>
      </c>
      <c r="L10" s="36">
        <f t="shared" si="6"/>
        <v>150</v>
      </c>
      <c r="M10" s="39">
        <f t="shared" si="7"/>
        <v>136.2089419</v>
      </c>
      <c r="N10" s="42">
        <f t="shared" si="8"/>
        <v>30</v>
      </c>
      <c r="O10" s="39">
        <f t="shared" si="14"/>
        <v>30</v>
      </c>
      <c r="P10" s="42">
        <f t="shared" si="10"/>
        <v>900</v>
      </c>
      <c r="Q10" s="42">
        <f t="shared" si="11"/>
        <v>44.04997144</v>
      </c>
      <c r="R10" s="39">
        <f t="shared" si="12"/>
        <v>36.3033143</v>
      </c>
      <c r="S10" s="39">
        <f t="shared" si="13"/>
        <v>4.958224985</v>
      </c>
      <c r="T10" s="49"/>
      <c r="U10" s="52"/>
      <c r="V10" s="54"/>
      <c r="W10" s="56"/>
      <c r="X10" s="56"/>
      <c r="Z10" s="39"/>
    </row>
    <row r="11">
      <c r="A11" s="28" t="s">
        <v>77</v>
      </c>
      <c r="B11" s="12" t="s">
        <v>52</v>
      </c>
      <c r="C11" s="12" t="s">
        <v>49</v>
      </c>
      <c r="D11" s="12">
        <v>3500.0</v>
      </c>
      <c r="E11" s="12">
        <v>95.0</v>
      </c>
      <c r="F11" s="12">
        <f t="shared" si="1"/>
        <v>150</v>
      </c>
      <c r="G11" s="12">
        <v>200.0</v>
      </c>
      <c r="H11" s="31">
        <f t="shared" si="2"/>
        <v>0</v>
      </c>
      <c r="I11" s="31">
        <f t="shared" si="3"/>
        <v>75.9147243</v>
      </c>
      <c r="J11" s="31">
        <f t="shared" si="4"/>
        <v>79.71046051</v>
      </c>
      <c r="K11" s="34">
        <f t="shared" si="5"/>
        <v>4.666666667</v>
      </c>
      <c r="L11" s="36">
        <f t="shared" si="6"/>
        <v>116.6666667</v>
      </c>
      <c r="M11" s="39">
        <f t="shared" si="7"/>
        <v>118.6249824</v>
      </c>
      <c r="N11" s="42">
        <f t="shared" si="8"/>
        <v>20.35714286</v>
      </c>
      <c r="O11" s="39">
        <f t="shared" si="14"/>
        <v>20.35714286</v>
      </c>
      <c r="P11" s="42">
        <f t="shared" si="10"/>
        <v>610.7142857</v>
      </c>
      <c r="Q11" s="42">
        <f t="shared" si="11"/>
        <v>50.57956493</v>
      </c>
      <c r="R11" s="39">
        <f t="shared" si="12"/>
        <v>26.85176961</v>
      </c>
      <c r="S11" s="39">
        <f t="shared" si="13"/>
        <v>3.53794187</v>
      </c>
      <c r="T11" s="49"/>
      <c r="U11" s="52"/>
      <c r="V11" s="54"/>
      <c r="W11" s="56"/>
      <c r="X11" s="56"/>
      <c r="Z11" s="39"/>
    </row>
    <row r="12">
      <c r="A12" s="28" t="s">
        <v>79</v>
      </c>
      <c r="B12" s="12" t="s">
        <v>80</v>
      </c>
      <c r="C12" s="12" t="s">
        <v>71</v>
      </c>
      <c r="D12" s="12">
        <v>12500.0</v>
      </c>
      <c r="E12" s="12">
        <v>500.0</v>
      </c>
      <c r="F12" s="12">
        <f t="shared" si="1"/>
        <v>135</v>
      </c>
      <c r="G12" s="12">
        <v>200.0</v>
      </c>
      <c r="H12" s="31">
        <f t="shared" si="2"/>
        <v>1</v>
      </c>
      <c r="I12" s="31">
        <f t="shared" si="3"/>
        <v>116.0397208</v>
      </c>
      <c r="J12" s="31">
        <f t="shared" si="4"/>
        <v>121.8417069</v>
      </c>
      <c r="K12" s="34">
        <f t="shared" si="5"/>
        <v>16.66666667</v>
      </c>
      <c r="L12" s="36">
        <f t="shared" si="6"/>
        <v>416.6666667</v>
      </c>
      <c r="M12" s="39">
        <f t="shared" si="7"/>
        <v>265.4585601</v>
      </c>
      <c r="N12" s="42">
        <f t="shared" si="8"/>
        <v>30</v>
      </c>
      <c r="O12" s="39">
        <f t="shared" si="14"/>
        <v>30</v>
      </c>
      <c r="P12" s="42">
        <f t="shared" si="10"/>
        <v>900</v>
      </c>
      <c r="Q12" s="42">
        <f t="shared" si="11"/>
        <v>22.6023979</v>
      </c>
      <c r="R12" s="39">
        <f t="shared" si="12"/>
        <v>111.33348</v>
      </c>
      <c r="S12" s="39">
        <f t="shared" si="13"/>
        <v>4.491012049</v>
      </c>
      <c r="T12" s="49"/>
      <c r="U12" s="52"/>
      <c r="V12" s="54"/>
      <c r="W12" s="56"/>
      <c r="X12" s="56"/>
      <c r="Z12" s="39"/>
    </row>
    <row r="13">
      <c r="A13" s="28" t="s">
        <v>82</v>
      </c>
      <c r="B13" s="12" t="s">
        <v>83</v>
      </c>
      <c r="C13" s="12" t="s">
        <v>49</v>
      </c>
      <c r="D13" s="12">
        <v>3000.0</v>
      </c>
      <c r="E13" s="12">
        <v>80.0</v>
      </c>
      <c r="F13" s="12">
        <f t="shared" si="1"/>
        <v>150</v>
      </c>
      <c r="G13" s="12">
        <v>200.0</v>
      </c>
      <c r="H13" s="31">
        <f t="shared" si="2"/>
        <v>0</v>
      </c>
      <c r="I13" s="31">
        <f t="shared" si="3"/>
        <v>72.11247852</v>
      </c>
      <c r="J13" s="31">
        <f t="shared" si="4"/>
        <v>75.71810244</v>
      </c>
      <c r="K13" s="34">
        <f t="shared" si="5"/>
        <v>4</v>
      </c>
      <c r="L13" s="36">
        <f t="shared" si="6"/>
        <v>100</v>
      </c>
      <c r="M13" s="39">
        <f t="shared" si="7"/>
        <v>108.9821639</v>
      </c>
      <c r="N13" s="42">
        <f t="shared" si="8"/>
        <v>20</v>
      </c>
      <c r="O13" s="39">
        <f t="shared" si="14"/>
        <v>20</v>
      </c>
      <c r="P13" s="42">
        <f t="shared" si="10"/>
        <v>600</v>
      </c>
      <c r="Q13" s="42">
        <f t="shared" si="11"/>
        <v>55.05488042</v>
      </c>
      <c r="R13" s="39">
        <f t="shared" si="12"/>
        <v>22.31704888</v>
      </c>
      <c r="S13" s="39">
        <f t="shared" si="13"/>
        <v>3.584703355</v>
      </c>
      <c r="T13" s="49"/>
      <c r="U13" s="52"/>
      <c r="V13" s="54"/>
      <c r="W13" s="56"/>
      <c r="X13" s="56"/>
      <c r="Z13" s="39"/>
    </row>
    <row r="14">
      <c r="A14" s="28" t="s">
        <v>85</v>
      </c>
      <c r="B14" s="12" t="s">
        <v>86</v>
      </c>
      <c r="C14" s="12" t="s">
        <v>54</v>
      </c>
      <c r="D14" s="12">
        <v>750.0</v>
      </c>
      <c r="E14" s="12">
        <v>26.0</v>
      </c>
      <c r="F14" s="12">
        <f t="shared" si="1"/>
        <v>165</v>
      </c>
      <c r="G14" s="12">
        <v>200.0</v>
      </c>
      <c r="H14" s="31">
        <f t="shared" si="2"/>
        <v>-1</v>
      </c>
      <c r="I14" s="31">
        <f t="shared" si="3"/>
        <v>45.42801482</v>
      </c>
      <c r="J14" s="31">
        <f t="shared" si="4"/>
        <v>47.69941556</v>
      </c>
      <c r="K14" s="34">
        <f t="shared" si="5"/>
        <v>1</v>
      </c>
      <c r="L14" s="36">
        <f t="shared" si="6"/>
        <v>25</v>
      </c>
      <c r="M14" s="39">
        <f t="shared" si="7"/>
        <v>46.21997927</v>
      </c>
      <c r="N14" s="42">
        <f t="shared" si="8"/>
        <v>26</v>
      </c>
      <c r="O14" s="39">
        <f t="shared" si="14"/>
        <v>26</v>
      </c>
      <c r="P14" s="42">
        <f t="shared" si="10"/>
        <v>780</v>
      </c>
      <c r="Q14" s="42">
        <f t="shared" si="11"/>
        <v>129.8139916</v>
      </c>
      <c r="R14" s="39">
        <f t="shared" si="12"/>
        <v>4.651119097</v>
      </c>
      <c r="S14" s="39">
        <f t="shared" si="13"/>
        <v>5.590052513</v>
      </c>
      <c r="T14" s="49"/>
      <c r="U14" s="52"/>
      <c r="V14" s="54"/>
      <c r="W14" s="56"/>
      <c r="X14" s="56"/>
      <c r="Z14" s="39"/>
    </row>
    <row r="15">
      <c r="A15" s="28" t="s">
        <v>87</v>
      </c>
      <c r="B15" s="12" t="s">
        <v>88</v>
      </c>
      <c r="C15" s="12" t="s">
        <v>67</v>
      </c>
      <c r="D15" s="12">
        <v>1150.0</v>
      </c>
      <c r="E15" s="12">
        <v>22.0</v>
      </c>
      <c r="F15" s="12">
        <f t="shared" si="1"/>
        <v>125</v>
      </c>
      <c r="G15" s="12">
        <v>200.0</v>
      </c>
      <c r="H15" s="31">
        <f t="shared" si="2"/>
        <v>2</v>
      </c>
      <c r="I15" s="31">
        <f t="shared" si="3"/>
        <v>52.38447766</v>
      </c>
      <c r="J15" s="31">
        <f t="shared" si="4"/>
        <v>55.00370154</v>
      </c>
      <c r="K15" s="34">
        <f t="shared" si="5"/>
        <v>1.533333333</v>
      </c>
      <c r="L15" s="36">
        <f t="shared" si="6"/>
        <v>38.33333333</v>
      </c>
      <c r="M15" s="39">
        <f t="shared" si="7"/>
        <v>77.17982595</v>
      </c>
      <c r="N15" s="42">
        <f t="shared" si="8"/>
        <v>14.34782609</v>
      </c>
      <c r="O15" s="39">
        <f t="shared" si="14"/>
        <v>14.34782609</v>
      </c>
      <c r="P15" s="42">
        <f t="shared" si="10"/>
        <v>430.4347826</v>
      </c>
      <c r="Q15" s="42">
        <f t="shared" si="11"/>
        <v>77.74052255</v>
      </c>
      <c r="R15" s="39">
        <f t="shared" si="12"/>
        <v>5.885012931</v>
      </c>
      <c r="S15" s="39">
        <f t="shared" si="13"/>
        <v>3.738309543</v>
      </c>
      <c r="T15" s="49"/>
      <c r="U15" s="52"/>
      <c r="V15" s="54"/>
      <c r="W15" s="56"/>
      <c r="X15" s="56"/>
      <c r="Z15" s="39"/>
    </row>
    <row r="16">
      <c r="A16" s="6"/>
      <c r="B16" s="12"/>
      <c r="C16" s="12"/>
      <c r="D16" s="12"/>
      <c r="E16" s="12"/>
      <c r="F16" s="12"/>
      <c r="G16" s="12"/>
      <c r="H16" s="60"/>
      <c r="I16" s="60"/>
      <c r="J16" s="60"/>
      <c r="O16" s="42"/>
      <c r="P16" s="39"/>
      <c r="Q16" s="59"/>
      <c r="R16" s="59"/>
      <c r="S16" s="39"/>
      <c r="T16" s="60"/>
      <c r="U16" s="60"/>
      <c r="V16" s="54"/>
      <c r="W16" s="54"/>
      <c r="X16" s="56"/>
      <c r="Y16" s="56"/>
      <c r="Z16" s="39"/>
    </row>
    <row r="17">
      <c r="A17" s="6"/>
      <c r="B17" s="12"/>
      <c r="C17" s="12"/>
      <c r="D17" s="12"/>
      <c r="E17" s="12"/>
      <c r="F17" s="12"/>
      <c r="G17" s="12"/>
      <c r="H17" s="60"/>
      <c r="I17" s="60"/>
      <c r="J17" s="60"/>
      <c r="K17" s="39"/>
      <c r="L17" s="29"/>
      <c r="M17" s="55"/>
      <c r="N17" s="39"/>
      <c r="O17" s="42"/>
      <c r="P17" s="39"/>
      <c r="Q17" s="59"/>
      <c r="R17" s="59"/>
      <c r="S17" s="39"/>
      <c r="T17" s="60"/>
      <c r="U17" s="60"/>
      <c r="V17" s="54"/>
      <c r="W17" s="54"/>
      <c r="X17" s="56"/>
      <c r="Y17" s="56"/>
      <c r="Z17" s="39"/>
    </row>
    <row r="18">
      <c r="A18" s="6"/>
      <c r="B18" s="12"/>
      <c r="C18" s="12"/>
      <c r="D18" s="12"/>
      <c r="E18" s="12"/>
      <c r="F18" s="12"/>
      <c r="G18" s="12"/>
      <c r="H18" s="60"/>
      <c r="I18" s="60"/>
      <c r="J18" s="60"/>
      <c r="K18" s="39"/>
      <c r="L18" s="29"/>
      <c r="M18" s="55"/>
      <c r="N18" s="39"/>
      <c r="O18" s="42"/>
      <c r="P18" s="39"/>
      <c r="Q18" s="59"/>
      <c r="R18" s="59"/>
      <c r="S18" s="39"/>
      <c r="T18" s="60"/>
      <c r="U18" s="60"/>
      <c r="V18" s="54"/>
      <c r="W18" s="54"/>
      <c r="X18" s="56"/>
      <c r="Y18" s="56"/>
      <c r="Z18" s="39"/>
    </row>
    <row r="19">
      <c r="A19" s="6"/>
      <c r="B19" s="12"/>
      <c r="C19" s="12"/>
      <c r="D19" s="12"/>
      <c r="E19" s="12"/>
      <c r="F19" s="12"/>
      <c r="G19" s="12"/>
      <c r="H19" s="60"/>
      <c r="I19" s="60"/>
      <c r="J19" s="60"/>
      <c r="K19" s="39"/>
      <c r="L19" s="29"/>
      <c r="M19" s="55"/>
      <c r="N19" s="39"/>
      <c r="O19" s="42"/>
      <c r="P19" s="39"/>
      <c r="Q19" s="59"/>
      <c r="R19" s="59"/>
      <c r="S19" s="39"/>
      <c r="T19" s="60"/>
      <c r="U19" s="60"/>
      <c r="V19" s="54"/>
      <c r="W19" s="54"/>
      <c r="X19" s="56"/>
      <c r="Y19" s="56"/>
      <c r="Z19" s="39"/>
    </row>
    <row r="20">
      <c r="A20" s="12"/>
      <c r="D20" s="12"/>
      <c r="G20" s="12"/>
      <c r="L20" s="65"/>
      <c r="M20" s="65"/>
      <c r="Q20" s="20"/>
    </row>
    <row r="21">
      <c r="A21" s="6"/>
      <c r="B21" s="12"/>
      <c r="C21" s="12"/>
      <c r="D21" s="12"/>
      <c r="E21" s="12"/>
      <c r="F21" s="12"/>
      <c r="G21" s="12"/>
      <c r="K21" s="12"/>
      <c r="L21" s="72"/>
      <c r="M21" s="72"/>
      <c r="N21" s="12"/>
      <c r="S21" s="16"/>
      <c r="V21" s="54"/>
      <c r="W21" s="54"/>
      <c r="X21" s="56"/>
      <c r="Y21" s="56"/>
      <c r="Z21" s="39"/>
    </row>
    <row r="22">
      <c r="A22" s="6"/>
      <c r="B22" s="12"/>
      <c r="C22" s="12"/>
      <c r="D22" s="12"/>
      <c r="E22" s="12"/>
      <c r="F22" s="12"/>
      <c r="G22" s="12"/>
      <c r="K22" s="12"/>
      <c r="L22" s="72"/>
      <c r="M22" s="72"/>
      <c r="N22" s="12"/>
      <c r="S22" s="16"/>
      <c r="V22" s="54"/>
      <c r="W22" s="54"/>
      <c r="X22" s="56"/>
      <c r="Y22" s="56"/>
      <c r="Z22" s="39"/>
    </row>
    <row r="23">
      <c r="L23" s="65"/>
      <c r="M23" s="65"/>
      <c r="S23" s="12"/>
    </row>
    <row r="24">
      <c r="C24" s="6" t="s">
        <v>25</v>
      </c>
      <c r="D24" s="6"/>
      <c r="L24" s="65"/>
      <c r="M24" s="65"/>
      <c r="O24" s="24"/>
      <c r="P24" s="73"/>
      <c r="Q24" s="24"/>
      <c r="R24" s="24"/>
      <c r="S24" s="73"/>
    </row>
    <row r="25">
      <c r="A25" s="12" t="s">
        <v>34</v>
      </c>
      <c r="B25" s="12">
        <v>115.0</v>
      </c>
      <c r="C25" s="6">
        <v>3.0</v>
      </c>
      <c r="D25" s="6"/>
      <c r="O25" s="24"/>
      <c r="P25" s="73"/>
      <c r="Q25" s="24"/>
      <c r="R25" s="24"/>
      <c r="S25" s="73"/>
    </row>
    <row r="26">
      <c r="A26" s="12" t="s">
        <v>67</v>
      </c>
      <c r="B26" s="12">
        <v>125.0</v>
      </c>
      <c r="C26" s="74">
        <v>2.0</v>
      </c>
      <c r="D26" s="74"/>
      <c r="E26" s="76"/>
      <c r="F26" s="76"/>
      <c r="O26" s="24"/>
      <c r="P26" s="73"/>
      <c r="Q26" s="24"/>
      <c r="R26" s="24"/>
      <c r="S26" s="73"/>
    </row>
    <row r="27">
      <c r="A27" s="12" t="s">
        <v>71</v>
      </c>
      <c r="B27" s="12">
        <v>135.0</v>
      </c>
      <c r="C27" s="74">
        <v>1.0</v>
      </c>
      <c r="G27" s="74" t="s">
        <v>70</v>
      </c>
      <c r="H27" s="78">
        <v>50000.0</v>
      </c>
      <c r="I27" s="78">
        <v>100000.0</v>
      </c>
    </row>
    <row r="28">
      <c r="A28" s="12" t="s">
        <v>49</v>
      </c>
      <c r="B28" s="12">
        <v>150.0</v>
      </c>
      <c r="C28" s="74">
        <v>0.0</v>
      </c>
      <c r="G28" s="74" t="s">
        <v>89</v>
      </c>
      <c r="H28" s="78">
        <v>50000.0</v>
      </c>
      <c r="I28" s="78">
        <v>100000.0</v>
      </c>
      <c r="M28" s="12">
        <v>1200.0</v>
      </c>
      <c r="N28" s="12">
        <v>38.0</v>
      </c>
      <c r="O28" s="12">
        <v>1.5</v>
      </c>
      <c r="Q28" s="12">
        <v>60.0</v>
      </c>
    </row>
    <row r="29">
      <c r="A29" s="12" t="s">
        <v>54</v>
      </c>
      <c r="B29" s="12">
        <v>165.0</v>
      </c>
      <c r="C29" s="74">
        <v>-1.0</v>
      </c>
      <c r="G29" s="74" t="s">
        <v>33</v>
      </c>
      <c r="H29" s="78">
        <v>15000.0</v>
      </c>
      <c r="I29" s="78">
        <v>50000.0</v>
      </c>
    </row>
    <row r="30">
      <c r="A30" s="12" t="s">
        <v>90</v>
      </c>
      <c r="B30" s="12">
        <v>180.0</v>
      </c>
      <c r="C30" s="74">
        <v>-2.0</v>
      </c>
      <c r="G30" s="74" t="s">
        <v>91</v>
      </c>
      <c r="H30" s="78">
        <v>10000.0</v>
      </c>
      <c r="I30" s="78">
        <v>15000.0</v>
      </c>
      <c r="L30" s="80" t="s">
        <v>92</v>
      </c>
      <c r="M30" s="80" t="s">
        <v>20</v>
      </c>
      <c r="N30" s="12" t="s">
        <v>93</v>
      </c>
      <c r="O30" s="81" t="s">
        <v>94</v>
      </c>
      <c r="P30" s="82" t="s">
        <v>95</v>
      </c>
      <c r="Q30" s="80" t="s">
        <v>96</v>
      </c>
      <c r="R30" s="80" t="s">
        <v>97</v>
      </c>
      <c r="S30" s="80" t="s">
        <v>98</v>
      </c>
    </row>
    <row r="31">
      <c r="C31" s="74"/>
      <c r="G31" s="74" t="s">
        <v>99</v>
      </c>
      <c r="H31" s="78">
        <v>5000.0</v>
      </c>
      <c r="I31" s="78">
        <v>10000.0</v>
      </c>
      <c r="L31" s="12">
        <f t="shared" ref="L31:L41" si="15">$M$28 /100 * N31</f>
        <v>1200</v>
      </c>
      <c r="M31" s="12">
        <f t="shared" ref="M31:M42" si="16">$M$28</f>
        <v>1200</v>
      </c>
      <c r="N31" s="12">
        <v>100.0</v>
      </c>
      <c r="O31" s="86">
        <f t="shared" ref="O31:O42" si="17">pow(L31, $O$28) / pow(M31, $O$28)</f>
        <v>1</v>
      </c>
      <c r="P31" s="88">
        <f t="shared" ref="P31:P42" si="18">$N$28 * O31</f>
        <v>38</v>
      </c>
      <c r="Q31" s="90">
        <f t="shared" ref="Q31:Q42" si="19">$Q$28</f>
        <v>60</v>
      </c>
      <c r="R31" s="92">
        <f t="shared" ref="R31:R42" si="20">P31</f>
        <v>38</v>
      </c>
      <c r="S31" s="59">
        <f t="shared" ref="S31:S42" si="21">Q31-R31</f>
        <v>22</v>
      </c>
    </row>
    <row r="32">
      <c r="C32" s="78"/>
      <c r="G32" s="78" t="s">
        <v>48</v>
      </c>
      <c r="H32" s="78">
        <v>3000.0</v>
      </c>
      <c r="I32" s="78">
        <v>4000.0</v>
      </c>
      <c r="L32" s="12">
        <f t="shared" si="15"/>
        <v>1080</v>
      </c>
      <c r="M32" s="12">
        <f t="shared" si="16"/>
        <v>1200</v>
      </c>
      <c r="N32" s="12">
        <v>90.0</v>
      </c>
      <c r="O32" s="86">
        <f t="shared" si="17"/>
        <v>0.8538149682</v>
      </c>
      <c r="P32" s="88">
        <f t="shared" si="18"/>
        <v>32.44496879</v>
      </c>
      <c r="Q32" s="90">
        <f t="shared" si="19"/>
        <v>60</v>
      </c>
      <c r="R32" s="92">
        <f t="shared" si="20"/>
        <v>32.44496879</v>
      </c>
      <c r="S32" s="59">
        <f t="shared" si="21"/>
        <v>27.55503121</v>
      </c>
    </row>
    <row r="33">
      <c r="A33" s="12" t="s">
        <v>101</v>
      </c>
      <c r="B33" s="12">
        <v>210.0</v>
      </c>
      <c r="C33" s="78">
        <v>-3.0</v>
      </c>
      <c r="G33" s="78" t="s">
        <v>52</v>
      </c>
      <c r="H33" s="78">
        <v>1500.0</v>
      </c>
      <c r="I33" s="78">
        <v>3000.0</v>
      </c>
      <c r="K33" s="78"/>
      <c r="L33" s="12">
        <f t="shared" si="15"/>
        <v>960</v>
      </c>
      <c r="M33" s="12">
        <f t="shared" si="16"/>
        <v>1200</v>
      </c>
      <c r="N33" s="12">
        <v>80.0</v>
      </c>
      <c r="O33" s="86">
        <f t="shared" si="17"/>
        <v>0.7155417528</v>
      </c>
      <c r="P33" s="88">
        <f t="shared" si="18"/>
        <v>27.19058661</v>
      </c>
      <c r="Q33" s="90">
        <f t="shared" si="19"/>
        <v>60</v>
      </c>
      <c r="R33" s="92">
        <f t="shared" si="20"/>
        <v>27.19058661</v>
      </c>
      <c r="S33" s="59">
        <f t="shared" si="21"/>
        <v>32.80941339</v>
      </c>
    </row>
    <row r="34">
      <c r="C34" s="78"/>
      <c r="G34" s="78" t="s">
        <v>102</v>
      </c>
      <c r="H34" s="78">
        <v>1000.0</v>
      </c>
      <c r="I34" s="78">
        <v>2000.0</v>
      </c>
      <c r="K34" s="78"/>
      <c r="L34" s="12">
        <f t="shared" si="15"/>
        <v>840</v>
      </c>
      <c r="M34" s="12">
        <f t="shared" si="16"/>
        <v>1200</v>
      </c>
      <c r="N34" s="12">
        <v>70.0</v>
      </c>
      <c r="O34" s="86">
        <f t="shared" si="17"/>
        <v>0.5856620186</v>
      </c>
      <c r="P34" s="88">
        <f t="shared" si="18"/>
        <v>22.25515671</v>
      </c>
      <c r="Q34" s="90">
        <f t="shared" si="19"/>
        <v>60</v>
      </c>
      <c r="R34" s="92">
        <f t="shared" si="20"/>
        <v>22.25515671</v>
      </c>
      <c r="S34" s="59">
        <f t="shared" si="21"/>
        <v>37.74484329</v>
      </c>
    </row>
    <row r="35">
      <c r="C35" s="78"/>
      <c r="G35" s="78" t="s">
        <v>103</v>
      </c>
      <c r="H35" s="78">
        <v>500.0</v>
      </c>
      <c r="I35" s="78">
        <v>1000.0</v>
      </c>
      <c r="K35" s="78"/>
      <c r="L35" s="12">
        <f t="shared" si="15"/>
        <v>720</v>
      </c>
      <c r="M35" s="12">
        <f t="shared" si="16"/>
        <v>1200</v>
      </c>
      <c r="N35" s="12">
        <v>60.0</v>
      </c>
      <c r="O35" s="86">
        <f t="shared" si="17"/>
        <v>0.4647580015</v>
      </c>
      <c r="P35" s="88">
        <f t="shared" si="18"/>
        <v>17.66080406</v>
      </c>
      <c r="Q35" s="90">
        <f t="shared" si="19"/>
        <v>60</v>
      </c>
      <c r="R35" s="92">
        <f t="shared" si="20"/>
        <v>17.66080406</v>
      </c>
      <c r="S35" s="59">
        <f t="shared" si="21"/>
        <v>42.33919594</v>
      </c>
    </row>
    <row r="36">
      <c r="C36" s="78"/>
      <c r="G36" s="78" t="s">
        <v>104</v>
      </c>
      <c r="H36" s="78">
        <v>50.0</v>
      </c>
      <c r="I36" s="78">
        <v>800.0</v>
      </c>
      <c r="K36" s="78"/>
      <c r="L36" s="12">
        <f t="shared" si="15"/>
        <v>600</v>
      </c>
      <c r="M36" s="12">
        <f t="shared" si="16"/>
        <v>1200</v>
      </c>
      <c r="N36" s="12">
        <v>50.0</v>
      </c>
      <c r="O36" s="86">
        <f t="shared" si="17"/>
        <v>0.3535533906</v>
      </c>
      <c r="P36" s="88">
        <f t="shared" si="18"/>
        <v>13.43502884</v>
      </c>
      <c r="Q36" s="90">
        <f t="shared" si="19"/>
        <v>60</v>
      </c>
      <c r="R36" s="92">
        <f t="shared" si="20"/>
        <v>13.43502884</v>
      </c>
      <c r="S36" s="59">
        <f t="shared" si="21"/>
        <v>46.56497116</v>
      </c>
    </row>
    <row r="37">
      <c r="C37" s="78"/>
      <c r="G37" s="78" t="s">
        <v>105</v>
      </c>
      <c r="H37" s="78">
        <v>20.0</v>
      </c>
      <c r="I37" s="78">
        <v>40.0</v>
      </c>
      <c r="L37" s="12">
        <f t="shared" si="15"/>
        <v>480</v>
      </c>
      <c r="M37" s="12">
        <f t="shared" si="16"/>
        <v>1200</v>
      </c>
      <c r="N37" s="12">
        <v>40.0</v>
      </c>
      <c r="O37" s="86">
        <f t="shared" si="17"/>
        <v>0.2529822128</v>
      </c>
      <c r="P37" s="88">
        <f t="shared" si="18"/>
        <v>9.613324087</v>
      </c>
      <c r="Q37" s="90">
        <f t="shared" si="19"/>
        <v>60</v>
      </c>
      <c r="R37" s="92">
        <f t="shared" si="20"/>
        <v>9.613324087</v>
      </c>
      <c r="S37" s="59">
        <f t="shared" si="21"/>
        <v>50.38667591</v>
      </c>
    </row>
    <row r="38">
      <c r="C38" s="78"/>
      <c r="G38" s="78" t="s">
        <v>101</v>
      </c>
      <c r="H38" s="78">
        <v>15.0</v>
      </c>
      <c r="I38" s="78">
        <v>30.0</v>
      </c>
      <c r="L38" s="12">
        <f t="shared" si="15"/>
        <v>360</v>
      </c>
      <c r="M38" s="12">
        <f t="shared" si="16"/>
        <v>1200</v>
      </c>
      <c r="N38" s="12">
        <v>30.0</v>
      </c>
      <c r="O38" s="86">
        <f t="shared" si="17"/>
        <v>0.1643167673</v>
      </c>
      <c r="P38" s="88">
        <f t="shared" si="18"/>
        <v>6.244037156</v>
      </c>
      <c r="Q38" s="90">
        <f t="shared" si="19"/>
        <v>60</v>
      </c>
      <c r="R38" s="92">
        <f t="shared" si="20"/>
        <v>6.244037156</v>
      </c>
      <c r="S38" s="59">
        <f t="shared" si="21"/>
        <v>53.75596284</v>
      </c>
    </row>
    <row r="39">
      <c r="C39" s="78"/>
      <c r="G39" s="78" t="s">
        <v>109</v>
      </c>
      <c r="H39" s="78"/>
      <c r="I39" s="78"/>
      <c r="L39" s="12">
        <f t="shared" si="15"/>
        <v>240</v>
      </c>
      <c r="M39" s="12">
        <f t="shared" si="16"/>
        <v>1200</v>
      </c>
      <c r="N39" s="12">
        <v>20.0</v>
      </c>
      <c r="O39" s="86">
        <f t="shared" si="17"/>
        <v>0.0894427191</v>
      </c>
      <c r="P39" s="88">
        <f t="shared" si="18"/>
        <v>3.398823326</v>
      </c>
      <c r="Q39" s="90">
        <f t="shared" si="19"/>
        <v>60</v>
      </c>
      <c r="R39" s="92">
        <f t="shared" si="20"/>
        <v>3.398823326</v>
      </c>
      <c r="S39" s="59">
        <f t="shared" si="21"/>
        <v>56.60117667</v>
      </c>
    </row>
    <row r="40">
      <c r="C40" s="76"/>
      <c r="F40" s="76"/>
      <c r="G40" s="76"/>
      <c r="H40" s="76"/>
      <c r="I40" s="76"/>
      <c r="L40" s="12">
        <f t="shared" si="15"/>
        <v>120</v>
      </c>
      <c r="M40" s="12">
        <f t="shared" si="16"/>
        <v>1200</v>
      </c>
      <c r="N40" s="12">
        <v>10.0</v>
      </c>
      <c r="O40" s="86">
        <f t="shared" si="17"/>
        <v>0.0316227766</v>
      </c>
      <c r="P40" s="88">
        <f t="shared" si="18"/>
        <v>1.201665511</v>
      </c>
      <c r="Q40" s="90">
        <f t="shared" si="19"/>
        <v>60</v>
      </c>
      <c r="R40" s="92">
        <f t="shared" si="20"/>
        <v>1.201665511</v>
      </c>
      <c r="S40" s="59">
        <f t="shared" si="21"/>
        <v>58.79833449</v>
      </c>
    </row>
    <row r="41">
      <c r="L41" s="12">
        <f t="shared" si="15"/>
        <v>0</v>
      </c>
      <c r="M41" s="12">
        <f t="shared" si="16"/>
        <v>1200</v>
      </c>
      <c r="N41" s="12">
        <v>0.0</v>
      </c>
      <c r="O41" s="86">
        <f t="shared" si="17"/>
        <v>0</v>
      </c>
      <c r="P41" s="88">
        <f t="shared" si="18"/>
        <v>0</v>
      </c>
      <c r="Q41" s="90">
        <f t="shared" si="19"/>
        <v>60</v>
      </c>
      <c r="R41" s="92">
        <f t="shared" si="20"/>
        <v>0</v>
      </c>
      <c r="S41" s="59">
        <f t="shared" si="21"/>
        <v>60</v>
      </c>
    </row>
    <row r="42">
      <c r="L42" s="12">
        <v>698.0</v>
      </c>
      <c r="M42" s="12">
        <f t="shared" si="16"/>
        <v>1200</v>
      </c>
      <c r="N42" s="12">
        <f>L42/M42</f>
        <v>0.5816666667</v>
      </c>
      <c r="O42" s="86">
        <f t="shared" si="17"/>
        <v>0.4436201505</v>
      </c>
      <c r="P42" s="88">
        <f t="shared" si="18"/>
        <v>16.85756572</v>
      </c>
      <c r="Q42" s="90">
        <f t="shared" si="19"/>
        <v>60</v>
      </c>
      <c r="R42" s="92">
        <f t="shared" si="20"/>
        <v>16.85756572</v>
      </c>
      <c r="S42" s="59">
        <f t="shared" si="21"/>
        <v>43.14243428</v>
      </c>
    </row>
    <row r="43">
      <c r="L43" s="65"/>
      <c r="M43" s="65"/>
    </row>
    <row r="44">
      <c r="G44" s="12"/>
      <c r="L44" s="65"/>
      <c r="M44" s="65"/>
      <c r="N44" s="12"/>
    </row>
    <row r="45">
      <c r="E45" s="12"/>
      <c r="F45" s="12"/>
      <c r="G45" s="12"/>
      <c r="L45" s="65"/>
      <c r="M45" s="65"/>
    </row>
    <row r="46">
      <c r="E46" s="12"/>
      <c r="F46" s="12"/>
      <c r="G46" s="64"/>
      <c r="L46" s="65"/>
      <c r="M46" s="65"/>
    </row>
    <row r="47">
      <c r="E47" s="12"/>
      <c r="F47" s="12"/>
      <c r="G47" s="64"/>
      <c r="L47" s="65"/>
      <c r="M47" s="65"/>
    </row>
    <row r="48">
      <c r="E48" s="12"/>
      <c r="F48" s="12"/>
      <c r="G48" s="64"/>
      <c r="L48" s="65"/>
      <c r="M48" s="65"/>
    </row>
    <row r="49">
      <c r="G49" s="64"/>
    </row>
    <row r="50">
      <c r="G50" s="64"/>
    </row>
    <row r="51">
      <c r="G51" s="64"/>
    </row>
    <row r="52">
      <c r="G52" s="64"/>
    </row>
    <row r="53">
      <c r="G53" s="64"/>
    </row>
    <row r="54">
      <c r="G54" s="64"/>
    </row>
    <row r="55">
      <c r="G55" s="64"/>
    </row>
    <row r="56">
      <c r="G56" s="64"/>
    </row>
    <row r="57">
      <c r="G57" s="64"/>
    </row>
    <row r="60">
      <c r="L60" s="65"/>
      <c r="M60" s="65"/>
    </row>
    <row r="61">
      <c r="L61" s="65"/>
      <c r="M61" s="65"/>
    </row>
    <row r="62">
      <c r="L62" s="65"/>
      <c r="M62" s="65"/>
    </row>
    <row r="63">
      <c r="L63" s="65"/>
      <c r="M63" s="65"/>
    </row>
    <row r="64">
      <c r="L64" s="65"/>
      <c r="M64" s="65"/>
    </row>
    <row r="65">
      <c r="L65" s="65"/>
      <c r="M65" s="65"/>
    </row>
    <row r="66">
      <c r="L66" s="65"/>
      <c r="M66" s="65"/>
    </row>
    <row r="67">
      <c r="L67" s="65"/>
      <c r="M67" s="65"/>
    </row>
    <row r="68">
      <c r="L68" s="65"/>
      <c r="M68" s="65"/>
    </row>
    <row r="69">
      <c r="L69" s="65"/>
      <c r="M69" s="65"/>
    </row>
    <row r="70">
      <c r="L70" s="65"/>
      <c r="M70" s="65"/>
    </row>
    <row r="71">
      <c r="L71" s="65"/>
      <c r="M71" s="65"/>
    </row>
    <row r="72">
      <c r="L72" s="65"/>
      <c r="M72" s="65"/>
    </row>
    <row r="73">
      <c r="L73" s="65"/>
      <c r="M73" s="65"/>
    </row>
    <row r="74">
      <c r="L74" s="65"/>
      <c r="M74" s="65"/>
    </row>
    <row r="75">
      <c r="L75" s="65"/>
      <c r="M75" s="65"/>
    </row>
    <row r="76">
      <c r="L76" s="65"/>
      <c r="M76" s="65"/>
    </row>
    <row r="77">
      <c r="L77" s="65"/>
      <c r="M77" s="65"/>
    </row>
    <row r="78">
      <c r="L78" s="65"/>
      <c r="M78" s="65"/>
    </row>
    <row r="79">
      <c r="L79" s="65"/>
      <c r="M79" s="65"/>
    </row>
    <row r="80">
      <c r="L80" s="65"/>
      <c r="M80" s="65"/>
    </row>
    <row r="81">
      <c r="L81" s="65"/>
      <c r="M81" s="65"/>
    </row>
    <row r="82">
      <c r="L82" s="65"/>
      <c r="M82" s="65"/>
    </row>
    <row r="83">
      <c r="L83" s="65"/>
      <c r="M83" s="65"/>
    </row>
    <row r="84">
      <c r="L84" s="65"/>
      <c r="M84" s="65"/>
    </row>
    <row r="85">
      <c r="L85" s="65"/>
      <c r="M85" s="65"/>
    </row>
    <row r="86">
      <c r="L86" s="65"/>
      <c r="M86" s="65"/>
    </row>
    <row r="87">
      <c r="L87" s="65"/>
      <c r="M87" s="65"/>
    </row>
    <row r="88">
      <c r="L88" s="65"/>
      <c r="M88" s="65"/>
    </row>
    <row r="89">
      <c r="L89" s="65"/>
      <c r="M89" s="65"/>
    </row>
    <row r="90">
      <c r="L90" s="65"/>
      <c r="M90" s="65"/>
    </row>
    <row r="91">
      <c r="L91" s="65"/>
      <c r="M91" s="65"/>
    </row>
    <row r="92">
      <c r="L92" s="65"/>
      <c r="M92" s="65"/>
    </row>
    <row r="93">
      <c r="L93" s="65"/>
      <c r="M93" s="65"/>
    </row>
    <row r="94">
      <c r="L94" s="65"/>
      <c r="M94" s="65"/>
    </row>
    <row r="95">
      <c r="L95" s="65"/>
      <c r="M95" s="65"/>
    </row>
    <row r="96">
      <c r="L96" s="65"/>
      <c r="M96" s="65"/>
    </row>
    <row r="97">
      <c r="L97" s="65"/>
      <c r="M97" s="65"/>
    </row>
    <row r="98">
      <c r="L98" s="65"/>
      <c r="M98" s="65"/>
    </row>
    <row r="99">
      <c r="L99" s="65"/>
      <c r="M99" s="65"/>
    </row>
    <row r="100">
      <c r="L100" s="65"/>
      <c r="M100" s="65"/>
    </row>
    <row r="101">
      <c r="L101" s="65"/>
      <c r="M101" s="65"/>
    </row>
    <row r="102">
      <c r="L102" s="65"/>
      <c r="M102" s="65"/>
    </row>
    <row r="103">
      <c r="L103" s="65"/>
      <c r="M103" s="65"/>
    </row>
    <row r="104">
      <c r="L104" s="65"/>
      <c r="M104" s="65"/>
    </row>
    <row r="105">
      <c r="L105" s="65"/>
      <c r="M105" s="65"/>
    </row>
    <row r="106">
      <c r="L106" s="65"/>
      <c r="M106" s="65"/>
    </row>
    <row r="107">
      <c r="L107" s="65"/>
      <c r="M107" s="65"/>
    </row>
    <row r="108">
      <c r="L108" s="65"/>
      <c r="M108" s="65"/>
    </row>
    <row r="109">
      <c r="L109" s="65"/>
      <c r="M109" s="65"/>
    </row>
    <row r="110">
      <c r="L110" s="65"/>
      <c r="M110" s="65"/>
    </row>
    <row r="111">
      <c r="L111" s="65"/>
      <c r="M111" s="65"/>
    </row>
    <row r="112">
      <c r="L112" s="65"/>
      <c r="M112" s="65"/>
    </row>
    <row r="113">
      <c r="L113" s="65"/>
      <c r="M113" s="65"/>
    </row>
    <row r="114">
      <c r="L114" s="65"/>
      <c r="M114" s="65"/>
    </row>
    <row r="115">
      <c r="L115" s="65"/>
      <c r="M115" s="65"/>
    </row>
    <row r="116">
      <c r="L116" s="65"/>
      <c r="M116" s="65"/>
    </row>
    <row r="117">
      <c r="L117" s="65"/>
      <c r="M117" s="65"/>
    </row>
    <row r="118">
      <c r="L118" s="65"/>
      <c r="M118" s="65"/>
    </row>
    <row r="119">
      <c r="L119" s="65"/>
      <c r="M119" s="65"/>
    </row>
    <row r="120">
      <c r="L120" s="65"/>
      <c r="M120" s="65"/>
    </row>
    <row r="121">
      <c r="L121" s="65"/>
      <c r="M121" s="65"/>
    </row>
    <row r="122">
      <c r="L122" s="65"/>
      <c r="M122" s="65"/>
    </row>
    <row r="123">
      <c r="L123" s="65"/>
      <c r="M123" s="65"/>
    </row>
    <row r="124">
      <c r="L124" s="65"/>
      <c r="M124" s="65"/>
    </row>
    <row r="125">
      <c r="L125" s="65"/>
      <c r="M125" s="65"/>
    </row>
    <row r="126">
      <c r="L126" s="65"/>
      <c r="M126" s="65"/>
    </row>
    <row r="127">
      <c r="L127" s="65"/>
      <c r="M127" s="65"/>
    </row>
    <row r="128">
      <c r="L128" s="65"/>
      <c r="M128" s="65"/>
    </row>
    <row r="129">
      <c r="L129" s="65"/>
      <c r="M129" s="65"/>
    </row>
    <row r="130">
      <c r="L130" s="65"/>
      <c r="M130" s="65"/>
    </row>
    <row r="131">
      <c r="L131" s="65"/>
      <c r="M131" s="65"/>
    </row>
    <row r="132">
      <c r="L132" s="65"/>
      <c r="M132" s="65"/>
    </row>
    <row r="133">
      <c r="L133" s="65"/>
      <c r="M133" s="65"/>
    </row>
    <row r="134">
      <c r="L134" s="65"/>
      <c r="M134" s="65"/>
    </row>
    <row r="135">
      <c r="L135" s="65"/>
      <c r="M135" s="65"/>
    </row>
    <row r="136">
      <c r="L136" s="65"/>
      <c r="M136" s="65"/>
    </row>
    <row r="137">
      <c r="L137" s="65"/>
      <c r="M137" s="65"/>
    </row>
    <row r="138">
      <c r="L138" s="65"/>
      <c r="M138" s="65"/>
    </row>
    <row r="139">
      <c r="L139" s="65"/>
      <c r="M139" s="65"/>
    </row>
    <row r="140">
      <c r="L140" s="65"/>
      <c r="M140" s="65"/>
    </row>
    <row r="141">
      <c r="L141" s="65"/>
      <c r="M141" s="65"/>
    </row>
    <row r="142">
      <c r="L142" s="65"/>
      <c r="M142" s="65"/>
    </row>
    <row r="143">
      <c r="L143" s="65"/>
      <c r="M143" s="65"/>
    </row>
    <row r="144">
      <c r="L144" s="65"/>
      <c r="M144" s="65"/>
    </row>
    <row r="145">
      <c r="L145" s="65"/>
      <c r="M145" s="65"/>
    </row>
    <row r="146">
      <c r="L146" s="65"/>
      <c r="M146" s="65"/>
    </row>
    <row r="147">
      <c r="L147" s="65"/>
      <c r="M147" s="65"/>
    </row>
    <row r="148">
      <c r="L148" s="65"/>
      <c r="M148" s="65"/>
    </row>
    <row r="149">
      <c r="L149" s="65"/>
      <c r="M149" s="65"/>
    </row>
    <row r="150">
      <c r="L150" s="65"/>
      <c r="M150" s="65"/>
    </row>
    <row r="151">
      <c r="L151" s="65"/>
      <c r="M151" s="65"/>
    </row>
    <row r="152">
      <c r="L152" s="65"/>
      <c r="M152" s="65"/>
    </row>
    <row r="153">
      <c r="L153" s="65"/>
      <c r="M153" s="65"/>
    </row>
    <row r="154">
      <c r="L154" s="65"/>
      <c r="M154" s="65"/>
    </row>
    <row r="155">
      <c r="L155" s="65"/>
      <c r="M155" s="65"/>
    </row>
    <row r="156">
      <c r="L156" s="65"/>
      <c r="M156" s="65"/>
    </row>
    <row r="157">
      <c r="L157" s="65"/>
      <c r="M157" s="65"/>
    </row>
    <row r="158">
      <c r="L158" s="65"/>
      <c r="M158" s="65"/>
    </row>
    <row r="159">
      <c r="L159" s="65"/>
      <c r="M159" s="65"/>
    </row>
    <row r="160">
      <c r="L160" s="65"/>
      <c r="M160" s="65"/>
    </row>
    <row r="161">
      <c r="L161" s="65"/>
      <c r="M161" s="65"/>
    </row>
    <row r="162">
      <c r="L162" s="65"/>
      <c r="M162" s="65"/>
    </row>
    <row r="163">
      <c r="L163" s="65"/>
      <c r="M163" s="65"/>
    </row>
    <row r="164">
      <c r="L164" s="65"/>
      <c r="M164" s="65"/>
    </row>
    <row r="165">
      <c r="L165" s="65"/>
      <c r="M165" s="65"/>
    </row>
    <row r="166">
      <c r="L166" s="65"/>
      <c r="M166" s="65"/>
    </row>
    <row r="167">
      <c r="L167" s="65"/>
      <c r="M167" s="65"/>
    </row>
    <row r="168">
      <c r="L168" s="65"/>
      <c r="M168" s="65"/>
    </row>
    <row r="169">
      <c r="L169" s="65"/>
      <c r="M169" s="65"/>
    </row>
    <row r="170">
      <c r="L170" s="65"/>
      <c r="M170" s="65"/>
    </row>
    <row r="171">
      <c r="L171" s="65"/>
      <c r="M171" s="65"/>
    </row>
    <row r="172">
      <c r="L172" s="65"/>
      <c r="M172" s="65"/>
    </row>
    <row r="173">
      <c r="L173" s="65"/>
      <c r="M173" s="65"/>
    </row>
    <row r="174">
      <c r="L174" s="65"/>
      <c r="M174" s="65"/>
    </row>
    <row r="175">
      <c r="L175" s="65"/>
      <c r="M175" s="65"/>
    </row>
    <row r="176">
      <c r="L176" s="65"/>
      <c r="M176" s="65"/>
    </row>
    <row r="177">
      <c r="L177" s="65"/>
      <c r="M177" s="65"/>
    </row>
    <row r="178">
      <c r="L178" s="65"/>
      <c r="M178" s="65"/>
    </row>
    <row r="179">
      <c r="L179" s="65"/>
      <c r="M179" s="65"/>
    </row>
    <row r="180">
      <c r="L180" s="65"/>
      <c r="M180" s="65"/>
    </row>
    <row r="181">
      <c r="L181" s="65"/>
      <c r="M181" s="65"/>
    </row>
    <row r="182">
      <c r="L182" s="65"/>
      <c r="M182" s="65"/>
    </row>
    <row r="183">
      <c r="L183" s="65"/>
      <c r="M183" s="65"/>
    </row>
    <row r="184">
      <c r="L184" s="65"/>
      <c r="M184" s="65"/>
    </row>
    <row r="185">
      <c r="L185" s="65"/>
      <c r="M185" s="65"/>
    </row>
    <row r="186">
      <c r="L186" s="65"/>
      <c r="M186" s="65"/>
    </row>
    <row r="187">
      <c r="L187" s="65"/>
      <c r="M187" s="65"/>
    </row>
    <row r="188">
      <c r="L188" s="65"/>
      <c r="M188" s="65"/>
    </row>
    <row r="189">
      <c r="L189" s="65"/>
      <c r="M189" s="65"/>
    </row>
    <row r="190">
      <c r="L190" s="65"/>
      <c r="M190" s="65"/>
    </row>
    <row r="191">
      <c r="L191" s="65"/>
      <c r="M191" s="65"/>
    </row>
    <row r="192">
      <c r="L192" s="65"/>
      <c r="M192" s="65"/>
    </row>
    <row r="193">
      <c r="L193" s="65"/>
      <c r="M193" s="65"/>
    </row>
    <row r="194">
      <c r="L194" s="65"/>
      <c r="M194" s="65"/>
    </row>
    <row r="195">
      <c r="L195" s="65"/>
      <c r="M195" s="65"/>
    </row>
    <row r="196">
      <c r="L196" s="65"/>
      <c r="M196" s="65"/>
    </row>
    <row r="197">
      <c r="L197" s="65"/>
      <c r="M197" s="65"/>
    </row>
    <row r="198">
      <c r="L198" s="65"/>
      <c r="M198" s="65"/>
    </row>
    <row r="199">
      <c r="L199" s="65"/>
      <c r="M199" s="65"/>
    </row>
    <row r="200">
      <c r="L200" s="65"/>
      <c r="M200" s="65"/>
    </row>
    <row r="201">
      <c r="L201" s="65"/>
      <c r="M201" s="65"/>
    </row>
    <row r="202">
      <c r="L202" s="65"/>
      <c r="M202" s="65"/>
    </row>
    <row r="203">
      <c r="L203" s="65"/>
      <c r="M203" s="65"/>
    </row>
    <row r="204">
      <c r="L204" s="65"/>
      <c r="M204" s="65"/>
    </row>
    <row r="205">
      <c r="L205" s="65"/>
      <c r="M205" s="65"/>
    </row>
    <row r="206">
      <c r="L206" s="65"/>
      <c r="M206" s="65"/>
    </row>
    <row r="207">
      <c r="L207" s="65"/>
      <c r="M207" s="65"/>
    </row>
    <row r="208">
      <c r="L208" s="65"/>
      <c r="M208" s="65"/>
    </row>
    <row r="209">
      <c r="L209" s="65"/>
      <c r="M209" s="65"/>
    </row>
    <row r="210">
      <c r="L210" s="65"/>
      <c r="M210" s="65"/>
    </row>
    <row r="211">
      <c r="L211" s="65"/>
      <c r="M211" s="65"/>
    </row>
    <row r="212">
      <c r="L212" s="65"/>
      <c r="M212" s="65"/>
    </row>
    <row r="213">
      <c r="L213" s="65"/>
      <c r="M213" s="65"/>
    </row>
    <row r="214">
      <c r="L214" s="65"/>
      <c r="M214" s="65"/>
    </row>
    <row r="215">
      <c r="L215" s="65"/>
      <c r="M215" s="65"/>
    </row>
    <row r="216">
      <c r="L216" s="65"/>
      <c r="M216" s="65"/>
    </row>
    <row r="217">
      <c r="L217" s="65"/>
      <c r="M217" s="65"/>
    </row>
    <row r="218">
      <c r="L218" s="65"/>
      <c r="M218" s="65"/>
    </row>
    <row r="219">
      <c r="L219" s="65"/>
      <c r="M219" s="65"/>
    </row>
    <row r="220">
      <c r="L220" s="65"/>
      <c r="M220" s="65"/>
    </row>
    <row r="221">
      <c r="L221" s="65"/>
      <c r="M221" s="65"/>
    </row>
    <row r="222">
      <c r="L222" s="65"/>
      <c r="M222" s="65"/>
    </row>
    <row r="223">
      <c r="L223" s="65"/>
      <c r="M223" s="65"/>
    </row>
    <row r="224">
      <c r="L224" s="65"/>
      <c r="M224" s="65"/>
    </row>
    <row r="225">
      <c r="L225" s="65"/>
      <c r="M225" s="65"/>
    </row>
    <row r="226">
      <c r="L226" s="65"/>
      <c r="M226" s="65"/>
    </row>
    <row r="227">
      <c r="L227" s="65"/>
      <c r="M227" s="65"/>
    </row>
    <row r="228">
      <c r="L228" s="65"/>
      <c r="M228" s="65"/>
    </row>
    <row r="229">
      <c r="L229" s="65"/>
      <c r="M229" s="65"/>
    </row>
    <row r="230">
      <c r="L230" s="65"/>
      <c r="M230" s="65"/>
    </row>
    <row r="231">
      <c r="L231" s="65"/>
      <c r="M231" s="65"/>
    </row>
    <row r="232">
      <c r="L232" s="65"/>
      <c r="M232" s="65"/>
    </row>
    <row r="233">
      <c r="L233" s="65"/>
      <c r="M233" s="65"/>
    </row>
    <row r="234">
      <c r="L234" s="65"/>
      <c r="M234" s="65"/>
    </row>
    <row r="235">
      <c r="L235" s="65"/>
      <c r="M235" s="65"/>
    </row>
    <row r="236">
      <c r="L236" s="65"/>
      <c r="M236" s="65"/>
    </row>
    <row r="237">
      <c r="L237" s="65"/>
      <c r="M237" s="65"/>
    </row>
    <row r="238">
      <c r="L238" s="65"/>
      <c r="M238" s="65"/>
    </row>
    <row r="239">
      <c r="L239" s="65"/>
      <c r="M239" s="65"/>
    </row>
    <row r="240">
      <c r="L240" s="65"/>
      <c r="M240" s="65"/>
    </row>
    <row r="241">
      <c r="L241" s="65"/>
      <c r="M241" s="65"/>
    </row>
    <row r="242">
      <c r="L242" s="65"/>
      <c r="M242" s="65"/>
    </row>
    <row r="243">
      <c r="L243" s="65"/>
      <c r="M243" s="65"/>
    </row>
    <row r="244">
      <c r="L244" s="65"/>
      <c r="M244" s="65"/>
    </row>
    <row r="245">
      <c r="L245" s="65"/>
      <c r="M245" s="65"/>
    </row>
    <row r="246">
      <c r="L246" s="65"/>
      <c r="M246" s="65"/>
    </row>
    <row r="247">
      <c r="L247" s="65"/>
      <c r="M247" s="65"/>
    </row>
    <row r="248">
      <c r="L248" s="65"/>
      <c r="M248" s="65"/>
    </row>
    <row r="249">
      <c r="L249" s="65"/>
      <c r="M249" s="65"/>
    </row>
    <row r="250">
      <c r="L250" s="65"/>
      <c r="M250" s="65"/>
    </row>
    <row r="251">
      <c r="L251" s="65"/>
      <c r="M251" s="65"/>
    </row>
    <row r="252">
      <c r="L252" s="65"/>
      <c r="M252" s="65"/>
    </row>
    <row r="253">
      <c r="L253" s="65"/>
      <c r="M253" s="65"/>
    </row>
    <row r="254">
      <c r="L254" s="65"/>
      <c r="M254" s="65"/>
    </row>
    <row r="255">
      <c r="L255" s="65"/>
      <c r="M255" s="65"/>
    </row>
    <row r="256">
      <c r="L256" s="65"/>
      <c r="M256" s="65"/>
    </row>
    <row r="257">
      <c r="L257" s="65"/>
      <c r="M257" s="65"/>
    </row>
    <row r="258">
      <c r="L258" s="65"/>
      <c r="M258" s="65"/>
    </row>
    <row r="259">
      <c r="L259" s="65"/>
      <c r="M259" s="65"/>
    </row>
    <row r="260">
      <c r="L260" s="65"/>
      <c r="M260" s="65"/>
    </row>
    <row r="261">
      <c r="L261" s="65"/>
      <c r="M261" s="65"/>
    </row>
    <row r="262">
      <c r="L262" s="65"/>
      <c r="M262" s="65"/>
    </row>
    <row r="263">
      <c r="L263" s="65"/>
      <c r="M263" s="65"/>
    </row>
    <row r="264">
      <c r="L264" s="65"/>
      <c r="M264" s="65"/>
    </row>
    <row r="265">
      <c r="L265" s="65"/>
      <c r="M265" s="65"/>
    </row>
    <row r="266">
      <c r="L266" s="65"/>
      <c r="M266" s="65"/>
    </row>
    <row r="267">
      <c r="L267" s="65"/>
      <c r="M267" s="65"/>
    </row>
    <row r="268">
      <c r="L268" s="65"/>
      <c r="M268" s="65"/>
    </row>
    <row r="269">
      <c r="L269" s="65"/>
      <c r="M269" s="65"/>
    </row>
    <row r="270">
      <c r="L270" s="65"/>
      <c r="M270" s="65"/>
    </row>
    <row r="271">
      <c r="L271" s="65"/>
      <c r="M271" s="65"/>
    </row>
    <row r="272">
      <c r="L272" s="65"/>
      <c r="M272" s="65"/>
    </row>
    <row r="273">
      <c r="L273" s="65"/>
      <c r="M273" s="65"/>
    </row>
    <row r="274">
      <c r="L274" s="65"/>
      <c r="M274" s="65"/>
    </row>
    <row r="275">
      <c r="L275" s="65"/>
      <c r="M275" s="65"/>
    </row>
    <row r="276">
      <c r="L276" s="65"/>
      <c r="M276" s="65"/>
    </row>
    <row r="277">
      <c r="L277" s="65"/>
      <c r="M277" s="65"/>
    </row>
    <row r="278">
      <c r="L278" s="65"/>
      <c r="M278" s="65"/>
    </row>
    <row r="279">
      <c r="L279" s="65"/>
      <c r="M279" s="65"/>
    </row>
    <row r="280">
      <c r="L280" s="65"/>
      <c r="M280" s="65"/>
    </row>
    <row r="281">
      <c r="L281" s="65"/>
      <c r="M281" s="65"/>
    </row>
    <row r="282">
      <c r="L282" s="65"/>
      <c r="M282" s="65"/>
    </row>
    <row r="283">
      <c r="L283" s="65"/>
      <c r="M283" s="65"/>
    </row>
    <row r="284">
      <c r="L284" s="65"/>
      <c r="M284" s="65"/>
    </row>
    <row r="285">
      <c r="L285" s="65"/>
      <c r="M285" s="65"/>
    </row>
    <row r="286">
      <c r="L286" s="65"/>
      <c r="M286" s="65"/>
    </row>
    <row r="287">
      <c r="L287" s="65"/>
      <c r="M287" s="65"/>
    </row>
    <row r="288">
      <c r="L288" s="65"/>
      <c r="M288" s="65"/>
    </row>
    <row r="289">
      <c r="L289" s="65"/>
      <c r="M289" s="65"/>
    </row>
    <row r="290">
      <c r="L290" s="65"/>
      <c r="M290" s="65"/>
    </row>
    <row r="291">
      <c r="L291" s="65"/>
      <c r="M291" s="65"/>
    </row>
    <row r="292">
      <c r="L292" s="65"/>
      <c r="M292" s="65"/>
    </row>
    <row r="293">
      <c r="L293" s="65"/>
      <c r="M293" s="65"/>
    </row>
    <row r="294">
      <c r="L294" s="65"/>
      <c r="M294" s="65"/>
    </row>
    <row r="295">
      <c r="L295" s="65"/>
      <c r="M295" s="65"/>
    </row>
    <row r="296">
      <c r="L296" s="65"/>
      <c r="M296" s="65"/>
    </row>
    <row r="297">
      <c r="L297" s="65"/>
      <c r="M297" s="65"/>
    </row>
    <row r="298">
      <c r="L298" s="65"/>
      <c r="M298" s="65"/>
    </row>
    <row r="299">
      <c r="L299" s="65"/>
      <c r="M299" s="65"/>
    </row>
    <row r="300">
      <c r="L300" s="65"/>
      <c r="M300" s="65"/>
    </row>
    <row r="301">
      <c r="L301" s="65"/>
      <c r="M301" s="65"/>
    </row>
    <row r="302">
      <c r="L302" s="65"/>
      <c r="M302" s="65"/>
    </row>
    <row r="303">
      <c r="L303" s="65"/>
      <c r="M303" s="65"/>
    </row>
    <row r="304">
      <c r="L304" s="65"/>
      <c r="M304" s="65"/>
    </row>
    <row r="305">
      <c r="L305" s="65"/>
      <c r="M305" s="65"/>
    </row>
    <row r="306">
      <c r="L306" s="65"/>
      <c r="M306" s="65"/>
    </row>
    <row r="307">
      <c r="L307" s="65"/>
      <c r="M307" s="65"/>
    </row>
    <row r="308">
      <c r="L308" s="65"/>
      <c r="M308" s="65"/>
    </row>
    <row r="309">
      <c r="L309" s="65"/>
      <c r="M309" s="65"/>
    </row>
    <row r="310">
      <c r="L310" s="65"/>
      <c r="M310" s="65"/>
    </row>
    <row r="311">
      <c r="L311" s="65"/>
      <c r="M311" s="65"/>
    </row>
    <row r="312">
      <c r="L312" s="65"/>
      <c r="M312" s="65"/>
    </row>
    <row r="313">
      <c r="L313" s="65"/>
      <c r="M313" s="65"/>
    </row>
    <row r="314">
      <c r="L314" s="65"/>
      <c r="M314" s="65"/>
    </row>
    <row r="315">
      <c r="L315" s="65"/>
      <c r="M315" s="65"/>
    </row>
    <row r="316">
      <c r="L316" s="65"/>
      <c r="M316" s="65"/>
    </row>
    <row r="317">
      <c r="L317" s="65"/>
      <c r="M317" s="65"/>
    </row>
    <row r="318">
      <c r="L318" s="65"/>
      <c r="M318" s="65"/>
    </row>
    <row r="319">
      <c r="L319" s="65"/>
      <c r="M319" s="65"/>
    </row>
    <row r="320">
      <c r="L320" s="65"/>
      <c r="M320" s="65"/>
    </row>
    <row r="321">
      <c r="L321" s="65"/>
      <c r="M321" s="65"/>
    </row>
    <row r="322">
      <c r="L322" s="65"/>
      <c r="M322" s="65"/>
    </row>
    <row r="323">
      <c r="L323" s="65"/>
      <c r="M323" s="65"/>
    </row>
    <row r="324">
      <c r="L324" s="65"/>
      <c r="M324" s="65"/>
    </row>
    <row r="325">
      <c r="L325" s="65"/>
      <c r="M325" s="65"/>
    </row>
    <row r="326">
      <c r="L326" s="65"/>
      <c r="M326" s="65"/>
    </row>
    <row r="327">
      <c r="L327" s="65"/>
      <c r="M327" s="65"/>
    </row>
    <row r="328">
      <c r="L328" s="65"/>
      <c r="M328" s="65"/>
    </row>
    <row r="329">
      <c r="L329" s="65"/>
      <c r="M329" s="65"/>
    </row>
    <row r="330">
      <c r="L330" s="65"/>
      <c r="M330" s="65"/>
    </row>
    <row r="331">
      <c r="L331" s="65"/>
      <c r="M331" s="65"/>
    </row>
    <row r="332">
      <c r="L332" s="65"/>
      <c r="M332" s="65"/>
    </row>
    <row r="333">
      <c r="L333" s="65"/>
      <c r="M333" s="65"/>
    </row>
    <row r="334">
      <c r="L334" s="65"/>
      <c r="M334" s="65"/>
    </row>
    <row r="335">
      <c r="L335" s="65"/>
      <c r="M335" s="65"/>
    </row>
    <row r="336">
      <c r="L336" s="65"/>
      <c r="M336" s="65"/>
    </row>
    <row r="337">
      <c r="L337" s="65"/>
      <c r="M337" s="65"/>
    </row>
    <row r="338">
      <c r="L338" s="65"/>
      <c r="M338" s="65"/>
    </row>
    <row r="339">
      <c r="L339" s="65"/>
      <c r="M339" s="65"/>
    </row>
    <row r="340">
      <c r="L340" s="65"/>
      <c r="M340" s="65"/>
    </row>
    <row r="341">
      <c r="L341" s="65"/>
      <c r="M341" s="65"/>
    </row>
    <row r="342">
      <c r="L342" s="65"/>
      <c r="M342" s="65"/>
    </row>
    <row r="343">
      <c r="L343" s="65"/>
      <c r="M343" s="65"/>
    </row>
    <row r="344">
      <c r="L344" s="65"/>
      <c r="M344" s="65"/>
    </row>
    <row r="345">
      <c r="L345" s="65"/>
      <c r="M345" s="65"/>
    </row>
    <row r="346">
      <c r="L346" s="65"/>
      <c r="M346" s="65"/>
    </row>
    <row r="347">
      <c r="L347" s="65"/>
      <c r="M347" s="65"/>
    </row>
    <row r="348">
      <c r="L348" s="65"/>
      <c r="M348" s="65"/>
    </row>
    <row r="349">
      <c r="L349" s="65"/>
      <c r="M349" s="65"/>
    </row>
    <row r="350">
      <c r="L350" s="65"/>
      <c r="M350" s="65"/>
    </row>
    <row r="351">
      <c r="L351" s="65"/>
      <c r="M351" s="65"/>
    </row>
    <row r="352">
      <c r="L352" s="65"/>
      <c r="M352" s="65"/>
    </row>
    <row r="353">
      <c r="L353" s="65"/>
      <c r="M353" s="65"/>
    </row>
    <row r="354">
      <c r="L354" s="65"/>
      <c r="M354" s="65"/>
    </row>
    <row r="355">
      <c r="L355" s="65"/>
      <c r="M355" s="65"/>
    </row>
    <row r="356">
      <c r="L356" s="65"/>
      <c r="M356" s="65"/>
    </row>
    <row r="357">
      <c r="L357" s="65"/>
      <c r="M357" s="65"/>
    </row>
    <row r="358">
      <c r="L358" s="65"/>
      <c r="M358" s="65"/>
    </row>
    <row r="359">
      <c r="L359" s="65"/>
      <c r="M359" s="65"/>
    </row>
    <row r="360">
      <c r="L360" s="65"/>
      <c r="M360" s="65"/>
    </row>
    <row r="361">
      <c r="L361" s="65"/>
      <c r="M361" s="65"/>
    </row>
    <row r="362">
      <c r="L362" s="65"/>
      <c r="M362" s="65"/>
    </row>
    <row r="363">
      <c r="L363" s="65"/>
      <c r="M363" s="65"/>
    </row>
    <row r="364">
      <c r="L364" s="65"/>
      <c r="M364" s="65"/>
    </row>
    <row r="365">
      <c r="L365" s="65"/>
      <c r="M365" s="65"/>
    </row>
    <row r="366">
      <c r="L366" s="65"/>
      <c r="M366" s="65"/>
    </row>
    <row r="367">
      <c r="L367" s="65"/>
      <c r="M367" s="65"/>
    </row>
    <row r="368">
      <c r="L368" s="65"/>
      <c r="M368" s="65"/>
    </row>
    <row r="369">
      <c r="L369" s="65"/>
      <c r="M369" s="65"/>
    </row>
    <row r="370">
      <c r="L370" s="65"/>
      <c r="M370" s="65"/>
    </row>
    <row r="371">
      <c r="L371" s="65"/>
      <c r="M371" s="65"/>
    </row>
    <row r="372">
      <c r="L372" s="65"/>
      <c r="M372" s="65"/>
    </row>
    <row r="373">
      <c r="L373" s="65"/>
      <c r="M373" s="65"/>
    </row>
    <row r="374">
      <c r="L374" s="65"/>
      <c r="M374" s="65"/>
    </row>
    <row r="375">
      <c r="L375" s="65"/>
      <c r="M375" s="65"/>
    </row>
    <row r="376">
      <c r="L376" s="65"/>
      <c r="M376" s="65"/>
    </row>
    <row r="377">
      <c r="L377" s="65"/>
      <c r="M377" s="65"/>
    </row>
    <row r="378">
      <c r="L378" s="65"/>
      <c r="M378" s="65"/>
    </row>
    <row r="379">
      <c r="L379" s="65"/>
      <c r="M379" s="65"/>
    </row>
    <row r="380">
      <c r="L380" s="65"/>
      <c r="M380" s="65"/>
    </row>
    <row r="381">
      <c r="L381" s="65"/>
      <c r="M381" s="65"/>
    </row>
    <row r="382">
      <c r="L382" s="65"/>
      <c r="M382" s="65"/>
    </row>
    <row r="383">
      <c r="L383" s="65"/>
      <c r="M383" s="65"/>
    </row>
    <row r="384">
      <c r="L384" s="65"/>
      <c r="M384" s="65"/>
    </row>
    <row r="385">
      <c r="L385" s="65"/>
      <c r="M385" s="65"/>
    </row>
    <row r="386">
      <c r="L386" s="65"/>
      <c r="M386" s="65"/>
    </row>
    <row r="387">
      <c r="L387" s="65"/>
      <c r="M387" s="65"/>
    </row>
    <row r="388">
      <c r="L388" s="65"/>
      <c r="M388" s="65"/>
    </row>
    <row r="389">
      <c r="L389" s="65"/>
      <c r="M389" s="65"/>
    </row>
    <row r="390">
      <c r="L390" s="65"/>
      <c r="M390" s="65"/>
    </row>
    <row r="391">
      <c r="L391" s="65"/>
      <c r="M391" s="65"/>
    </row>
    <row r="392">
      <c r="L392" s="65"/>
      <c r="M392" s="65"/>
    </row>
    <row r="393">
      <c r="L393" s="65"/>
      <c r="M393" s="65"/>
    </row>
    <row r="394">
      <c r="L394" s="65"/>
      <c r="M394" s="65"/>
    </row>
    <row r="395">
      <c r="L395" s="65"/>
      <c r="M395" s="65"/>
    </row>
    <row r="396">
      <c r="L396" s="65"/>
      <c r="M396" s="65"/>
    </row>
    <row r="397">
      <c r="L397" s="65"/>
      <c r="M397" s="65"/>
    </row>
    <row r="398">
      <c r="L398" s="65"/>
      <c r="M398" s="65"/>
    </row>
    <row r="399">
      <c r="L399" s="65"/>
      <c r="M399" s="65"/>
    </row>
    <row r="400">
      <c r="L400" s="65"/>
      <c r="M400" s="65"/>
    </row>
    <row r="401">
      <c r="L401" s="65"/>
      <c r="M401" s="65"/>
    </row>
    <row r="402">
      <c r="L402" s="65"/>
      <c r="M402" s="65"/>
    </row>
    <row r="403">
      <c r="L403" s="65"/>
      <c r="M403" s="65"/>
    </row>
    <row r="404">
      <c r="L404" s="65"/>
      <c r="M404" s="65"/>
    </row>
    <row r="405">
      <c r="L405" s="65"/>
      <c r="M405" s="65"/>
    </row>
    <row r="406">
      <c r="L406" s="65"/>
      <c r="M406" s="65"/>
    </row>
    <row r="407">
      <c r="L407" s="65"/>
      <c r="M407" s="65"/>
    </row>
    <row r="408">
      <c r="L408" s="65"/>
      <c r="M408" s="65"/>
    </row>
    <row r="409">
      <c r="L409" s="65"/>
      <c r="M409" s="65"/>
    </row>
    <row r="410">
      <c r="L410" s="65"/>
      <c r="M410" s="65"/>
    </row>
    <row r="411">
      <c r="L411" s="65"/>
      <c r="M411" s="65"/>
    </row>
    <row r="412">
      <c r="L412" s="65"/>
      <c r="M412" s="65"/>
    </row>
    <row r="413">
      <c r="L413" s="65"/>
      <c r="M413" s="65"/>
    </row>
    <row r="414">
      <c r="L414" s="65"/>
      <c r="M414" s="65"/>
    </row>
    <row r="415">
      <c r="L415" s="65"/>
      <c r="M415" s="65"/>
    </row>
    <row r="416">
      <c r="L416" s="65"/>
      <c r="M416" s="65"/>
    </row>
    <row r="417">
      <c r="L417" s="65"/>
      <c r="M417" s="65"/>
    </row>
    <row r="418">
      <c r="L418" s="65"/>
      <c r="M418" s="65"/>
    </row>
    <row r="419">
      <c r="L419" s="65"/>
      <c r="M419" s="65"/>
    </row>
    <row r="420">
      <c r="L420" s="65"/>
      <c r="M420" s="65"/>
    </row>
    <row r="421">
      <c r="L421" s="65"/>
      <c r="M421" s="65"/>
    </row>
    <row r="422">
      <c r="L422" s="65"/>
      <c r="M422" s="65"/>
    </row>
    <row r="423">
      <c r="L423" s="65"/>
      <c r="M423" s="65"/>
    </row>
    <row r="424">
      <c r="L424" s="65"/>
      <c r="M424" s="65"/>
    </row>
    <row r="425">
      <c r="L425" s="65"/>
      <c r="M425" s="65"/>
    </row>
    <row r="426">
      <c r="L426" s="65"/>
      <c r="M426" s="65"/>
    </row>
    <row r="427">
      <c r="L427" s="65"/>
      <c r="M427" s="65"/>
    </row>
    <row r="428">
      <c r="L428" s="65"/>
      <c r="M428" s="65"/>
    </row>
    <row r="429">
      <c r="L429" s="65"/>
      <c r="M429" s="65"/>
    </row>
    <row r="430">
      <c r="L430" s="65"/>
      <c r="M430" s="65"/>
    </row>
    <row r="431">
      <c r="L431" s="65"/>
      <c r="M431" s="65"/>
    </row>
    <row r="432">
      <c r="L432" s="65"/>
      <c r="M432" s="65"/>
    </row>
    <row r="433">
      <c r="L433" s="65"/>
      <c r="M433" s="65"/>
    </row>
    <row r="434">
      <c r="L434" s="65"/>
      <c r="M434" s="65"/>
    </row>
    <row r="435">
      <c r="L435" s="65"/>
      <c r="M435" s="65"/>
    </row>
    <row r="436">
      <c r="L436" s="65"/>
      <c r="M436" s="65"/>
    </row>
    <row r="437">
      <c r="L437" s="65"/>
      <c r="M437" s="65"/>
    </row>
    <row r="438">
      <c r="L438" s="65"/>
      <c r="M438" s="65"/>
    </row>
    <row r="439">
      <c r="L439" s="65"/>
      <c r="M439" s="65"/>
    </row>
    <row r="440">
      <c r="L440" s="65"/>
      <c r="M440" s="65"/>
    </row>
    <row r="441">
      <c r="L441" s="65"/>
      <c r="M441" s="65"/>
    </row>
    <row r="442">
      <c r="L442" s="65"/>
      <c r="M442" s="65"/>
    </row>
    <row r="443">
      <c r="L443" s="65"/>
      <c r="M443" s="65"/>
    </row>
    <row r="444">
      <c r="L444" s="65"/>
      <c r="M444" s="65"/>
    </row>
    <row r="445">
      <c r="L445" s="65"/>
      <c r="M445" s="65"/>
    </row>
    <row r="446">
      <c r="L446" s="65"/>
      <c r="M446" s="65"/>
    </row>
    <row r="447">
      <c r="L447" s="65"/>
      <c r="M447" s="65"/>
    </row>
    <row r="448">
      <c r="L448" s="65"/>
      <c r="M448" s="65"/>
    </row>
    <row r="449">
      <c r="L449" s="65"/>
      <c r="M449" s="65"/>
    </row>
    <row r="450">
      <c r="L450" s="65"/>
      <c r="M450" s="65"/>
    </row>
    <row r="451">
      <c r="L451" s="65"/>
      <c r="M451" s="65"/>
    </row>
    <row r="452">
      <c r="L452" s="65"/>
      <c r="M452" s="65"/>
    </row>
    <row r="453">
      <c r="L453" s="65"/>
      <c r="M453" s="65"/>
    </row>
    <row r="454">
      <c r="L454" s="65"/>
      <c r="M454" s="65"/>
    </row>
    <row r="455">
      <c r="L455" s="65"/>
      <c r="M455" s="65"/>
    </row>
    <row r="456">
      <c r="L456" s="65"/>
      <c r="M456" s="65"/>
    </row>
    <row r="457">
      <c r="L457" s="65"/>
      <c r="M457" s="65"/>
    </row>
    <row r="458">
      <c r="L458" s="65"/>
      <c r="M458" s="65"/>
    </row>
    <row r="459">
      <c r="L459" s="65"/>
      <c r="M459" s="65"/>
    </row>
    <row r="460">
      <c r="L460" s="65"/>
      <c r="M460" s="65"/>
    </row>
    <row r="461">
      <c r="L461" s="65"/>
      <c r="M461" s="65"/>
    </row>
    <row r="462">
      <c r="L462" s="65"/>
      <c r="M462" s="65"/>
    </row>
    <row r="463">
      <c r="L463" s="65"/>
      <c r="M463" s="65"/>
    </row>
    <row r="464">
      <c r="L464" s="65"/>
      <c r="M464" s="65"/>
    </row>
    <row r="465">
      <c r="L465" s="65"/>
      <c r="M465" s="65"/>
    </row>
    <row r="466">
      <c r="L466" s="65"/>
      <c r="M466" s="65"/>
    </row>
    <row r="467">
      <c r="L467" s="65"/>
      <c r="M467" s="65"/>
    </row>
    <row r="468">
      <c r="L468" s="65"/>
      <c r="M468" s="65"/>
    </row>
    <row r="469">
      <c r="L469" s="65"/>
      <c r="M469" s="65"/>
    </row>
    <row r="470">
      <c r="L470" s="65"/>
      <c r="M470" s="65"/>
    </row>
    <row r="471">
      <c r="L471" s="65"/>
      <c r="M471" s="65"/>
    </row>
    <row r="472">
      <c r="L472" s="65"/>
      <c r="M472" s="65"/>
    </row>
    <row r="473">
      <c r="L473" s="65"/>
      <c r="M473" s="65"/>
    </row>
    <row r="474">
      <c r="L474" s="65"/>
      <c r="M474" s="65"/>
    </row>
    <row r="475">
      <c r="L475" s="65"/>
      <c r="M475" s="65"/>
    </row>
    <row r="476">
      <c r="L476" s="65"/>
      <c r="M476" s="65"/>
    </row>
    <row r="477">
      <c r="L477" s="65"/>
      <c r="M477" s="65"/>
    </row>
    <row r="478">
      <c r="L478" s="65"/>
      <c r="M478" s="65"/>
    </row>
    <row r="479">
      <c r="L479" s="65"/>
      <c r="M479" s="65"/>
    </row>
    <row r="480">
      <c r="L480" s="65"/>
      <c r="M480" s="65"/>
    </row>
    <row r="481">
      <c r="L481" s="65"/>
      <c r="M481" s="65"/>
    </row>
    <row r="482">
      <c r="L482" s="65"/>
      <c r="M482" s="65"/>
    </row>
    <row r="483">
      <c r="L483" s="65"/>
      <c r="M483" s="65"/>
    </row>
    <row r="484">
      <c r="L484" s="65"/>
      <c r="M484" s="65"/>
    </row>
    <row r="485">
      <c r="L485" s="65"/>
      <c r="M485" s="65"/>
    </row>
    <row r="486">
      <c r="L486" s="65"/>
      <c r="M486" s="65"/>
    </row>
    <row r="487">
      <c r="L487" s="65"/>
      <c r="M487" s="65"/>
    </row>
    <row r="488">
      <c r="L488" s="65"/>
      <c r="M488" s="65"/>
    </row>
    <row r="489">
      <c r="L489" s="65"/>
      <c r="M489" s="65"/>
    </row>
    <row r="490">
      <c r="L490" s="65"/>
      <c r="M490" s="65"/>
    </row>
    <row r="491">
      <c r="L491" s="65"/>
      <c r="M491" s="65"/>
    </row>
    <row r="492">
      <c r="L492" s="65"/>
      <c r="M492" s="65"/>
    </row>
    <row r="493">
      <c r="L493" s="65"/>
      <c r="M493" s="65"/>
    </row>
    <row r="494">
      <c r="L494" s="65"/>
      <c r="M494" s="65"/>
    </row>
    <row r="495">
      <c r="L495" s="65"/>
      <c r="M495" s="65"/>
    </row>
    <row r="496">
      <c r="L496" s="65"/>
      <c r="M496" s="65"/>
    </row>
    <row r="497">
      <c r="L497" s="65"/>
      <c r="M497" s="65"/>
    </row>
    <row r="498">
      <c r="L498" s="65"/>
      <c r="M498" s="65"/>
    </row>
    <row r="499">
      <c r="L499" s="65"/>
      <c r="M499" s="65"/>
    </row>
    <row r="500">
      <c r="L500" s="65"/>
      <c r="M500" s="65"/>
    </row>
    <row r="501">
      <c r="L501" s="65"/>
      <c r="M501" s="65"/>
    </row>
    <row r="502">
      <c r="L502" s="65"/>
      <c r="M502" s="65"/>
    </row>
    <row r="503">
      <c r="L503" s="65"/>
      <c r="M503" s="65"/>
    </row>
    <row r="504">
      <c r="L504" s="65"/>
      <c r="M504" s="65"/>
    </row>
    <row r="505">
      <c r="L505" s="65"/>
      <c r="M505" s="65"/>
    </row>
    <row r="506">
      <c r="L506" s="65"/>
      <c r="M506" s="65"/>
    </row>
    <row r="507">
      <c r="L507" s="65"/>
      <c r="M507" s="65"/>
    </row>
    <row r="508">
      <c r="L508" s="65"/>
      <c r="M508" s="65"/>
    </row>
    <row r="509">
      <c r="L509" s="65"/>
      <c r="M509" s="65"/>
    </row>
    <row r="510">
      <c r="L510" s="65"/>
      <c r="M510" s="65"/>
    </row>
    <row r="511">
      <c r="L511" s="65"/>
      <c r="M511" s="65"/>
    </row>
    <row r="512">
      <c r="L512" s="65"/>
      <c r="M512" s="65"/>
    </row>
    <row r="513">
      <c r="L513" s="65"/>
      <c r="M513" s="65"/>
    </row>
    <row r="514">
      <c r="L514" s="65"/>
      <c r="M514" s="65"/>
    </row>
    <row r="515">
      <c r="L515" s="65"/>
      <c r="M515" s="65"/>
    </row>
    <row r="516">
      <c r="L516" s="65"/>
      <c r="M516" s="65"/>
    </row>
    <row r="517">
      <c r="L517" s="65"/>
      <c r="M517" s="65"/>
    </row>
    <row r="518">
      <c r="L518" s="65"/>
      <c r="M518" s="65"/>
    </row>
    <row r="519">
      <c r="L519" s="65"/>
      <c r="M519" s="65"/>
    </row>
    <row r="520">
      <c r="L520" s="65"/>
      <c r="M520" s="65"/>
    </row>
    <row r="521">
      <c r="L521" s="65"/>
      <c r="M521" s="65"/>
    </row>
    <row r="522">
      <c r="L522" s="65"/>
      <c r="M522" s="65"/>
    </row>
    <row r="523">
      <c r="L523" s="65"/>
      <c r="M523" s="65"/>
    </row>
    <row r="524">
      <c r="L524" s="65"/>
      <c r="M524" s="65"/>
    </row>
    <row r="525">
      <c r="L525" s="65"/>
      <c r="M525" s="65"/>
    </row>
    <row r="526">
      <c r="L526" s="65"/>
      <c r="M526" s="65"/>
    </row>
    <row r="527">
      <c r="L527" s="65"/>
      <c r="M527" s="65"/>
    </row>
    <row r="528">
      <c r="L528" s="65"/>
      <c r="M528" s="65"/>
    </row>
    <row r="529">
      <c r="L529" s="65"/>
      <c r="M529" s="65"/>
    </row>
    <row r="530">
      <c r="L530" s="65"/>
      <c r="M530" s="65"/>
    </row>
    <row r="531">
      <c r="L531" s="65"/>
      <c r="M531" s="65"/>
    </row>
    <row r="532">
      <c r="L532" s="65"/>
      <c r="M532" s="65"/>
    </row>
    <row r="533">
      <c r="L533" s="65"/>
      <c r="M533" s="65"/>
    </row>
    <row r="534">
      <c r="L534" s="65"/>
      <c r="M534" s="65"/>
    </row>
    <row r="535">
      <c r="L535" s="65"/>
      <c r="M535" s="65"/>
    </row>
    <row r="536">
      <c r="L536" s="65"/>
      <c r="M536" s="65"/>
    </row>
    <row r="537">
      <c r="L537" s="65"/>
      <c r="M537" s="65"/>
    </row>
    <row r="538">
      <c r="L538" s="65"/>
      <c r="M538" s="65"/>
    </row>
    <row r="539">
      <c r="L539" s="65"/>
      <c r="M539" s="65"/>
    </row>
    <row r="540">
      <c r="L540" s="65"/>
      <c r="M540" s="65"/>
    </row>
    <row r="541">
      <c r="L541" s="65"/>
      <c r="M541" s="65"/>
    </row>
    <row r="542">
      <c r="L542" s="65"/>
      <c r="M542" s="65"/>
    </row>
    <row r="543">
      <c r="L543" s="65"/>
      <c r="M543" s="65"/>
    </row>
    <row r="544">
      <c r="L544" s="65"/>
      <c r="M544" s="65"/>
    </row>
    <row r="545">
      <c r="L545" s="65"/>
      <c r="M545" s="65"/>
    </row>
    <row r="546">
      <c r="L546" s="65"/>
      <c r="M546" s="65"/>
    </row>
    <row r="547">
      <c r="L547" s="65"/>
      <c r="M547" s="65"/>
    </row>
    <row r="548">
      <c r="L548" s="65"/>
      <c r="M548" s="65"/>
    </row>
    <row r="549">
      <c r="L549" s="65"/>
      <c r="M549" s="65"/>
    </row>
    <row r="550">
      <c r="L550" s="65"/>
      <c r="M550" s="65"/>
    </row>
    <row r="551">
      <c r="L551" s="65"/>
      <c r="M551" s="65"/>
    </row>
    <row r="552">
      <c r="L552" s="65"/>
      <c r="M552" s="65"/>
    </row>
    <row r="553">
      <c r="L553" s="65"/>
      <c r="M553" s="65"/>
    </row>
    <row r="554">
      <c r="L554" s="65"/>
      <c r="M554" s="65"/>
    </row>
    <row r="555">
      <c r="L555" s="65"/>
      <c r="M555" s="65"/>
    </row>
    <row r="556">
      <c r="L556" s="65"/>
      <c r="M556" s="65"/>
    </row>
    <row r="557">
      <c r="L557" s="65"/>
      <c r="M557" s="65"/>
    </row>
    <row r="558">
      <c r="L558" s="65"/>
      <c r="M558" s="65"/>
    </row>
    <row r="559">
      <c r="L559" s="65"/>
      <c r="M559" s="65"/>
    </row>
    <row r="560">
      <c r="L560" s="65"/>
      <c r="M560" s="65"/>
    </row>
    <row r="561">
      <c r="L561" s="65"/>
      <c r="M561" s="65"/>
    </row>
    <row r="562">
      <c r="L562" s="65"/>
      <c r="M562" s="65"/>
    </row>
    <row r="563">
      <c r="L563" s="65"/>
      <c r="M563" s="65"/>
    </row>
    <row r="564">
      <c r="L564" s="65"/>
      <c r="M564" s="65"/>
    </row>
    <row r="565">
      <c r="L565" s="65"/>
      <c r="M565" s="65"/>
    </row>
    <row r="566">
      <c r="L566" s="65"/>
      <c r="M566" s="65"/>
    </row>
    <row r="567">
      <c r="L567" s="65"/>
      <c r="M567" s="65"/>
    </row>
    <row r="568">
      <c r="L568" s="65"/>
      <c r="M568" s="65"/>
    </row>
    <row r="569">
      <c r="L569" s="65"/>
      <c r="M569" s="65"/>
    </row>
    <row r="570">
      <c r="L570" s="65"/>
      <c r="M570" s="65"/>
    </row>
    <row r="571">
      <c r="L571" s="65"/>
      <c r="M571" s="65"/>
    </row>
    <row r="572">
      <c r="L572" s="65"/>
      <c r="M572" s="65"/>
    </row>
    <row r="573">
      <c r="L573" s="65"/>
      <c r="M573" s="65"/>
    </row>
    <row r="574">
      <c r="L574" s="65"/>
      <c r="M574" s="65"/>
    </row>
    <row r="575">
      <c r="L575" s="65"/>
      <c r="M575" s="65"/>
    </row>
    <row r="576">
      <c r="L576" s="65"/>
      <c r="M576" s="65"/>
    </row>
    <row r="577">
      <c r="L577" s="65"/>
      <c r="M577" s="65"/>
    </row>
    <row r="578">
      <c r="L578" s="65"/>
      <c r="M578" s="65"/>
    </row>
    <row r="579">
      <c r="L579" s="65"/>
      <c r="M579" s="65"/>
    </row>
    <row r="580">
      <c r="L580" s="65"/>
      <c r="M580" s="65"/>
    </row>
    <row r="581">
      <c r="L581" s="65"/>
      <c r="M581" s="65"/>
    </row>
    <row r="582">
      <c r="L582" s="65"/>
      <c r="M582" s="65"/>
    </row>
    <row r="583">
      <c r="L583" s="65"/>
      <c r="M583" s="65"/>
    </row>
    <row r="584">
      <c r="L584" s="65"/>
      <c r="M584" s="65"/>
    </row>
    <row r="585">
      <c r="L585" s="65"/>
      <c r="M585" s="65"/>
    </row>
    <row r="586">
      <c r="L586" s="65"/>
      <c r="M586" s="65"/>
    </row>
    <row r="587">
      <c r="L587" s="65"/>
      <c r="M587" s="65"/>
    </row>
    <row r="588">
      <c r="L588" s="65"/>
      <c r="M588" s="65"/>
    </row>
    <row r="589">
      <c r="L589" s="65"/>
      <c r="M589" s="65"/>
    </row>
    <row r="590">
      <c r="L590" s="65"/>
      <c r="M590" s="65"/>
    </row>
    <row r="591">
      <c r="L591" s="65"/>
      <c r="M591" s="65"/>
    </row>
    <row r="592">
      <c r="L592" s="65"/>
      <c r="M592" s="65"/>
    </row>
    <row r="593">
      <c r="L593" s="65"/>
      <c r="M593" s="65"/>
    </row>
    <row r="594">
      <c r="L594" s="65"/>
      <c r="M594" s="65"/>
    </row>
    <row r="595">
      <c r="L595" s="65"/>
      <c r="M595" s="65"/>
    </row>
    <row r="596">
      <c r="L596" s="65"/>
      <c r="M596" s="65"/>
    </row>
    <row r="597">
      <c r="L597" s="65"/>
      <c r="M597" s="65"/>
    </row>
    <row r="598">
      <c r="L598" s="65"/>
      <c r="M598" s="65"/>
    </row>
    <row r="599">
      <c r="L599" s="65"/>
      <c r="M599" s="65"/>
    </row>
    <row r="600">
      <c r="L600" s="65"/>
      <c r="M600" s="65"/>
    </row>
    <row r="601">
      <c r="L601" s="65"/>
      <c r="M601" s="65"/>
    </row>
    <row r="602">
      <c r="L602" s="65"/>
      <c r="M602" s="65"/>
    </row>
    <row r="603">
      <c r="L603" s="65"/>
      <c r="M603" s="65"/>
    </row>
    <row r="604">
      <c r="L604" s="65"/>
      <c r="M604" s="65"/>
    </row>
    <row r="605">
      <c r="L605" s="65"/>
      <c r="M605" s="65"/>
    </row>
    <row r="606">
      <c r="L606" s="65"/>
      <c r="M606" s="65"/>
    </row>
    <row r="607">
      <c r="L607" s="65"/>
      <c r="M607" s="65"/>
    </row>
    <row r="608">
      <c r="L608" s="65"/>
      <c r="M608" s="65"/>
    </row>
    <row r="609">
      <c r="L609" s="65"/>
      <c r="M609" s="65"/>
    </row>
    <row r="610">
      <c r="L610" s="65"/>
      <c r="M610" s="65"/>
    </row>
    <row r="611">
      <c r="L611" s="65"/>
      <c r="M611" s="65"/>
    </row>
    <row r="612">
      <c r="L612" s="65"/>
      <c r="M612" s="65"/>
    </row>
    <row r="613">
      <c r="L613" s="65"/>
      <c r="M613" s="65"/>
    </row>
    <row r="614">
      <c r="L614" s="65"/>
      <c r="M614" s="65"/>
    </row>
    <row r="615">
      <c r="L615" s="65"/>
      <c r="M615" s="65"/>
    </row>
    <row r="616">
      <c r="L616" s="65"/>
      <c r="M616" s="65"/>
    </row>
    <row r="617">
      <c r="L617" s="65"/>
      <c r="M617" s="65"/>
    </row>
    <row r="618">
      <c r="L618" s="65"/>
      <c r="M618" s="65"/>
    </row>
    <row r="619">
      <c r="L619" s="65"/>
      <c r="M619" s="65"/>
    </row>
    <row r="620">
      <c r="L620" s="65"/>
      <c r="M620" s="65"/>
    </row>
    <row r="621">
      <c r="L621" s="65"/>
      <c r="M621" s="65"/>
    </row>
    <row r="622">
      <c r="L622" s="65"/>
      <c r="M622" s="65"/>
    </row>
    <row r="623">
      <c r="L623" s="65"/>
      <c r="M623" s="65"/>
    </row>
    <row r="624">
      <c r="L624" s="65"/>
      <c r="M624" s="65"/>
    </row>
    <row r="625">
      <c r="L625" s="65"/>
      <c r="M625" s="65"/>
    </row>
    <row r="626">
      <c r="L626" s="65"/>
      <c r="M626" s="65"/>
    </row>
    <row r="627">
      <c r="L627" s="65"/>
      <c r="M627" s="65"/>
    </row>
    <row r="628">
      <c r="L628" s="65"/>
      <c r="M628" s="65"/>
    </row>
    <row r="629">
      <c r="L629" s="65"/>
      <c r="M629" s="65"/>
    </row>
    <row r="630">
      <c r="L630" s="65"/>
      <c r="M630" s="65"/>
    </row>
    <row r="631">
      <c r="L631" s="65"/>
      <c r="M631" s="65"/>
    </row>
    <row r="632">
      <c r="L632" s="65"/>
      <c r="M632" s="65"/>
    </row>
    <row r="633">
      <c r="L633" s="65"/>
      <c r="M633" s="65"/>
    </row>
    <row r="634">
      <c r="L634" s="65"/>
      <c r="M634" s="65"/>
    </row>
    <row r="635">
      <c r="L635" s="65"/>
      <c r="M635" s="65"/>
    </row>
    <row r="636">
      <c r="L636" s="65"/>
      <c r="M636" s="65"/>
    </row>
    <row r="637">
      <c r="L637" s="65"/>
      <c r="M637" s="65"/>
    </row>
    <row r="638">
      <c r="L638" s="65"/>
      <c r="M638" s="65"/>
    </row>
    <row r="639">
      <c r="L639" s="65"/>
      <c r="M639" s="65"/>
    </row>
    <row r="640">
      <c r="L640" s="65"/>
      <c r="M640" s="65"/>
    </row>
    <row r="641">
      <c r="L641" s="65"/>
      <c r="M641" s="65"/>
    </row>
    <row r="642">
      <c r="L642" s="65"/>
      <c r="M642" s="65"/>
    </row>
    <row r="643">
      <c r="L643" s="65"/>
      <c r="M643" s="65"/>
    </row>
    <row r="644">
      <c r="L644" s="65"/>
      <c r="M644" s="65"/>
    </row>
    <row r="645">
      <c r="L645" s="65"/>
      <c r="M645" s="65"/>
    </row>
    <row r="646">
      <c r="L646" s="65"/>
      <c r="M646" s="65"/>
    </row>
    <row r="647">
      <c r="L647" s="65"/>
      <c r="M647" s="65"/>
    </row>
    <row r="648">
      <c r="L648" s="65"/>
      <c r="M648" s="65"/>
    </row>
    <row r="649">
      <c r="L649" s="65"/>
      <c r="M649" s="65"/>
    </row>
    <row r="650">
      <c r="L650" s="65"/>
      <c r="M650" s="65"/>
    </row>
    <row r="651">
      <c r="L651" s="65"/>
      <c r="M651" s="65"/>
    </row>
    <row r="652">
      <c r="L652" s="65"/>
      <c r="M652" s="65"/>
    </row>
    <row r="653">
      <c r="L653" s="65"/>
      <c r="M653" s="65"/>
    </row>
    <row r="654">
      <c r="L654" s="65"/>
      <c r="M654" s="65"/>
    </row>
    <row r="655">
      <c r="L655" s="65"/>
      <c r="M655" s="65"/>
    </row>
    <row r="656">
      <c r="L656" s="65"/>
      <c r="M656" s="65"/>
    </row>
    <row r="657">
      <c r="L657" s="65"/>
      <c r="M657" s="65"/>
    </row>
    <row r="658">
      <c r="L658" s="65"/>
      <c r="M658" s="65"/>
    </row>
    <row r="659">
      <c r="L659" s="65"/>
      <c r="M659" s="65"/>
    </row>
    <row r="660">
      <c r="L660" s="65"/>
      <c r="M660" s="65"/>
    </row>
    <row r="661">
      <c r="L661" s="65"/>
      <c r="M661" s="65"/>
    </row>
    <row r="662">
      <c r="L662" s="65"/>
      <c r="M662" s="65"/>
    </row>
    <row r="663">
      <c r="L663" s="65"/>
      <c r="M663" s="65"/>
    </row>
    <row r="664">
      <c r="L664" s="65"/>
      <c r="M664" s="65"/>
    </row>
    <row r="665">
      <c r="L665" s="65"/>
      <c r="M665" s="65"/>
    </row>
    <row r="666">
      <c r="L666" s="65"/>
      <c r="M666" s="65"/>
    </row>
    <row r="667">
      <c r="L667" s="65"/>
      <c r="M667" s="65"/>
    </row>
    <row r="668">
      <c r="L668" s="65"/>
      <c r="M668" s="65"/>
    </row>
    <row r="669">
      <c r="L669" s="65"/>
      <c r="M669" s="65"/>
    </row>
    <row r="670">
      <c r="L670" s="65"/>
      <c r="M670" s="65"/>
    </row>
    <row r="671">
      <c r="L671" s="65"/>
      <c r="M671" s="65"/>
    </row>
    <row r="672">
      <c r="L672" s="65"/>
      <c r="M672" s="65"/>
    </row>
    <row r="673">
      <c r="L673" s="65"/>
      <c r="M673" s="65"/>
    </row>
    <row r="674">
      <c r="L674" s="65"/>
      <c r="M674" s="65"/>
    </row>
    <row r="675">
      <c r="L675" s="65"/>
      <c r="M675" s="65"/>
    </row>
    <row r="676">
      <c r="L676" s="65"/>
      <c r="M676" s="65"/>
    </row>
    <row r="677">
      <c r="L677" s="65"/>
      <c r="M677" s="65"/>
    </row>
    <row r="678">
      <c r="L678" s="65"/>
      <c r="M678" s="65"/>
    </row>
    <row r="679">
      <c r="L679" s="65"/>
      <c r="M679" s="65"/>
    </row>
    <row r="680">
      <c r="L680" s="65"/>
      <c r="M680" s="65"/>
    </row>
    <row r="681">
      <c r="L681" s="65"/>
      <c r="M681" s="65"/>
    </row>
    <row r="682">
      <c r="L682" s="65"/>
      <c r="M682" s="65"/>
    </row>
    <row r="683">
      <c r="L683" s="65"/>
      <c r="M683" s="65"/>
    </row>
    <row r="684">
      <c r="L684" s="65"/>
      <c r="M684" s="65"/>
    </row>
    <row r="685">
      <c r="L685" s="65"/>
      <c r="M685" s="65"/>
    </row>
    <row r="686">
      <c r="L686" s="65"/>
      <c r="M686" s="65"/>
    </row>
    <row r="687">
      <c r="L687" s="65"/>
      <c r="M687" s="65"/>
    </row>
    <row r="688">
      <c r="L688" s="65"/>
      <c r="M688" s="65"/>
    </row>
    <row r="689">
      <c r="L689" s="65"/>
      <c r="M689" s="65"/>
    </row>
    <row r="690">
      <c r="L690" s="65"/>
      <c r="M690" s="65"/>
    </row>
    <row r="691">
      <c r="L691" s="65"/>
      <c r="M691" s="65"/>
    </row>
    <row r="692">
      <c r="L692" s="65"/>
      <c r="M692" s="65"/>
    </row>
    <row r="693">
      <c r="L693" s="65"/>
      <c r="M693" s="65"/>
    </row>
    <row r="694">
      <c r="L694" s="65"/>
      <c r="M694" s="65"/>
    </row>
    <row r="695">
      <c r="L695" s="65"/>
      <c r="M695" s="65"/>
    </row>
    <row r="696">
      <c r="L696" s="65"/>
      <c r="M696" s="65"/>
    </row>
    <row r="697">
      <c r="L697" s="65"/>
      <c r="M697" s="65"/>
    </row>
    <row r="698">
      <c r="L698" s="65"/>
      <c r="M698" s="65"/>
    </row>
    <row r="699">
      <c r="L699" s="65"/>
      <c r="M699" s="65"/>
    </row>
    <row r="700">
      <c r="L700" s="65"/>
      <c r="M700" s="65"/>
    </row>
    <row r="701">
      <c r="L701" s="65"/>
      <c r="M701" s="65"/>
    </row>
    <row r="702">
      <c r="L702" s="65"/>
      <c r="M702" s="65"/>
    </row>
    <row r="703">
      <c r="L703" s="65"/>
      <c r="M703" s="65"/>
    </row>
    <row r="704">
      <c r="L704" s="65"/>
      <c r="M704" s="65"/>
    </row>
    <row r="705">
      <c r="L705" s="65"/>
      <c r="M705" s="65"/>
    </row>
    <row r="706">
      <c r="L706" s="65"/>
      <c r="M706" s="65"/>
    </row>
    <row r="707">
      <c r="L707" s="65"/>
      <c r="M707" s="65"/>
    </row>
    <row r="708">
      <c r="L708" s="65"/>
      <c r="M708" s="65"/>
    </row>
    <row r="709">
      <c r="L709" s="65"/>
      <c r="M709" s="65"/>
    </row>
    <row r="710">
      <c r="L710" s="65"/>
      <c r="M710" s="65"/>
    </row>
    <row r="711">
      <c r="L711" s="65"/>
      <c r="M711" s="65"/>
    </row>
    <row r="712">
      <c r="L712" s="65"/>
      <c r="M712" s="65"/>
    </row>
    <row r="713">
      <c r="L713" s="65"/>
      <c r="M713" s="65"/>
    </row>
    <row r="714">
      <c r="L714" s="65"/>
      <c r="M714" s="65"/>
    </row>
    <row r="715">
      <c r="L715" s="65"/>
      <c r="M715" s="65"/>
    </row>
    <row r="716">
      <c r="L716" s="65"/>
      <c r="M716" s="65"/>
    </row>
    <row r="717">
      <c r="L717" s="65"/>
      <c r="M717" s="65"/>
    </row>
    <row r="718">
      <c r="L718" s="65"/>
      <c r="M718" s="65"/>
    </row>
    <row r="719">
      <c r="L719" s="65"/>
      <c r="M719" s="65"/>
    </row>
    <row r="720">
      <c r="L720" s="65"/>
      <c r="M720" s="65"/>
    </row>
    <row r="721">
      <c r="L721" s="65"/>
      <c r="M721" s="65"/>
    </row>
    <row r="722">
      <c r="L722" s="65"/>
      <c r="M722" s="65"/>
    </row>
    <row r="723">
      <c r="L723" s="65"/>
      <c r="M723" s="65"/>
    </row>
    <row r="724">
      <c r="L724" s="65"/>
      <c r="M724" s="65"/>
    </row>
    <row r="725">
      <c r="L725" s="65"/>
      <c r="M725" s="65"/>
    </row>
    <row r="726">
      <c r="L726" s="65"/>
      <c r="M726" s="65"/>
    </row>
    <row r="727">
      <c r="L727" s="65"/>
      <c r="M727" s="65"/>
    </row>
    <row r="728">
      <c r="L728" s="65"/>
      <c r="M728" s="65"/>
    </row>
    <row r="729">
      <c r="L729" s="65"/>
      <c r="M729" s="65"/>
    </row>
    <row r="730">
      <c r="L730" s="65"/>
      <c r="M730" s="65"/>
    </row>
    <row r="731">
      <c r="L731" s="65"/>
      <c r="M731" s="65"/>
    </row>
    <row r="732">
      <c r="L732" s="65"/>
      <c r="M732" s="65"/>
    </row>
    <row r="733">
      <c r="L733" s="65"/>
      <c r="M733" s="65"/>
    </row>
    <row r="734">
      <c r="L734" s="65"/>
      <c r="M734" s="65"/>
    </row>
    <row r="735">
      <c r="L735" s="65"/>
      <c r="M735" s="65"/>
    </row>
    <row r="736">
      <c r="L736" s="65"/>
      <c r="M736" s="65"/>
    </row>
    <row r="737">
      <c r="L737" s="65"/>
      <c r="M737" s="65"/>
    </row>
    <row r="738">
      <c r="L738" s="65"/>
      <c r="M738" s="65"/>
    </row>
    <row r="739">
      <c r="L739" s="65"/>
      <c r="M739" s="65"/>
    </row>
    <row r="740">
      <c r="L740" s="65"/>
      <c r="M740" s="65"/>
    </row>
    <row r="741">
      <c r="L741" s="65"/>
      <c r="M741" s="65"/>
    </row>
    <row r="742">
      <c r="L742" s="65"/>
      <c r="M742" s="65"/>
    </row>
    <row r="743">
      <c r="L743" s="65"/>
      <c r="M743" s="65"/>
    </row>
    <row r="744">
      <c r="L744" s="65"/>
      <c r="M744" s="65"/>
    </row>
    <row r="745">
      <c r="L745" s="65"/>
      <c r="M745" s="65"/>
    </row>
    <row r="746">
      <c r="L746" s="65"/>
      <c r="M746" s="65"/>
    </row>
    <row r="747">
      <c r="L747" s="65"/>
      <c r="M747" s="65"/>
    </row>
    <row r="748">
      <c r="L748" s="65"/>
      <c r="M748" s="65"/>
    </row>
    <row r="749">
      <c r="L749" s="65"/>
      <c r="M749" s="65"/>
    </row>
    <row r="750">
      <c r="L750" s="65"/>
      <c r="M750" s="65"/>
    </row>
    <row r="751">
      <c r="L751" s="65"/>
      <c r="M751" s="65"/>
    </row>
    <row r="752">
      <c r="L752" s="65"/>
      <c r="M752" s="65"/>
    </row>
    <row r="753">
      <c r="L753" s="65"/>
      <c r="M753" s="65"/>
    </row>
    <row r="754">
      <c r="L754" s="65"/>
      <c r="M754" s="65"/>
    </row>
    <row r="755">
      <c r="L755" s="65"/>
      <c r="M755" s="65"/>
    </row>
    <row r="756">
      <c r="L756" s="65"/>
      <c r="M756" s="65"/>
    </row>
    <row r="757">
      <c r="L757" s="65"/>
      <c r="M757" s="65"/>
    </row>
    <row r="758">
      <c r="L758" s="65"/>
      <c r="M758" s="65"/>
    </row>
    <row r="759">
      <c r="L759" s="65"/>
      <c r="M759" s="65"/>
    </row>
    <row r="760">
      <c r="L760" s="65"/>
      <c r="M760" s="65"/>
    </row>
    <row r="761">
      <c r="L761" s="65"/>
      <c r="M761" s="65"/>
    </row>
    <row r="762">
      <c r="L762" s="65"/>
      <c r="M762" s="65"/>
    </row>
    <row r="763">
      <c r="L763" s="65"/>
      <c r="M763" s="65"/>
    </row>
    <row r="764">
      <c r="L764" s="65"/>
      <c r="M764" s="65"/>
    </row>
    <row r="765">
      <c r="L765" s="65"/>
      <c r="M765" s="65"/>
    </row>
    <row r="766">
      <c r="L766" s="65"/>
      <c r="M766" s="65"/>
    </row>
    <row r="767">
      <c r="L767" s="65"/>
      <c r="M767" s="65"/>
    </row>
    <row r="768">
      <c r="L768" s="65"/>
      <c r="M768" s="65"/>
    </row>
    <row r="769">
      <c r="L769" s="65"/>
      <c r="M769" s="65"/>
    </row>
    <row r="770">
      <c r="L770" s="65"/>
      <c r="M770" s="65"/>
    </row>
    <row r="771">
      <c r="L771" s="65"/>
      <c r="M771" s="65"/>
    </row>
    <row r="772">
      <c r="L772" s="65"/>
      <c r="M772" s="65"/>
    </row>
    <row r="773">
      <c r="L773" s="65"/>
      <c r="M773" s="65"/>
    </row>
    <row r="774">
      <c r="L774" s="65"/>
      <c r="M774" s="65"/>
    </row>
    <row r="775">
      <c r="L775" s="65"/>
      <c r="M775" s="65"/>
    </row>
    <row r="776">
      <c r="L776" s="65"/>
      <c r="M776" s="65"/>
    </row>
    <row r="777">
      <c r="L777" s="65"/>
      <c r="M777" s="65"/>
    </row>
    <row r="778">
      <c r="L778" s="65"/>
      <c r="M778" s="65"/>
    </row>
    <row r="779">
      <c r="L779" s="65"/>
      <c r="M779" s="65"/>
    </row>
    <row r="780">
      <c r="L780" s="65"/>
      <c r="M780" s="65"/>
    </row>
    <row r="781">
      <c r="L781" s="65"/>
      <c r="M781" s="65"/>
    </row>
    <row r="782">
      <c r="L782" s="65"/>
      <c r="M782" s="65"/>
    </row>
    <row r="783">
      <c r="L783" s="65"/>
      <c r="M783" s="65"/>
    </row>
    <row r="784">
      <c r="L784" s="65"/>
      <c r="M784" s="65"/>
    </row>
    <row r="785">
      <c r="L785" s="65"/>
      <c r="M785" s="65"/>
    </row>
    <row r="786">
      <c r="L786" s="65"/>
      <c r="M786" s="65"/>
    </row>
    <row r="787">
      <c r="L787" s="65"/>
      <c r="M787" s="65"/>
    </row>
    <row r="788">
      <c r="L788" s="65"/>
      <c r="M788" s="65"/>
    </row>
    <row r="789">
      <c r="L789" s="65"/>
      <c r="M789" s="65"/>
    </row>
    <row r="790">
      <c r="L790" s="65"/>
      <c r="M790" s="65"/>
    </row>
    <row r="791">
      <c r="L791" s="65"/>
      <c r="M791" s="65"/>
    </row>
    <row r="792">
      <c r="L792" s="65"/>
      <c r="M792" s="65"/>
    </row>
    <row r="793">
      <c r="L793" s="65"/>
      <c r="M793" s="65"/>
    </row>
    <row r="794">
      <c r="L794" s="65"/>
      <c r="M794" s="65"/>
    </row>
    <row r="795">
      <c r="L795" s="65"/>
      <c r="M795" s="65"/>
    </row>
    <row r="796">
      <c r="L796" s="65"/>
      <c r="M796" s="65"/>
    </row>
    <row r="797">
      <c r="L797" s="65"/>
      <c r="M797" s="65"/>
    </row>
    <row r="798">
      <c r="L798" s="65"/>
      <c r="M798" s="65"/>
    </row>
    <row r="799">
      <c r="L799" s="65"/>
      <c r="M799" s="65"/>
    </row>
    <row r="800">
      <c r="L800" s="65"/>
      <c r="M800" s="65"/>
    </row>
    <row r="801">
      <c r="L801" s="65"/>
      <c r="M801" s="65"/>
    </row>
    <row r="802">
      <c r="L802" s="65"/>
      <c r="M802" s="65"/>
    </row>
    <row r="803">
      <c r="L803" s="65"/>
      <c r="M803" s="65"/>
    </row>
    <row r="804">
      <c r="L804" s="65"/>
      <c r="M804" s="65"/>
    </row>
    <row r="805">
      <c r="L805" s="65"/>
      <c r="M805" s="65"/>
    </row>
    <row r="806">
      <c r="L806" s="65"/>
      <c r="M806" s="65"/>
    </row>
    <row r="807">
      <c r="L807" s="65"/>
      <c r="M807" s="65"/>
    </row>
    <row r="808">
      <c r="L808" s="65"/>
      <c r="M808" s="65"/>
    </row>
    <row r="809">
      <c r="L809" s="65"/>
      <c r="M809" s="65"/>
    </row>
    <row r="810">
      <c r="L810" s="65"/>
      <c r="M810" s="65"/>
    </row>
    <row r="811">
      <c r="L811" s="65"/>
      <c r="M811" s="65"/>
    </row>
    <row r="812">
      <c r="L812" s="65"/>
      <c r="M812" s="65"/>
    </row>
    <row r="813">
      <c r="L813" s="65"/>
      <c r="M813" s="65"/>
    </row>
    <row r="814">
      <c r="L814" s="65"/>
      <c r="M814" s="65"/>
    </row>
    <row r="815">
      <c r="L815" s="65"/>
      <c r="M815" s="65"/>
    </row>
    <row r="816">
      <c r="L816" s="65"/>
      <c r="M816" s="65"/>
    </row>
    <row r="817">
      <c r="L817" s="65"/>
      <c r="M817" s="65"/>
    </row>
    <row r="818">
      <c r="L818" s="65"/>
      <c r="M818" s="65"/>
    </row>
    <row r="819">
      <c r="L819" s="65"/>
      <c r="M819" s="65"/>
    </row>
    <row r="820">
      <c r="L820" s="65"/>
      <c r="M820" s="65"/>
    </row>
    <row r="821">
      <c r="L821" s="65"/>
      <c r="M821" s="65"/>
    </row>
    <row r="822">
      <c r="L822" s="65"/>
      <c r="M822" s="65"/>
    </row>
    <row r="823">
      <c r="L823" s="65"/>
      <c r="M823" s="65"/>
    </row>
    <row r="824">
      <c r="L824" s="65"/>
      <c r="M824" s="65"/>
    </row>
    <row r="825">
      <c r="L825" s="65"/>
      <c r="M825" s="65"/>
    </row>
    <row r="826">
      <c r="L826" s="65"/>
      <c r="M826" s="65"/>
    </row>
    <row r="827">
      <c r="L827" s="65"/>
      <c r="M827" s="65"/>
    </row>
    <row r="828">
      <c r="L828" s="65"/>
      <c r="M828" s="65"/>
    </row>
    <row r="829">
      <c r="L829" s="65"/>
      <c r="M829" s="65"/>
    </row>
    <row r="830">
      <c r="L830" s="65"/>
      <c r="M830" s="65"/>
    </row>
    <row r="831">
      <c r="L831" s="65"/>
      <c r="M831" s="65"/>
    </row>
    <row r="832">
      <c r="L832" s="65"/>
      <c r="M832" s="65"/>
    </row>
    <row r="833">
      <c r="L833" s="65"/>
      <c r="M833" s="65"/>
    </row>
    <row r="834">
      <c r="L834" s="65"/>
      <c r="M834" s="65"/>
    </row>
    <row r="835">
      <c r="L835" s="65"/>
      <c r="M835" s="65"/>
    </row>
    <row r="836">
      <c r="L836" s="65"/>
      <c r="M836" s="65"/>
    </row>
    <row r="837">
      <c r="L837" s="65"/>
      <c r="M837" s="65"/>
    </row>
    <row r="838">
      <c r="L838" s="65"/>
      <c r="M838" s="65"/>
    </row>
    <row r="839">
      <c r="L839" s="65"/>
      <c r="M839" s="65"/>
    </row>
    <row r="840">
      <c r="L840" s="65"/>
      <c r="M840" s="65"/>
    </row>
    <row r="841">
      <c r="L841" s="65"/>
      <c r="M841" s="65"/>
    </row>
    <row r="842">
      <c r="L842" s="65"/>
      <c r="M842" s="65"/>
    </row>
    <row r="843">
      <c r="L843" s="65"/>
      <c r="M843" s="65"/>
    </row>
    <row r="844">
      <c r="L844" s="65"/>
      <c r="M844" s="65"/>
    </row>
    <row r="845">
      <c r="L845" s="65"/>
      <c r="M845" s="65"/>
    </row>
    <row r="846">
      <c r="L846" s="65"/>
      <c r="M846" s="65"/>
    </row>
    <row r="847">
      <c r="L847" s="65"/>
      <c r="M847" s="65"/>
    </row>
    <row r="848">
      <c r="L848" s="65"/>
      <c r="M848" s="65"/>
    </row>
    <row r="849">
      <c r="L849" s="65"/>
      <c r="M849" s="65"/>
    </row>
    <row r="850">
      <c r="L850" s="65"/>
      <c r="M850" s="65"/>
    </row>
    <row r="851">
      <c r="L851" s="65"/>
      <c r="M851" s="65"/>
    </row>
    <row r="852">
      <c r="L852" s="65"/>
      <c r="M852" s="65"/>
    </row>
    <row r="853">
      <c r="L853" s="65"/>
      <c r="M853" s="65"/>
    </row>
    <row r="854">
      <c r="L854" s="65"/>
      <c r="M854" s="65"/>
    </row>
    <row r="855">
      <c r="L855" s="65"/>
      <c r="M855" s="65"/>
    </row>
    <row r="856">
      <c r="L856" s="65"/>
      <c r="M856" s="65"/>
    </row>
    <row r="857">
      <c r="L857" s="65"/>
      <c r="M857" s="65"/>
    </row>
    <row r="858">
      <c r="L858" s="65"/>
      <c r="M858" s="65"/>
    </row>
    <row r="859">
      <c r="L859" s="65"/>
      <c r="M859" s="65"/>
    </row>
    <row r="860">
      <c r="L860" s="65"/>
      <c r="M860" s="65"/>
    </row>
    <row r="861">
      <c r="L861" s="65"/>
      <c r="M861" s="65"/>
    </row>
    <row r="862">
      <c r="L862" s="65"/>
      <c r="M862" s="65"/>
    </row>
    <row r="863">
      <c r="L863" s="65"/>
      <c r="M863" s="65"/>
    </row>
    <row r="864">
      <c r="L864" s="65"/>
      <c r="M864" s="65"/>
    </row>
    <row r="865">
      <c r="L865" s="65"/>
      <c r="M865" s="65"/>
    </row>
    <row r="866">
      <c r="L866" s="65"/>
      <c r="M866" s="65"/>
    </row>
    <row r="867">
      <c r="L867" s="65"/>
      <c r="M867" s="65"/>
    </row>
    <row r="868">
      <c r="L868" s="65"/>
      <c r="M868" s="65"/>
    </row>
    <row r="869">
      <c r="L869" s="65"/>
      <c r="M869" s="65"/>
    </row>
    <row r="870">
      <c r="L870" s="65"/>
      <c r="M870" s="65"/>
    </row>
    <row r="871">
      <c r="L871" s="65"/>
      <c r="M871" s="65"/>
    </row>
    <row r="872">
      <c r="L872" s="65"/>
      <c r="M872" s="65"/>
    </row>
    <row r="873">
      <c r="L873" s="65"/>
      <c r="M873" s="65"/>
    </row>
    <row r="874">
      <c r="L874" s="65"/>
      <c r="M874" s="65"/>
    </row>
    <row r="875">
      <c r="L875" s="65"/>
      <c r="M875" s="65"/>
    </row>
    <row r="876">
      <c r="L876" s="65"/>
      <c r="M876" s="65"/>
    </row>
    <row r="877">
      <c r="L877" s="65"/>
      <c r="M877" s="65"/>
    </row>
    <row r="878">
      <c r="L878" s="65"/>
      <c r="M878" s="65"/>
    </row>
    <row r="879">
      <c r="L879" s="65"/>
      <c r="M879" s="65"/>
    </row>
    <row r="880">
      <c r="L880" s="65"/>
      <c r="M880" s="65"/>
    </row>
    <row r="881">
      <c r="L881" s="65"/>
      <c r="M881" s="65"/>
    </row>
    <row r="882">
      <c r="L882" s="65"/>
      <c r="M882" s="65"/>
    </row>
    <row r="883">
      <c r="L883" s="65"/>
      <c r="M883" s="65"/>
    </row>
    <row r="884">
      <c r="L884" s="65"/>
      <c r="M884" s="65"/>
    </row>
    <row r="885">
      <c r="L885" s="65"/>
      <c r="M885" s="65"/>
    </row>
    <row r="886">
      <c r="L886" s="65"/>
      <c r="M886" s="65"/>
    </row>
    <row r="887">
      <c r="L887" s="65"/>
      <c r="M887" s="65"/>
    </row>
    <row r="888">
      <c r="L888" s="65"/>
      <c r="M888" s="65"/>
    </row>
    <row r="889">
      <c r="L889" s="65"/>
      <c r="M889" s="65"/>
    </row>
    <row r="890">
      <c r="L890" s="65"/>
      <c r="M890" s="65"/>
    </row>
    <row r="891">
      <c r="L891" s="65"/>
      <c r="M891" s="65"/>
    </row>
    <row r="892">
      <c r="L892" s="65"/>
      <c r="M892" s="65"/>
    </row>
    <row r="893">
      <c r="L893" s="65"/>
      <c r="M893" s="65"/>
    </row>
    <row r="894">
      <c r="L894" s="65"/>
      <c r="M894" s="65"/>
    </row>
    <row r="895">
      <c r="L895" s="65"/>
      <c r="M895" s="65"/>
    </row>
    <row r="896">
      <c r="L896" s="65"/>
      <c r="M896" s="65"/>
    </row>
    <row r="897">
      <c r="L897" s="65"/>
      <c r="M897" s="65"/>
    </row>
    <row r="898">
      <c r="L898" s="65"/>
      <c r="M898" s="65"/>
    </row>
    <row r="899">
      <c r="L899" s="65"/>
      <c r="M899" s="65"/>
    </row>
    <row r="900">
      <c r="L900" s="65"/>
      <c r="M900" s="65"/>
    </row>
    <row r="901">
      <c r="L901" s="65"/>
      <c r="M901" s="65"/>
    </row>
    <row r="902">
      <c r="L902" s="65"/>
      <c r="M902" s="65"/>
    </row>
    <row r="903">
      <c r="L903" s="65"/>
      <c r="M903" s="65"/>
    </row>
    <row r="904">
      <c r="L904" s="65"/>
      <c r="M904" s="65"/>
    </row>
    <row r="905">
      <c r="L905" s="65"/>
      <c r="M905" s="65"/>
    </row>
    <row r="906">
      <c r="L906" s="65"/>
      <c r="M906" s="65"/>
    </row>
    <row r="907">
      <c r="L907" s="65"/>
      <c r="M907" s="65"/>
    </row>
    <row r="908">
      <c r="L908" s="65"/>
      <c r="M908" s="65"/>
    </row>
    <row r="909">
      <c r="L909" s="65"/>
      <c r="M909" s="65"/>
    </row>
    <row r="910">
      <c r="L910" s="65"/>
      <c r="M910" s="65"/>
    </row>
    <row r="911">
      <c r="L911" s="65"/>
      <c r="M911" s="65"/>
    </row>
    <row r="912">
      <c r="L912" s="65"/>
      <c r="M912" s="65"/>
    </row>
    <row r="913">
      <c r="L913" s="65"/>
      <c r="M913" s="65"/>
    </row>
    <row r="914">
      <c r="L914" s="65"/>
      <c r="M914" s="65"/>
    </row>
    <row r="915">
      <c r="L915" s="65"/>
      <c r="M915" s="65"/>
    </row>
    <row r="916">
      <c r="L916" s="65"/>
      <c r="M916" s="65"/>
    </row>
    <row r="917">
      <c r="L917" s="65"/>
      <c r="M917" s="65"/>
    </row>
    <row r="918">
      <c r="L918" s="65"/>
      <c r="M918" s="65"/>
    </row>
    <row r="919">
      <c r="L919" s="65"/>
      <c r="M919" s="65"/>
    </row>
    <row r="920">
      <c r="L920" s="65"/>
      <c r="M920" s="65"/>
    </row>
    <row r="921">
      <c r="L921" s="65"/>
      <c r="M921" s="65"/>
    </row>
    <row r="922">
      <c r="L922" s="65"/>
      <c r="M922" s="65"/>
    </row>
    <row r="923">
      <c r="L923" s="65"/>
      <c r="M923" s="65"/>
    </row>
    <row r="924">
      <c r="L924" s="65"/>
      <c r="M924" s="65"/>
    </row>
    <row r="925">
      <c r="L925" s="65"/>
      <c r="M925" s="65"/>
    </row>
    <row r="926">
      <c r="L926" s="65"/>
      <c r="M926" s="65"/>
    </row>
    <row r="927">
      <c r="L927" s="65"/>
      <c r="M927" s="65"/>
    </row>
    <row r="928">
      <c r="L928" s="65"/>
      <c r="M928" s="65"/>
    </row>
    <row r="929">
      <c r="L929" s="65"/>
      <c r="M929" s="65"/>
    </row>
    <row r="930">
      <c r="L930" s="65"/>
      <c r="M930" s="65"/>
    </row>
    <row r="931">
      <c r="L931" s="65"/>
      <c r="M931" s="65"/>
    </row>
    <row r="932">
      <c r="L932" s="65"/>
      <c r="M932" s="65"/>
    </row>
    <row r="933">
      <c r="L933" s="65"/>
      <c r="M933" s="65"/>
    </row>
    <row r="934">
      <c r="L934" s="65"/>
      <c r="M934" s="65"/>
    </row>
    <row r="935">
      <c r="L935" s="65"/>
      <c r="M935" s="65"/>
    </row>
    <row r="936">
      <c r="L936" s="65"/>
      <c r="M936" s="65"/>
    </row>
    <row r="937">
      <c r="L937" s="65"/>
      <c r="M937" s="65"/>
    </row>
    <row r="938">
      <c r="L938" s="65"/>
      <c r="M938" s="65"/>
    </row>
    <row r="939">
      <c r="L939" s="65"/>
      <c r="M939" s="65"/>
    </row>
    <row r="940">
      <c r="L940" s="65"/>
      <c r="M940" s="65"/>
    </row>
    <row r="941">
      <c r="L941" s="65"/>
      <c r="M941" s="65"/>
    </row>
    <row r="942">
      <c r="L942" s="65"/>
      <c r="M942" s="65"/>
    </row>
    <row r="943">
      <c r="L943" s="65"/>
      <c r="M943" s="65"/>
    </row>
    <row r="944">
      <c r="L944" s="65"/>
      <c r="M944" s="65"/>
    </row>
    <row r="945">
      <c r="L945" s="65"/>
      <c r="M945" s="65"/>
    </row>
    <row r="946">
      <c r="L946" s="65"/>
      <c r="M946" s="65"/>
    </row>
    <row r="947">
      <c r="L947" s="65"/>
      <c r="M947" s="65"/>
    </row>
    <row r="948">
      <c r="L948" s="65"/>
      <c r="M948" s="65"/>
    </row>
    <row r="949">
      <c r="L949" s="65"/>
      <c r="M949" s="65"/>
    </row>
    <row r="950">
      <c r="L950" s="65"/>
      <c r="M950" s="65"/>
    </row>
    <row r="951">
      <c r="L951" s="65"/>
      <c r="M951" s="65"/>
    </row>
    <row r="952">
      <c r="L952" s="65"/>
      <c r="M952" s="65"/>
    </row>
    <row r="953">
      <c r="L953" s="65"/>
      <c r="M953" s="65"/>
    </row>
    <row r="954">
      <c r="L954" s="65"/>
      <c r="M954" s="65"/>
    </row>
    <row r="955">
      <c r="L955" s="65"/>
      <c r="M955" s="65"/>
    </row>
    <row r="956">
      <c r="L956" s="65"/>
      <c r="M956" s="65"/>
    </row>
    <row r="957">
      <c r="L957" s="65"/>
      <c r="M957" s="65"/>
    </row>
    <row r="958">
      <c r="L958" s="65"/>
      <c r="M958" s="65"/>
    </row>
    <row r="959">
      <c r="L959" s="65"/>
      <c r="M959" s="65"/>
    </row>
    <row r="960">
      <c r="L960" s="65"/>
      <c r="M960" s="65"/>
    </row>
    <row r="961">
      <c r="L961" s="65"/>
      <c r="M961" s="65"/>
    </row>
    <row r="962">
      <c r="L962" s="65"/>
      <c r="M962" s="65"/>
    </row>
    <row r="963">
      <c r="L963" s="65"/>
      <c r="M963" s="65"/>
    </row>
    <row r="964">
      <c r="L964" s="65"/>
      <c r="M964" s="65"/>
    </row>
    <row r="965">
      <c r="L965" s="65"/>
      <c r="M965" s="65"/>
    </row>
    <row r="966">
      <c r="L966" s="65"/>
      <c r="M966" s="65"/>
    </row>
    <row r="967">
      <c r="L967" s="65"/>
      <c r="M967" s="65"/>
    </row>
    <row r="968">
      <c r="L968" s="65"/>
      <c r="M968" s="65"/>
    </row>
    <row r="969">
      <c r="L969" s="65"/>
      <c r="M969" s="65"/>
    </row>
    <row r="970">
      <c r="L970" s="65"/>
      <c r="M970" s="65"/>
    </row>
    <row r="971">
      <c r="L971" s="65"/>
      <c r="M971" s="65"/>
    </row>
    <row r="972">
      <c r="L972" s="65"/>
      <c r="M972" s="65"/>
    </row>
    <row r="973">
      <c r="L973" s="65"/>
      <c r="M973" s="65"/>
    </row>
    <row r="974">
      <c r="L974" s="65"/>
      <c r="M974" s="65"/>
    </row>
    <row r="975">
      <c r="L975" s="65"/>
      <c r="M975" s="65"/>
    </row>
    <row r="976">
      <c r="L976" s="65"/>
      <c r="M976" s="65"/>
    </row>
    <row r="977">
      <c r="L977" s="65"/>
      <c r="M977" s="65"/>
    </row>
    <row r="978">
      <c r="L978" s="65"/>
      <c r="M978" s="65"/>
    </row>
    <row r="979">
      <c r="L979" s="65"/>
      <c r="M979" s="65"/>
    </row>
    <row r="980">
      <c r="L980" s="65"/>
      <c r="M980" s="65"/>
    </row>
    <row r="981">
      <c r="L981" s="65"/>
      <c r="M981" s="65"/>
    </row>
    <row r="982">
      <c r="L982" s="65"/>
      <c r="M982" s="65"/>
    </row>
    <row r="983">
      <c r="L983" s="65"/>
      <c r="M983" s="65"/>
    </row>
    <row r="984">
      <c r="L984" s="65"/>
      <c r="M984" s="65"/>
    </row>
    <row r="985">
      <c r="L985" s="65"/>
      <c r="M985" s="65"/>
    </row>
    <row r="986">
      <c r="L986" s="65"/>
      <c r="M986" s="65"/>
    </row>
    <row r="987">
      <c r="L987" s="65"/>
      <c r="M987" s="65"/>
    </row>
    <row r="988">
      <c r="L988" s="65"/>
      <c r="M988" s="65"/>
    </row>
    <row r="989">
      <c r="L989" s="65"/>
      <c r="M989" s="65"/>
    </row>
    <row r="990">
      <c r="L990" s="65"/>
      <c r="M990" s="65"/>
    </row>
    <row r="991">
      <c r="L991" s="65"/>
      <c r="M991" s="65"/>
    </row>
    <row r="992">
      <c r="L992" s="65"/>
      <c r="M992" s="65"/>
    </row>
    <row r="993">
      <c r="L993" s="65"/>
      <c r="M993" s="65"/>
    </row>
    <row r="994">
      <c r="L994" s="65"/>
      <c r="M994" s="65"/>
    </row>
    <row r="995">
      <c r="L995" s="65"/>
      <c r="M995" s="65"/>
    </row>
    <row r="996">
      <c r="L996" s="65"/>
      <c r="M996" s="6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86"/>
    <col customWidth="1" min="2" max="2" width="16.57"/>
    <col customWidth="1" min="3" max="4" width="12.29"/>
    <col customWidth="1" min="5" max="5" width="10.71"/>
    <col customWidth="1" min="6" max="6" width="14.0"/>
    <col customWidth="1" min="7" max="8" width="12.71"/>
    <col customWidth="1" min="9" max="9" width="15.0"/>
    <col customWidth="1" min="10" max="10" width="14.0"/>
    <col customWidth="1" min="11" max="13" width="11.14"/>
    <col customWidth="1" min="14" max="14" width="11.86"/>
    <col customWidth="1" min="15" max="15" width="18.29"/>
    <col customWidth="1" min="16" max="16" width="15.57"/>
    <col customWidth="1" min="17" max="17" width="11.86"/>
    <col customWidth="1" min="18" max="18" width="15.43"/>
    <col customWidth="1" min="19" max="19" width="10.29"/>
    <col customWidth="1" min="20" max="20" width="11.14"/>
    <col customWidth="1" min="21" max="21" width="12.71"/>
    <col customWidth="1" min="22" max="22" width="11.14"/>
    <col customWidth="1" min="23" max="23" width="12.71"/>
    <col customWidth="1" min="24" max="25" width="11.0"/>
    <col customWidth="1" min="26" max="27" width="13.43"/>
    <col customWidth="1" min="28" max="30" width="9.14"/>
  </cols>
  <sheetData>
    <row r="1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2.75" customHeight="1">
      <c r="A2" s="4"/>
      <c r="B2" s="8" t="s">
        <v>0</v>
      </c>
      <c r="C2" s="10" t="s">
        <v>18</v>
      </c>
      <c r="D2" s="10" t="s">
        <v>19</v>
      </c>
      <c r="E2" s="10" t="s">
        <v>20</v>
      </c>
      <c r="F2" s="10" t="s">
        <v>21</v>
      </c>
      <c r="G2" s="10" t="s">
        <v>22</v>
      </c>
      <c r="H2" s="10" t="s">
        <v>23</v>
      </c>
      <c r="I2" s="10" t="s">
        <v>24</v>
      </c>
      <c r="J2" s="13" t="s">
        <v>25</v>
      </c>
      <c r="K2" s="15"/>
      <c r="L2" s="17" t="s">
        <v>29</v>
      </c>
      <c r="M2" s="17" t="s">
        <v>30</v>
      </c>
      <c r="N2" s="19"/>
      <c r="O2" s="19"/>
      <c r="P2" s="21"/>
      <c r="Q2" s="21"/>
      <c r="R2" s="19"/>
      <c r="S2" s="19"/>
      <c r="T2" s="19"/>
      <c r="U2" s="19"/>
      <c r="V2" s="19"/>
      <c r="W2" s="21"/>
      <c r="X2" s="21"/>
      <c r="Y2" s="19"/>
      <c r="Z2" s="19"/>
      <c r="AA2" s="19"/>
      <c r="AB2" s="19"/>
      <c r="AC2" s="19"/>
      <c r="AD2" s="21"/>
    </row>
    <row r="3" ht="12.75" customHeight="1">
      <c r="A3" s="4"/>
      <c r="B3" s="23" t="s">
        <v>31</v>
      </c>
      <c r="C3" s="25"/>
      <c r="D3" s="27">
        <v>100.0</v>
      </c>
      <c r="E3" s="27">
        <v>150.0</v>
      </c>
      <c r="F3" s="27">
        <v>3.0</v>
      </c>
      <c r="G3" s="30">
        <f t="shared" ref="G3:G21" si="1">ROUNDDOWN((D3+E3)/2/F3,0)</f>
        <v>41</v>
      </c>
      <c r="H3" s="27">
        <v>1.0</v>
      </c>
      <c r="I3" s="27">
        <f t="shared" ref="I3:I21" si="2">G3*H3</f>
        <v>41</v>
      </c>
      <c r="J3" s="33">
        <v>-1.0</v>
      </c>
      <c r="K3" s="35" t="str">
        <f t="shared" ref="K3:K16" si="3">VLOOKUP(J3, $Q$45:$R$52, 2, 0)</f>
        <v>Light</v>
      </c>
      <c r="L3" s="37">
        <v>0.04</v>
      </c>
      <c r="M3" s="37">
        <v>120.0</v>
      </c>
      <c r="N3" s="38"/>
      <c r="O3" s="38"/>
      <c r="P3" s="40" t="s">
        <v>41</v>
      </c>
      <c r="Q3" s="40" t="s">
        <v>42</v>
      </c>
      <c r="R3" s="38"/>
      <c r="S3" s="41"/>
      <c r="T3" s="38"/>
      <c r="U3" s="38"/>
      <c r="V3" s="38"/>
      <c r="W3" s="38"/>
      <c r="X3" s="21"/>
      <c r="Y3" s="38"/>
      <c r="Z3" s="41"/>
      <c r="AA3" s="38"/>
      <c r="AB3" s="38"/>
      <c r="AC3" s="38"/>
      <c r="AD3" s="38"/>
    </row>
    <row r="4" ht="12.75" customHeight="1">
      <c r="A4" s="4"/>
      <c r="B4" s="23" t="s">
        <v>43</v>
      </c>
      <c r="C4" s="43"/>
      <c r="D4" s="19">
        <v>145.0</v>
      </c>
      <c r="E4" s="19">
        <v>200.0</v>
      </c>
      <c r="F4" s="19">
        <v>3.0</v>
      </c>
      <c r="G4" s="44">
        <f t="shared" si="1"/>
        <v>57</v>
      </c>
      <c r="H4" s="19">
        <v>1.0</v>
      </c>
      <c r="I4" s="19">
        <f t="shared" si="2"/>
        <v>57</v>
      </c>
      <c r="J4" s="45">
        <v>0.0</v>
      </c>
      <c r="K4" s="46" t="str">
        <f t="shared" si="3"/>
        <v>Medium</v>
      </c>
      <c r="L4" s="47">
        <v>0.06</v>
      </c>
      <c r="M4" s="47">
        <v>85.0</v>
      </c>
      <c r="N4" s="19"/>
      <c r="O4" s="48"/>
      <c r="P4" s="50">
        <v>700.0</v>
      </c>
      <c r="Q4" s="51">
        <v>0.2</v>
      </c>
      <c r="R4" s="51"/>
      <c r="S4" s="19"/>
      <c r="T4" s="19"/>
      <c r="U4" s="58"/>
      <c r="V4" s="48"/>
      <c r="W4" s="21"/>
      <c r="X4" s="19"/>
      <c r="Y4" s="58"/>
      <c r="Z4" s="19"/>
      <c r="AA4" s="19"/>
      <c r="AC4" s="58"/>
      <c r="AD4" s="48"/>
    </row>
    <row r="5" ht="12.75" customHeight="1">
      <c r="A5" s="4"/>
      <c r="B5" s="23" t="s">
        <v>50</v>
      </c>
      <c r="C5" s="43">
        <v>26.0</v>
      </c>
      <c r="D5" s="19">
        <v>195.0</v>
      </c>
      <c r="E5" s="19">
        <v>270.0</v>
      </c>
      <c r="F5" s="19">
        <v>3.0</v>
      </c>
      <c r="G5" s="44">
        <f t="shared" si="1"/>
        <v>77</v>
      </c>
      <c r="H5" s="19">
        <v>1.0</v>
      </c>
      <c r="I5" s="19">
        <f t="shared" si="2"/>
        <v>77</v>
      </c>
      <c r="J5" s="45">
        <v>1.0</v>
      </c>
      <c r="K5" s="46" t="str">
        <f t="shared" si="3"/>
        <v>Heavy</v>
      </c>
      <c r="L5" s="47">
        <v>0.1</v>
      </c>
      <c r="M5" s="47">
        <v>50.0</v>
      </c>
      <c r="N5" s="19"/>
      <c r="O5" s="19"/>
      <c r="P5" s="51" t="s">
        <v>55</v>
      </c>
      <c r="Q5" s="51" t="s">
        <v>56</v>
      </c>
      <c r="R5" s="61" t="s">
        <v>31</v>
      </c>
      <c r="S5" s="61" t="s">
        <v>43</v>
      </c>
      <c r="T5" s="61" t="s">
        <v>50</v>
      </c>
      <c r="U5" s="61" t="s">
        <v>57</v>
      </c>
      <c r="V5" s="62" t="s">
        <v>58</v>
      </c>
      <c r="W5" s="61" t="s">
        <v>59</v>
      </c>
      <c r="X5" s="61" t="s">
        <v>60</v>
      </c>
      <c r="Y5" s="61" t="s">
        <v>61</v>
      </c>
      <c r="Z5" s="61" t="s">
        <v>63</v>
      </c>
      <c r="AA5" s="61" t="s">
        <v>64</v>
      </c>
      <c r="AC5" s="58"/>
      <c r="AD5" s="21"/>
    </row>
    <row r="6" ht="12.75" customHeight="1">
      <c r="A6" s="4"/>
      <c r="B6" s="23" t="s">
        <v>65</v>
      </c>
      <c r="C6" s="43">
        <v>22.0</v>
      </c>
      <c r="D6" s="19">
        <v>105.0</v>
      </c>
      <c r="E6" s="19">
        <v>145.0</v>
      </c>
      <c r="F6" s="19">
        <v>2.0</v>
      </c>
      <c r="G6" s="44">
        <f t="shared" si="1"/>
        <v>62</v>
      </c>
      <c r="H6" s="19">
        <v>1.0</v>
      </c>
      <c r="I6" s="19">
        <f t="shared" si="2"/>
        <v>62</v>
      </c>
      <c r="J6" s="45">
        <v>0.0</v>
      </c>
      <c r="K6" s="46" t="str">
        <f t="shared" si="3"/>
        <v>Medium</v>
      </c>
      <c r="L6" s="63"/>
      <c r="M6" s="47">
        <v>60.0</v>
      </c>
      <c r="N6" s="19"/>
      <c r="O6" s="61" t="s">
        <v>66</v>
      </c>
      <c r="P6" s="66">
        <f>vlookup(O6,B47:J59, 8, 0)</f>
        <v>2</v>
      </c>
      <c r="Q6" s="67">
        <f>vlookup(O6, B47:J59, 9, 0)+50</f>
        <v>173.3106037</v>
      </c>
      <c r="R6" s="66">
        <f t="shared" ref="R6:AA6" si="4">VLOOKUP(R5, $B$3:$L$16, 9, 0)</f>
        <v>-1</v>
      </c>
      <c r="S6" s="66">
        <f t="shared" si="4"/>
        <v>0</v>
      </c>
      <c r="T6" s="66">
        <f t="shared" si="4"/>
        <v>1</v>
      </c>
      <c r="U6" s="66">
        <f t="shared" si="4"/>
        <v>-3</v>
      </c>
      <c r="V6" s="66">
        <f t="shared" si="4"/>
        <v>-1</v>
      </c>
      <c r="W6" s="66">
        <f t="shared" si="4"/>
        <v>1</v>
      </c>
      <c r="X6" s="66">
        <f t="shared" si="4"/>
        <v>-3</v>
      </c>
      <c r="Y6" s="66">
        <f t="shared" si="4"/>
        <v>-1</v>
      </c>
      <c r="Z6" s="66">
        <f t="shared" si="4"/>
        <v>0</v>
      </c>
      <c r="AA6" s="66">
        <f t="shared" si="4"/>
        <v>1</v>
      </c>
      <c r="AC6" s="58"/>
      <c r="AD6" s="21"/>
    </row>
    <row r="7" ht="12.75" customHeight="1">
      <c r="A7" s="4"/>
      <c r="B7" s="23" t="s">
        <v>76</v>
      </c>
      <c r="C7" s="43">
        <v>15.0</v>
      </c>
      <c r="D7" s="19">
        <v>25.0</v>
      </c>
      <c r="E7" s="19">
        <v>34.0</v>
      </c>
      <c r="F7" s="19">
        <v>1.0</v>
      </c>
      <c r="G7" s="44">
        <f t="shared" si="1"/>
        <v>29</v>
      </c>
      <c r="H7" s="19">
        <v>3.0</v>
      </c>
      <c r="I7" s="19">
        <f t="shared" si="2"/>
        <v>87</v>
      </c>
      <c r="J7" s="45">
        <v>-1.0</v>
      </c>
      <c r="K7" s="46" t="str">
        <f t="shared" si="3"/>
        <v>Light</v>
      </c>
      <c r="L7" s="47">
        <v>0.02</v>
      </c>
      <c r="M7" s="47">
        <v>95.0</v>
      </c>
      <c r="N7" s="19"/>
      <c r="O7" s="51" t="s">
        <v>30</v>
      </c>
      <c r="P7" s="19"/>
      <c r="Q7" s="19"/>
      <c r="R7" s="66">
        <f t="shared" ref="R7:AA7" si="5">vlookup(R5, $B$3:$M$21, 12, 0)*$P$4/1000</f>
        <v>84</v>
      </c>
      <c r="S7" s="66">
        <f t="shared" si="5"/>
        <v>59.5</v>
      </c>
      <c r="T7" s="66">
        <f t="shared" si="5"/>
        <v>35</v>
      </c>
      <c r="U7" s="66">
        <f t="shared" si="5"/>
        <v>126</v>
      </c>
      <c r="V7" s="66">
        <f t="shared" si="5"/>
        <v>70</v>
      </c>
      <c r="W7" s="66">
        <f t="shared" si="5"/>
        <v>49</v>
      </c>
      <c r="X7" s="66">
        <f t="shared" si="5"/>
        <v>105</v>
      </c>
      <c r="Y7" s="66">
        <f t="shared" si="5"/>
        <v>77</v>
      </c>
      <c r="Z7" s="66">
        <f t="shared" si="5"/>
        <v>63</v>
      </c>
      <c r="AA7" s="66">
        <f t="shared" si="5"/>
        <v>45.5</v>
      </c>
      <c r="AC7" s="58"/>
      <c r="AD7" s="21"/>
    </row>
    <row r="8" ht="12.75" customHeight="1">
      <c r="A8" s="4"/>
      <c r="B8" s="23" t="s">
        <v>78</v>
      </c>
      <c r="C8" s="43">
        <v>14.0</v>
      </c>
      <c r="D8" s="19">
        <v>31.0</v>
      </c>
      <c r="E8" s="19">
        <v>40.0</v>
      </c>
      <c r="F8" s="19">
        <v>1.0</v>
      </c>
      <c r="G8" s="44">
        <f t="shared" si="1"/>
        <v>35</v>
      </c>
      <c r="H8" s="19">
        <v>2.0</v>
      </c>
      <c r="I8" s="19">
        <f t="shared" si="2"/>
        <v>70</v>
      </c>
      <c r="J8" s="45">
        <v>-1.0</v>
      </c>
      <c r="K8" s="46" t="str">
        <f t="shared" si="3"/>
        <v>Light</v>
      </c>
      <c r="L8" s="47">
        <v>0.03</v>
      </c>
      <c r="M8" s="47">
        <v>110.0</v>
      </c>
      <c r="N8" s="19"/>
      <c r="O8" s="51" t="s">
        <v>81</v>
      </c>
      <c r="P8" s="19"/>
      <c r="Q8" s="19"/>
      <c r="R8" s="66">
        <f t="shared" ref="R8:AA8" si="6">$P$6-R6</f>
        <v>3</v>
      </c>
      <c r="S8" s="66">
        <f t="shared" si="6"/>
        <v>2</v>
      </c>
      <c r="T8" s="66">
        <f t="shared" si="6"/>
        <v>1</v>
      </c>
      <c r="U8" s="66">
        <f t="shared" si="6"/>
        <v>5</v>
      </c>
      <c r="V8" s="66">
        <f t="shared" si="6"/>
        <v>3</v>
      </c>
      <c r="W8" s="66">
        <f t="shared" si="6"/>
        <v>1</v>
      </c>
      <c r="X8" s="66">
        <f t="shared" si="6"/>
        <v>5</v>
      </c>
      <c r="Y8" s="66">
        <f t="shared" si="6"/>
        <v>3</v>
      </c>
      <c r="Z8" s="66">
        <f t="shared" si="6"/>
        <v>2</v>
      </c>
      <c r="AA8" s="66">
        <f t="shared" si="6"/>
        <v>1</v>
      </c>
      <c r="AC8" s="58"/>
      <c r="AD8" s="21"/>
    </row>
    <row r="9" ht="12.75" customHeight="1">
      <c r="A9" s="4"/>
      <c r="B9" s="68" t="s">
        <v>57</v>
      </c>
      <c r="C9" s="43">
        <v>12.0</v>
      </c>
      <c r="D9" s="51">
        <v>16.0</v>
      </c>
      <c r="E9" s="51">
        <v>23.0</v>
      </c>
      <c r="F9" s="19">
        <v>1.0</v>
      </c>
      <c r="G9" s="44">
        <f t="shared" si="1"/>
        <v>19</v>
      </c>
      <c r="H9" s="51">
        <v>4.0</v>
      </c>
      <c r="I9" s="19">
        <f t="shared" si="2"/>
        <v>76</v>
      </c>
      <c r="J9" s="45">
        <v>-3.0</v>
      </c>
      <c r="K9" s="46" t="str">
        <f t="shared" si="3"/>
        <v>Flight</v>
      </c>
      <c r="L9" s="47">
        <v>0.02</v>
      </c>
      <c r="M9" s="47">
        <v>180.0</v>
      </c>
      <c r="N9" s="19"/>
      <c r="O9" s="19"/>
      <c r="P9" s="19"/>
      <c r="Q9" s="19"/>
      <c r="R9" s="58"/>
      <c r="S9" s="19"/>
      <c r="T9" s="19"/>
      <c r="U9" s="58"/>
      <c r="V9" s="19"/>
      <c r="W9" s="19"/>
      <c r="X9" s="19"/>
      <c r="Y9" s="19"/>
      <c r="Z9" s="19"/>
      <c r="AA9" s="19"/>
      <c r="AC9" s="58"/>
      <c r="AD9" s="21"/>
    </row>
    <row r="10" ht="12.75" customHeight="1">
      <c r="A10" s="4"/>
      <c r="B10" s="68" t="s">
        <v>58</v>
      </c>
      <c r="C10" s="43">
        <v>16.0</v>
      </c>
      <c r="D10" s="51">
        <v>33.0</v>
      </c>
      <c r="E10" s="51">
        <v>47.0</v>
      </c>
      <c r="F10" s="19">
        <v>1.0</v>
      </c>
      <c r="G10" s="44">
        <f t="shared" si="1"/>
        <v>40</v>
      </c>
      <c r="H10" s="19">
        <v>2.0</v>
      </c>
      <c r="I10" s="19">
        <f t="shared" si="2"/>
        <v>80</v>
      </c>
      <c r="J10" s="45">
        <v>-1.0</v>
      </c>
      <c r="K10" s="46" t="str">
        <f t="shared" si="3"/>
        <v>Light</v>
      </c>
      <c r="L10" s="47">
        <v>4.0</v>
      </c>
      <c r="M10" s="47">
        <v>100.0</v>
      </c>
      <c r="N10" s="21"/>
      <c r="O10" s="51" t="s">
        <v>84</v>
      </c>
      <c r="P10" s="19"/>
      <c r="Q10" s="19"/>
      <c r="R10" s="67">
        <f t="shared" ref="R10:AA10" si="7">if(R8 &gt;0, $Q$6, $Q$6* (1+(R8*$Q$4)))-R7</f>
        <v>89.31060372</v>
      </c>
      <c r="S10" s="67">
        <f t="shared" si="7"/>
        <v>113.8106037</v>
      </c>
      <c r="T10" s="67">
        <f t="shared" si="7"/>
        <v>138.3106037</v>
      </c>
      <c r="U10" s="67">
        <f t="shared" si="7"/>
        <v>47.31060372</v>
      </c>
      <c r="V10" s="67">
        <f t="shared" si="7"/>
        <v>103.3106037</v>
      </c>
      <c r="W10" s="67">
        <f t="shared" si="7"/>
        <v>124.3106037</v>
      </c>
      <c r="X10" s="67">
        <f t="shared" si="7"/>
        <v>68.31060372</v>
      </c>
      <c r="Y10" s="67">
        <f t="shared" si="7"/>
        <v>96.31060372</v>
      </c>
      <c r="Z10" s="67">
        <f t="shared" si="7"/>
        <v>110.3106037</v>
      </c>
      <c r="AA10" s="67">
        <f t="shared" si="7"/>
        <v>127.8106037</v>
      </c>
      <c r="AC10" s="21"/>
      <c r="AD10" s="21"/>
    </row>
    <row r="11" ht="12.75" customHeight="1">
      <c r="A11" s="4"/>
      <c r="B11" s="68" t="s">
        <v>59</v>
      </c>
      <c r="C11" s="43">
        <v>20.0</v>
      </c>
      <c r="D11" s="51">
        <v>53.0</v>
      </c>
      <c r="E11" s="51">
        <v>79.0</v>
      </c>
      <c r="F11" s="19">
        <v>1.0</v>
      </c>
      <c r="G11" s="44">
        <f t="shared" si="1"/>
        <v>66</v>
      </c>
      <c r="H11" s="51">
        <v>1.0</v>
      </c>
      <c r="I11" s="19">
        <f t="shared" si="2"/>
        <v>66</v>
      </c>
      <c r="J11" s="69">
        <v>1.0</v>
      </c>
      <c r="K11" s="46" t="str">
        <f t="shared" si="3"/>
        <v>Heavy</v>
      </c>
      <c r="L11" s="47">
        <v>0.06</v>
      </c>
      <c r="M11" s="47">
        <v>70.0</v>
      </c>
      <c r="N11" s="70"/>
      <c r="O11" s="48"/>
      <c r="P11" s="21"/>
      <c r="Q11" s="70"/>
      <c r="R11" s="48"/>
      <c r="S11" s="21"/>
      <c r="T11" s="70"/>
      <c r="U11" s="71"/>
      <c r="V11" s="48"/>
      <c r="W11" s="21"/>
      <c r="X11" s="70"/>
      <c r="Y11" s="48"/>
      <c r="Z11" s="21"/>
      <c r="AA11" s="70"/>
      <c r="AC11" s="71"/>
      <c r="AD11" s="48"/>
    </row>
    <row r="12" ht="12.75" customHeight="1">
      <c r="A12" s="4"/>
      <c r="B12" s="68" t="s">
        <v>63</v>
      </c>
      <c r="C12" s="43">
        <v>20.0</v>
      </c>
      <c r="D12" s="19">
        <v>46.0</v>
      </c>
      <c r="E12" s="19">
        <v>58.0</v>
      </c>
      <c r="F12" s="19">
        <v>1.0</v>
      </c>
      <c r="G12" s="44">
        <f t="shared" si="1"/>
        <v>52</v>
      </c>
      <c r="H12" s="51">
        <v>2.0</v>
      </c>
      <c r="I12" s="19">
        <f t="shared" si="2"/>
        <v>104</v>
      </c>
      <c r="J12" s="45">
        <v>0.0</v>
      </c>
      <c r="K12" s="46" t="str">
        <f t="shared" si="3"/>
        <v>Medium</v>
      </c>
      <c r="L12" s="47">
        <v>0.04</v>
      </c>
      <c r="M12" s="47">
        <v>90.0</v>
      </c>
      <c r="W12" s="21"/>
      <c r="X12" s="21"/>
      <c r="Y12" s="48"/>
      <c r="Z12" s="21"/>
      <c r="AA12" s="70"/>
      <c r="AC12" s="71"/>
      <c r="AD12" s="48"/>
    </row>
    <row r="13" ht="12.75" customHeight="1">
      <c r="A13" s="4"/>
      <c r="B13" s="68" t="s">
        <v>64</v>
      </c>
      <c r="C13" s="43">
        <v>26.0</v>
      </c>
      <c r="D13" s="19">
        <v>82.0</v>
      </c>
      <c r="E13" s="19">
        <v>108.0</v>
      </c>
      <c r="F13" s="19">
        <v>1.0</v>
      </c>
      <c r="G13" s="44">
        <f t="shared" si="1"/>
        <v>95</v>
      </c>
      <c r="H13" s="51">
        <v>2.0</v>
      </c>
      <c r="I13" s="19">
        <f t="shared" si="2"/>
        <v>190</v>
      </c>
      <c r="J13" s="45">
        <v>1.0</v>
      </c>
      <c r="K13" s="46" t="str">
        <f t="shared" si="3"/>
        <v>Heavy</v>
      </c>
      <c r="L13" s="75">
        <v>6.0</v>
      </c>
      <c r="M13" s="75">
        <v>65.0</v>
      </c>
      <c r="X13" s="21"/>
      <c r="Y13" s="21"/>
      <c r="Z13" s="70"/>
      <c r="AA13" s="21"/>
      <c r="AB13" s="70"/>
      <c r="AC13" s="71"/>
      <c r="AD13" s="48"/>
    </row>
    <row r="14" ht="12.75" customHeight="1">
      <c r="A14" s="4"/>
      <c r="B14" s="77" t="s">
        <v>60</v>
      </c>
      <c r="C14" s="79"/>
      <c r="D14" s="80">
        <v>20.0</v>
      </c>
      <c r="E14" s="80">
        <v>36.0</v>
      </c>
      <c r="F14" s="19">
        <v>1.0</v>
      </c>
      <c r="G14" s="44">
        <f t="shared" si="1"/>
        <v>28</v>
      </c>
      <c r="H14" s="51">
        <v>3.0</v>
      </c>
      <c r="I14" s="19">
        <f t="shared" si="2"/>
        <v>84</v>
      </c>
      <c r="J14" s="45">
        <v>-3.0</v>
      </c>
      <c r="K14" s="46" t="str">
        <f t="shared" si="3"/>
        <v>Flight</v>
      </c>
      <c r="L14" s="75">
        <v>4.0</v>
      </c>
      <c r="M14" s="75">
        <v>150.0</v>
      </c>
      <c r="X14" s="21"/>
      <c r="Y14" s="21"/>
      <c r="Z14" s="70"/>
      <c r="AA14" s="21"/>
      <c r="AB14" s="70"/>
      <c r="AC14" s="71"/>
      <c r="AD14" s="48"/>
    </row>
    <row r="15" ht="12.75" customHeight="1">
      <c r="A15" s="4"/>
      <c r="B15" s="77" t="s">
        <v>61</v>
      </c>
      <c r="C15" s="79"/>
      <c r="D15" s="80">
        <v>28.0</v>
      </c>
      <c r="E15" s="80">
        <v>35.0</v>
      </c>
      <c r="F15" s="19">
        <v>1.0</v>
      </c>
      <c r="G15" s="44">
        <f t="shared" si="1"/>
        <v>31</v>
      </c>
      <c r="H15" s="51">
        <v>3.0</v>
      </c>
      <c r="I15" s="19">
        <f t="shared" si="2"/>
        <v>93</v>
      </c>
      <c r="J15" s="45">
        <v>-1.0</v>
      </c>
      <c r="K15" s="46" t="str">
        <f t="shared" si="3"/>
        <v>Light</v>
      </c>
      <c r="L15" s="75">
        <v>4.0</v>
      </c>
      <c r="M15" s="75">
        <v>110.0</v>
      </c>
      <c r="X15" s="21"/>
      <c r="Y15" s="21"/>
      <c r="Z15" s="70"/>
      <c r="AA15" s="21"/>
      <c r="AB15" s="70"/>
      <c r="AC15" s="71"/>
      <c r="AD15" s="48"/>
    </row>
    <row r="16" ht="12.75" customHeight="1">
      <c r="A16" s="4"/>
      <c r="B16" s="77" t="s">
        <v>100</v>
      </c>
      <c r="C16" s="79"/>
      <c r="D16" s="80">
        <v>25.0</v>
      </c>
      <c r="E16" s="80">
        <v>35.0</v>
      </c>
      <c r="F16" s="19">
        <v>1.0</v>
      </c>
      <c r="G16" s="44">
        <f t="shared" si="1"/>
        <v>30</v>
      </c>
      <c r="H16" s="51">
        <v>4.0</v>
      </c>
      <c r="I16" s="19">
        <f t="shared" si="2"/>
        <v>120</v>
      </c>
      <c r="J16" s="45">
        <v>0.0</v>
      </c>
      <c r="K16" s="46" t="str">
        <f t="shared" si="3"/>
        <v>Medium</v>
      </c>
      <c r="L16" s="47">
        <v>4.0</v>
      </c>
      <c r="M16" s="47"/>
      <c r="X16" s="21"/>
      <c r="Y16" s="21"/>
      <c r="Z16" s="21"/>
      <c r="AA16" s="21"/>
      <c r="AB16" s="21"/>
      <c r="AC16" s="48"/>
      <c r="AD16" s="48"/>
    </row>
    <row r="17" ht="13.5" customHeight="1">
      <c r="A17" s="4"/>
      <c r="B17" s="83"/>
      <c r="C17" s="79"/>
      <c r="D17" s="84"/>
      <c r="E17" s="84"/>
      <c r="F17" s="19">
        <v>1.0</v>
      </c>
      <c r="G17" s="44">
        <f t="shared" si="1"/>
        <v>0</v>
      </c>
      <c r="H17" s="19">
        <v>1.0</v>
      </c>
      <c r="I17" s="19">
        <f t="shared" si="2"/>
        <v>0</v>
      </c>
      <c r="J17" s="19"/>
      <c r="K17" s="85"/>
      <c r="L17" s="87"/>
      <c r="M17" s="87"/>
      <c r="X17" s="21"/>
      <c r="Y17" s="21"/>
      <c r="Z17" s="21"/>
      <c r="AA17" s="21"/>
      <c r="AB17" s="21"/>
      <c r="AC17" s="21"/>
      <c r="AD17" s="48"/>
    </row>
    <row r="18" ht="13.5" customHeight="1">
      <c r="A18" s="4"/>
      <c r="B18" s="23" t="s">
        <v>72</v>
      </c>
      <c r="C18" s="43"/>
      <c r="D18" s="19">
        <v>16.0</v>
      </c>
      <c r="E18" s="19">
        <v>19.0</v>
      </c>
      <c r="F18" s="19">
        <v>1.0</v>
      </c>
      <c r="G18" s="44">
        <f t="shared" si="1"/>
        <v>17</v>
      </c>
      <c r="H18" s="19">
        <v>3.0</v>
      </c>
      <c r="I18" s="19">
        <f t="shared" si="2"/>
        <v>51</v>
      </c>
      <c r="J18" s="19"/>
      <c r="K18" s="85"/>
      <c r="L18" s="87"/>
      <c r="M18" s="87"/>
      <c r="X18" s="21"/>
      <c r="Y18" s="21"/>
      <c r="Z18" s="21"/>
      <c r="AA18" s="21"/>
      <c r="AB18" s="21"/>
      <c r="AC18" s="21"/>
      <c r="AD18" s="48"/>
    </row>
    <row r="19" ht="13.5" customHeight="1">
      <c r="A19" s="89"/>
      <c r="B19" s="23" t="s">
        <v>62</v>
      </c>
      <c r="C19" s="43"/>
      <c r="D19" s="19">
        <v>13.0</v>
      </c>
      <c r="E19" s="19">
        <v>17.0</v>
      </c>
      <c r="F19" s="19">
        <v>1.0</v>
      </c>
      <c r="G19" s="44">
        <f t="shared" si="1"/>
        <v>15</v>
      </c>
      <c r="H19" s="19">
        <v>5.0</v>
      </c>
      <c r="I19" s="19">
        <f t="shared" si="2"/>
        <v>75</v>
      </c>
      <c r="J19" s="84"/>
      <c r="K19" s="85"/>
      <c r="L19" s="91"/>
      <c r="M19" s="91"/>
      <c r="P19" s="21"/>
      <c r="Q19" s="65"/>
      <c r="U19" s="21"/>
      <c r="V19" s="21"/>
      <c r="W19" s="21"/>
      <c r="X19" s="21"/>
      <c r="Y19" s="21"/>
      <c r="Z19" s="21"/>
      <c r="AA19" s="21"/>
      <c r="AB19" s="21"/>
      <c r="AC19" s="21"/>
      <c r="AD19" s="21"/>
    </row>
    <row r="20" ht="12.75" customHeight="1">
      <c r="A20" s="93"/>
      <c r="B20" s="23" t="s">
        <v>53</v>
      </c>
      <c r="C20" s="43"/>
      <c r="D20" s="19">
        <v>12.0</v>
      </c>
      <c r="E20" s="19">
        <v>16.0</v>
      </c>
      <c r="F20" s="19">
        <v>1.0</v>
      </c>
      <c r="G20" s="44">
        <f t="shared" si="1"/>
        <v>14</v>
      </c>
      <c r="H20" s="19">
        <v>2.0</v>
      </c>
      <c r="I20" s="19">
        <f t="shared" si="2"/>
        <v>28</v>
      </c>
      <c r="J20" s="84"/>
      <c r="K20" s="85"/>
      <c r="L20" s="91"/>
      <c r="M20" s="91"/>
      <c r="P20" s="65"/>
      <c r="Q20" s="65"/>
      <c r="U20" s="21"/>
      <c r="V20" s="21"/>
      <c r="W20" s="21"/>
      <c r="X20" s="21"/>
      <c r="Y20" s="21"/>
      <c r="Z20" s="21"/>
      <c r="AA20" s="21"/>
      <c r="AB20" s="21"/>
      <c r="AC20" s="21"/>
      <c r="AD20" s="21"/>
    </row>
    <row r="21" ht="12.75" customHeight="1">
      <c r="A21" s="93"/>
      <c r="B21" s="94" t="s">
        <v>68</v>
      </c>
      <c r="C21" s="95"/>
      <c r="D21" s="96">
        <v>11.0</v>
      </c>
      <c r="E21" s="96">
        <v>15.0</v>
      </c>
      <c r="F21" s="96">
        <v>1.0</v>
      </c>
      <c r="G21" s="97">
        <f t="shared" si="1"/>
        <v>13</v>
      </c>
      <c r="H21" s="96">
        <v>2.0</v>
      </c>
      <c r="I21" s="96">
        <f t="shared" si="2"/>
        <v>26</v>
      </c>
      <c r="J21" s="98"/>
      <c r="K21" s="99"/>
      <c r="L21" s="100"/>
      <c r="M21" s="100"/>
      <c r="P21" s="65"/>
      <c r="Q21" s="65"/>
      <c r="U21" s="21"/>
      <c r="V21" s="21"/>
      <c r="W21" s="21"/>
      <c r="X21" s="21"/>
      <c r="Y21" s="71"/>
      <c r="Z21" s="71"/>
      <c r="AA21" s="71"/>
      <c r="AB21" s="71"/>
      <c r="AC21" s="71"/>
      <c r="AD21" s="21"/>
    </row>
    <row r="22" ht="12.75" customHeight="1">
      <c r="A22" s="101"/>
      <c r="P22" s="65"/>
      <c r="Q22" s="65"/>
      <c r="U22" s="21"/>
      <c r="V22" s="21"/>
      <c r="W22" s="21"/>
      <c r="X22" s="21"/>
      <c r="Y22" s="71"/>
      <c r="Z22" s="71"/>
      <c r="AA22" s="71"/>
      <c r="AB22" s="71"/>
      <c r="AC22" s="71"/>
      <c r="AD22" s="21"/>
    </row>
    <row r="23" ht="13.5" customHeight="1">
      <c r="A23" s="101"/>
      <c r="P23" s="65"/>
      <c r="Q23" s="65"/>
      <c r="T23" s="21"/>
      <c r="U23" s="21"/>
      <c r="V23" s="21"/>
      <c r="W23" s="21"/>
      <c r="X23" s="21"/>
      <c r="Y23" s="71"/>
      <c r="Z23" s="71"/>
      <c r="AA23" s="71"/>
      <c r="AB23" s="71"/>
      <c r="AC23" s="71"/>
      <c r="AD23" s="21"/>
    </row>
    <row r="24" ht="12.75" customHeight="1">
      <c r="A24" s="1"/>
      <c r="B24" s="21"/>
      <c r="C24" s="21"/>
      <c r="D24" s="19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</row>
    <row r="25" ht="12.75" customHeight="1">
      <c r="A25" s="4"/>
      <c r="B25" s="102" t="s">
        <v>106</v>
      </c>
      <c r="C25" s="10" t="s">
        <v>107</v>
      </c>
      <c r="D25" s="13" t="s">
        <v>55</v>
      </c>
      <c r="E25" s="10" t="s">
        <v>31</v>
      </c>
      <c r="F25" s="10" t="s">
        <v>43</v>
      </c>
      <c r="G25" s="10" t="s">
        <v>50</v>
      </c>
      <c r="H25" s="10" t="s">
        <v>65</v>
      </c>
      <c r="I25" s="10" t="s">
        <v>76</v>
      </c>
      <c r="J25" s="10" t="s">
        <v>78</v>
      </c>
      <c r="K25" s="13"/>
      <c r="L25" s="13" t="s">
        <v>57</v>
      </c>
      <c r="M25" s="13" t="s">
        <v>58</v>
      </c>
      <c r="N25" s="13" t="s">
        <v>59</v>
      </c>
      <c r="O25" s="68" t="s">
        <v>63</v>
      </c>
      <c r="P25" s="68" t="s">
        <v>64</v>
      </c>
      <c r="Q25" s="103" t="s">
        <v>60</v>
      </c>
      <c r="R25" s="103" t="s">
        <v>61</v>
      </c>
      <c r="S25" s="104" t="s">
        <v>100</v>
      </c>
      <c r="U25" s="12" t="s">
        <v>108</v>
      </c>
      <c r="V25" s="12">
        <v>5.0</v>
      </c>
      <c r="W25" s="21"/>
      <c r="X25" s="48"/>
      <c r="Y25" s="21"/>
      <c r="Z25" s="70"/>
      <c r="AA25" s="71"/>
      <c r="AB25" s="48"/>
      <c r="AC25" s="21"/>
      <c r="AD25" s="21"/>
    </row>
    <row r="26" ht="12.75" customHeight="1">
      <c r="A26" s="4"/>
      <c r="B26" s="105" t="s">
        <v>66</v>
      </c>
      <c r="C26" s="106">
        <v>44.0</v>
      </c>
      <c r="D26" s="107">
        <f>vlookup(vlookup(B26, Ships!$A$4:$C$15, 3, 0), Ships!$A$25:$C$33, 3, 0)</f>
        <v>2</v>
      </c>
      <c r="E26" s="108">
        <f t="shared" ref="E26:J26" si="8">1-((VLOOKUP(E$25,$B$3:$G$21,6,FALSE)-$C26)/VLOOKUP(E$25,$B$3:$G$21,6,FALSE))</f>
        <v>1.073170732</v>
      </c>
      <c r="F26" s="108">
        <f t="shared" si="8"/>
        <v>0.7719298246</v>
      </c>
      <c r="G26" s="108">
        <f t="shared" si="8"/>
        <v>0.5714285714</v>
      </c>
      <c r="H26" s="108">
        <f t="shared" si="8"/>
        <v>0.7096774194</v>
      </c>
      <c r="I26" s="108">
        <f t="shared" si="8"/>
        <v>1.517241379</v>
      </c>
      <c r="J26" s="108">
        <f t="shared" si="8"/>
        <v>1.257142857</v>
      </c>
      <c r="K26" s="108"/>
      <c r="L26" s="108">
        <f t="shared" ref="L26:S26" si="9">1-((VLOOKUP(L$25,$B$3:$G$21,6,FALSE)-$C26)/VLOOKUP(L$25,$B$3:$G$21,6,FALSE))</f>
        <v>2.315789474</v>
      </c>
      <c r="M26" s="108">
        <f t="shared" si="9"/>
        <v>1.1</v>
      </c>
      <c r="N26" s="108">
        <f t="shared" si="9"/>
        <v>0.6666666667</v>
      </c>
      <c r="O26" s="108">
        <f t="shared" si="9"/>
        <v>0.8461538462</v>
      </c>
      <c r="P26" s="108">
        <f t="shared" si="9"/>
        <v>0.4631578947</v>
      </c>
      <c r="Q26" s="108">
        <f t="shared" si="9"/>
        <v>1.571428571</v>
      </c>
      <c r="R26" s="108">
        <f t="shared" si="9"/>
        <v>1.419354839</v>
      </c>
      <c r="S26" s="109">
        <f t="shared" si="9"/>
        <v>1.466666667</v>
      </c>
      <c r="U26" s="12" t="s">
        <v>110</v>
      </c>
      <c r="V26" s="12">
        <v>4.0</v>
      </c>
      <c r="W26" s="21"/>
      <c r="Y26" s="110" t="s">
        <v>2</v>
      </c>
      <c r="Z26" s="110"/>
      <c r="AA26" s="110" t="s">
        <v>111</v>
      </c>
      <c r="AC26" s="21"/>
      <c r="AD26" s="21"/>
    </row>
    <row r="27" ht="12.75" customHeight="1">
      <c r="A27" s="4"/>
      <c r="B27" s="105" t="s">
        <v>73</v>
      </c>
      <c r="C27" s="111">
        <v>36.0</v>
      </c>
      <c r="D27" s="112">
        <f>vlookup(vlookup(B27, Ships!$A$4:$C$15, 3, 0), Ships!$A$25:$C$33, 3, 0)</f>
        <v>1</v>
      </c>
      <c r="E27" s="113">
        <f t="shared" ref="E27:J27" si="10">1-((VLOOKUP(E$25,$B$3:$G$21,6,FALSE)-$C27)/VLOOKUP(E$25,$B$3:$G$21,6,FALSE))</f>
        <v>0.8780487805</v>
      </c>
      <c r="F27" s="113">
        <f t="shared" si="10"/>
        <v>0.6315789474</v>
      </c>
      <c r="G27" s="113">
        <f t="shared" si="10"/>
        <v>0.4675324675</v>
      </c>
      <c r="H27" s="113">
        <f t="shared" si="10"/>
        <v>0.5806451613</v>
      </c>
      <c r="I27" s="113">
        <f t="shared" si="10"/>
        <v>1.24137931</v>
      </c>
      <c r="J27" s="113">
        <f t="shared" si="10"/>
        <v>1.028571429</v>
      </c>
      <c r="K27" s="113"/>
      <c r="L27" s="113">
        <f t="shared" ref="L27:S27" si="11">1-((VLOOKUP(L$25,$B$3:$G$21,6,FALSE)-$C27)/VLOOKUP(L$25,$B$3:$G$21,6,FALSE))</f>
        <v>1.894736842</v>
      </c>
      <c r="M27" s="113">
        <f t="shared" si="11"/>
        <v>0.9</v>
      </c>
      <c r="N27" s="113">
        <f t="shared" si="11"/>
        <v>0.5454545455</v>
      </c>
      <c r="O27" s="113">
        <f t="shared" si="11"/>
        <v>0.6923076923</v>
      </c>
      <c r="P27" s="113">
        <f t="shared" si="11"/>
        <v>0.3789473684</v>
      </c>
      <c r="Q27" s="113">
        <f t="shared" si="11"/>
        <v>1.285714286</v>
      </c>
      <c r="R27" s="113">
        <f t="shared" si="11"/>
        <v>1.161290323</v>
      </c>
      <c r="S27" s="114">
        <f t="shared" si="11"/>
        <v>1.2</v>
      </c>
      <c r="U27" s="12" t="s">
        <v>112</v>
      </c>
      <c r="V27" s="12">
        <v>5.0</v>
      </c>
      <c r="W27" s="21"/>
      <c r="Y27" s="78" t="s">
        <v>113</v>
      </c>
      <c r="Z27" s="78"/>
      <c r="AA27" s="78">
        <v>0.5</v>
      </c>
      <c r="AB27" s="12" t="s">
        <v>114</v>
      </c>
      <c r="AC27" s="21"/>
      <c r="AD27" s="21"/>
    </row>
    <row r="28" ht="12.75" customHeight="1">
      <c r="A28" s="4"/>
      <c r="B28" s="105" t="s">
        <v>77</v>
      </c>
      <c r="C28" s="111">
        <v>28.0</v>
      </c>
      <c r="D28" s="112">
        <f>vlookup(vlookup(B28, Ships!$A$4:$C$15, 3, 0), Ships!$A$25:$C$33, 3, 0)</f>
        <v>0</v>
      </c>
      <c r="E28" s="113">
        <f t="shared" ref="E28:J28" si="12">1-((VLOOKUP(E$25,$B$3:$G$21,6,FALSE)-$C28)/VLOOKUP(E$25,$B$3:$G$21,6,FALSE))</f>
        <v>0.6829268293</v>
      </c>
      <c r="F28" s="113">
        <f t="shared" si="12"/>
        <v>0.4912280702</v>
      </c>
      <c r="G28" s="113">
        <f t="shared" si="12"/>
        <v>0.3636363636</v>
      </c>
      <c r="H28" s="113">
        <f t="shared" si="12"/>
        <v>0.4516129032</v>
      </c>
      <c r="I28" s="113">
        <f t="shared" si="12"/>
        <v>0.9655172414</v>
      </c>
      <c r="J28" s="113">
        <f t="shared" si="12"/>
        <v>0.8</v>
      </c>
      <c r="K28" s="113"/>
      <c r="L28" s="113">
        <f t="shared" ref="L28:S28" si="13">1-((VLOOKUP(L$25,$B$3:$G$21,6,FALSE)-$C28)/VLOOKUP(L$25,$B$3:$G$21,6,FALSE))</f>
        <v>1.473684211</v>
      </c>
      <c r="M28" s="113">
        <f t="shared" si="13"/>
        <v>0.7</v>
      </c>
      <c r="N28" s="113">
        <f t="shared" si="13"/>
        <v>0.4242424242</v>
      </c>
      <c r="O28" s="113">
        <f t="shared" si="13"/>
        <v>0.5384615385</v>
      </c>
      <c r="P28" s="113">
        <f t="shared" si="13"/>
        <v>0.2947368421</v>
      </c>
      <c r="Q28" s="113">
        <f t="shared" si="13"/>
        <v>1</v>
      </c>
      <c r="R28" s="113">
        <f t="shared" si="13"/>
        <v>0.9032258065</v>
      </c>
      <c r="S28" s="114">
        <f t="shared" si="13"/>
        <v>0.9333333333</v>
      </c>
      <c r="U28" s="12" t="s">
        <v>115</v>
      </c>
      <c r="W28" s="21"/>
      <c r="Y28" s="78" t="s">
        <v>116</v>
      </c>
      <c r="Z28" s="78"/>
      <c r="AA28" s="78">
        <v>0.7</v>
      </c>
      <c r="AB28" s="12" t="s">
        <v>117</v>
      </c>
      <c r="AC28" s="21"/>
      <c r="AD28" s="21"/>
    </row>
    <row r="29" ht="12.75" customHeight="1">
      <c r="A29" s="4"/>
      <c r="B29" s="105" t="s">
        <v>118</v>
      </c>
      <c r="C29" s="111">
        <v>20.0</v>
      </c>
      <c r="D29" s="112" t="str">
        <f>vlookup(vlookup(B29, Ships!$A$4:$C$15, 3, 0), Ships!$A$25:$C$33, 3, 0)</f>
        <v>#N/A</v>
      </c>
      <c r="E29" s="113">
        <f t="shared" ref="E29:J29" si="14">1-((VLOOKUP(E$25,$B$3:$G$21,6,FALSE)-$C29)/VLOOKUP(E$25,$B$3:$G$21,6,FALSE))</f>
        <v>0.487804878</v>
      </c>
      <c r="F29" s="113">
        <f t="shared" si="14"/>
        <v>0.350877193</v>
      </c>
      <c r="G29" s="113">
        <f t="shared" si="14"/>
        <v>0.2597402597</v>
      </c>
      <c r="H29" s="113">
        <f t="shared" si="14"/>
        <v>0.3225806452</v>
      </c>
      <c r="I29" s="113">
        <f t="shared" si="14"/>
        <v>0.6896551724</v>
      </c>
      <c r="J29" s="113">
        <f t="shared" si="14"/>
        <v>0.5714285714</v>
      </c>
      <c r="K29" s="113"/>
      <c r="L29" s="113">
        <f t="shared" ref="L29:S29" si="15">1-((VLOOKUP(L$25,$B$3:$G$21,6,FALSE)-$C29)/VLOOKUP(L$25,$B$3:$G$21,6,FALSE))</f>
        <v>1.052631579</v>
      </c>
      <c r="M29" s="113">
        <f t="shared" si="15"/>
        <v>0.5</v>
      </c>
      <c r="N29" s="113">
        <f t="shared" si="15"/>
        <v>0.303030303</v>
      </c>
      <c r="O29" s="113">
        <f t="shared" si="15"/>
        <v>0.3846153846</v>
      </c>
      <c r="P29" s="113">
        <f t="shared" si="15"/>
        <v>0.2105263158</v>
      </c>
      <c r="Q29" s="113">
        <f t="shared" si="15"/>
        <v>0.7142857143</v>
      </c>
      <c r="R29" s="113">
        <f t="shared" si="15"/>
        <v>0.6451612903</v>
      </c>
      <c r="S29" s="114">
        <f t="shared" si="15"/>
        <v>0.6666666667</v>
      </c>
      <c r="U29" s="12" t="s">
        <v>119</v>
      </c>
      <c r="W29" s="21"/>
      <c r="Y29" s="78" t="s">
        <v>120</v>
      </c>
      <c r="Z29" s="78"/>
      <c r="AA29" s="78">
        <v>0.9</v>
      </c>
      <c r="AB29" s="12" t="s">
        <v>121</v>
      </c>
      <c r="AC29" s="21"/>
      <c r="AD29" s="21"/>
    </row>
    <row r="30" ht="12.75" customHeight="1">
      <c r="A30" s="4"/>
      <c r="B30" s="105" t="s">
        <v>79</v>
      </c>
      <c r="C30" s="111">
        <v>35.0</v>
      </c>
      <c r="D30" s="112">
        <f>vlookup(vlookup(B30, Ships!$A$4:$C$15, 3, 0), Ships!$A$25:$C$33, 3, 0)</f>
        <v>1</v>
      </c>
      <c r="E30" s="113">
        <f t="shared" ref="E30:J30" si="16">1-((VLOOKUP(E$25,$B$3:$G$21,6,FALSE)-$C30)/VLOOKUP(E$25,$B$3:$G$21,6,FALSE))</f>
        <v>0.8536585366</v>
      </c>
      <c r="F30" s="113">
        <f t="shared" si="16"/>
        <v>0.6140350877</v>
      </c>
      <c r="G30" s="113">
        <f t="shared" si="16"/>
        <v>0.4545454545</v>
      </c>
      <c r="H30" s="113">
        <f t="shared" si="16"/>
        <v>0.564516129</v>
      </c>
      <c r="I30" s="113">
        <f t="shared" si="16"/>
        <v>1.206896552</v>
      </c>
      <c r="J30" s="113">
        <f t="shared" si="16"/>
        <v>1</v>
      </c>
      <c r="K30" s="113"/>
      <c r="L30" s="113">
        <f t="shared" ref="L30:S30" si="17">1-((VLOOKUP(L$25,$B$3:$G$21,6,FALSE)-$C30)/VLOOKUP(L$25,$B$3:$G$21,6,FALSE))</f>
        <v>1.842105263</v>
      </c>
      <c r="M30" s="113">
        <f t="shared" si="17"/>
        <v>0.875</v>
      </c>
      <c r="N30" s="113">
        <f t="shared" si="17"/>
        <v>0.5303030303</v>
      </c>
      <c r="O30" s="113">
        <f t="shared" si="17"/>
        <v>0.6730769231</v>
      </c>
      <c r="P30" s="113">
        <f t="shared" si="17"/>
        <v>0.3684210526</v>
      </c>
      <c r="Q30" s="113">
        <f t="shared" si="17"/>
        <v>1.25</v>
      </c>
      <c r="R30" s="113">
        <f t="shared" si="17"/>
        <v>1.129032258</v>
      </c>
      <c r="S30" s="114">
        <f t="shared" si="17"/>
        <v>1.166666667</v>
      </c>
      <c r="U30" s="12" t="s">
        <v>122</v>
      </c>
      <c r="V30" s="12">
        <v>6.0</v>
      </c>
      <c r="W30" s="21"/>
      <c r="Y30" s="78" t="s">
        <v>123</v>
      </c>
      <c r="Z30" s="78"/>
      <c r="AA30" s="78">
        <v>1.5</v>
      </c>
      <c r="AB30" s="12"/>
      <c r="AC30" s="21"/>
      <c r="AD30" s="21"/>
    </row>
    <row r="31" ht="12.75" customHeight="1">
      <c r="A31" s="4"/>
      <c r="B31" s="105" t="s">
        <v>82</v>
      </c>
      <c r="C31" s="111">
        <v>26.0</v>
      </c>
      <c r="D31" s="112">
        <f>vlookup(vlookup(B31, Ships!$A$4:$C$15, 3, 0), Ships!$A$25:$C$33, 3, 0)</f>
        <v>0</v>
      </c>
      <c r="E31" s="113">
        <f t="shared" ref="E31:J31" si="18">1-((VLOOKUP(E$25,$B$3:$G$21,6,FALSE)-$C31)/VLOOKUP(E$25,$B$3:$G$21,6,FALSE))</f>
        <v>0.6341463415</v>
      </c>
      <c r="F31" s="113">
        <f t="shared" si="18"/>
        <v>0.4561403509</v>
      </c>
      <c r="G31" s="113">
        <f t="shared" si="18"/>
        <v>0.3376623377</v>
      </c>
      <c r="H31" s="113">
        <f t="shared" si="18"/>
        <v>0.4193548387</v>
      </c>
      <c r="I31" s="113">
        <f t="shared" si="18"/>
        <v>0.8965517241</v>
      </c>
      <c r="J31" s="113">
        <f t="shared" si="18"/>
        <v>0.7428571429</v>
      </c>
      <c r="K31" s="113"/>
      <c r="L31" s="113">
        <f t="shared" ref="L31:S31" si="19">1-((VLOOKUP(L$25,$B$3:$G$21,6,FALSE)-$C31)/VLOOKUP(L$25,$B$3:$G$21,6,FALSE))</f>
        <v>1.368421053</v>
      </c>
      <c r="M31" s="113">
        <f t="shared" si="19"/>
        <v>0.65</v>
      </c>
      <c r="N31" s="113">
        <f t="shared" si="19"/>
        <v>0.3939393939</v>
      </c>
      <c r="O31" s="113">
        <f t="shared" si="19"/>
        <v>0.5</v>
      </c>
      <c r="P31" s="113">
        <f t="shared" si="19"/>
        <v>0.2736842105</v>
      </c>
      <c r="Q31" s="113">
        <f t="shared" si="19"/>
        <v>0.9285714286</v>
      </c>
      <c r="R31" s="113">
        <f t="shared" si="19"/>
        <v>0.8387096774</v>
      </c>
      <c r="S31" s="114">
        <f t="shared" si="19"/>
        <v>0.8666666667</v>
      </c>
      <c r="U31" s="12" t="s">
        <v>124</v>
      </c>
      <c r="W31" s="21"/>
      <c r="Y31" s="76"/>
      <c r="Z31" s="76"/>
      <c r="AA31" s="76"/>
      <c r="AC31" s="21"/>
      <c r="AD31" s="21"/>
    </row>
    <row r="32" ht="12.75" customHeight="1">
      <c r="A32" s="4"/>
      <c r="B32" s="105" t="s">
        <v>125</v>
      </c>
      <c r="C32" s="111">
        <v>19.0</v>
      </c>
      <c r="D32" s="112" t="str">
        <f>vlookup(vlookup(B32, Ships!$A$4:$C$15, 3, 0), Ships!$A$25:$C$33, 3, 0)</f>
        <v>#N/A</v>
      </c>
      <c r="E32" s="113">
        <f t="shared" ref="E32:J32" si="20">1-((VLOOKUP(E$25,$B$3:$G$21,6,FALSE)-$C32)/VLOOKUP(E$25,$B$3:$G$21,6,FALSE))</f>
        <v>0.4634146341</v>
      </c>
      <c r="F32" s="113">
        <f t="shared" si="20"/>
        <v>0.3333333333</v>
      </c>
      <c r="G32" s="113">
        <f t="shared" si="20"/>
        <v>0.2467532468</v>
      </c>
      <c r="H32" s="113">
        <f t="shared" si="20"/>
        <v>0.3064516129</v>
      </c>
      <c r="I32" s="113">
        <f t="shared" si="20"/>
        <v>0.6551724138</v>
      </c>
      <c r="J32" s="113">
        <f t="shared" si="20"/>
        <v>0.5428571429</v>
      </c>
      <c r="K32" s="113"/>
      <c r="L32" s="113">
        <f t="shared" ref="L32:S32" si="21">1-((VLOOKUP(L$25,$B$3:$G$21,6,FALSE)-$C32)/VLOOKUP(L$25,$B$3:$G$21,6,FALSE))</f>
        <v>1</v>
      </c>
      <c r="M32" s="113">
        <f t="shared" si="21"/>
        <v>0.475</v>
      </c>
      <c r="N32" s="113">
        <f t="shared" si="21"/>
        <v>0.2878787879</v>
      </c>
      <c r="O32" s="113">
        <f t="shared" si="21"/>
        <v>0.3653846154</v>
      </c>
      <c r="P32" s="113">
        <f t="shared" si="21"/>
        <v>0.2</v>
      </c>
      <c r="Q32" s="113">
        <f t="shared" si="21"/>
        <v>0.6785714286</v>
      </c>
      <c r="R32" s="113">
        <f t="shared" si="21"/>
        <v>0.6129032258</v>
      </c>
      <c r="S32" s="114">
        <f t="shared" si="21"/>
        <v>0.6333333333</v>
      </c>
      <c r="U32" s="21"/>
      <c r="V32" s="21"/>
      <c r="W32" s="21"/>
      <c r="X32" s="21"/>
      <c r="Y32" s="21"/>
      <c r="Z32" s="21"/>
      <c r="AA32" s="21"/>
      <c r="AB32" s="21"/>
      <c r="AC32" s="21"/>
      <c r="AD32" s="21"/>
    </row>
    <row r="33" ht="12.75" customHeight="1">
      <c r="A33" s="4"/>
      <c r="B33" s="105" t="s">
        <v>85</v>
      </c>
      <c r="C33" s="111">
        <v>18.0</v>
      </c>
      <c r="D33" s="112">
        <f>vlookup(vlookup(B33, Ships!$A$4:$C$15, 3, 0), Ships!$A$25:$C$33, 3, 0)</f>
        <v>-1</v>
      </c>
      <c r="E33" s="113">
        <f t="shared" ref="E33:J33" si="22">1-((VLOOKUP(E$25,$B$3:$G$21,6,FALSE)-$C33)/VLOOKUP(E$25,$B$3:$G$21,6,FALSE))</f>
        <v>0.4390243902</v>
      </c>
      <c r="F33" s="113">
        <f t="shared" si="22"/>
        <v>0.3157894737</v>
      </c>
      <c r="G33" s="113">
        <f t="shared" si="22"/>
        <v>0.2337662338</v>
      </c>
      <c r="H33" s="113">
        <f t="shared" si="22"/>
        <v>0.2903225806</v>
      </c>
      <c r="I33" s="113">
        <f t="shared" si="22"/>
        <v>0.6206896552</v>
      </c>
      <c r="J33" s="113">
        <f t="shared" si="22"/>
        <v>0.5142857143</v>
      </c>
      <c r="K33" s="113"/>
      <c r="L33" s="113">
        <f t="shared" ref="L33:S33" si="23">1-((VLOOKUP(L$25,$B$3:$G$21,6,FALSE)-$C33)/VLOOKUP(L$25,$B$3:$G$21,6,FALSE))</f>
        <v>0.9473684211</v>
      </c>
      <c r="M33" s="113">
        <f t="shared" si="23"/>
        <v>0.45</v>
      </c>
      <c r="N33" s="113">
        <f t="shared" si="23"/>
        <v>0.2727272727</v>
      </c>
      <c r="O33" s="113">
        <f t="shared" si="23"/>
        <v>0.3461538462</v>
      </c>
      <c r="P33" s="113">
        <f t="shared" si="23"/>
        <v>0.1894736842</v>
      </c>
      <c r="Q33" s="113">
        <f t="shared" si="23"/>
        <v>0.6428571429</v>
      </c>
      <c r="R33" s="113">
        <f t="shared" si="23"/>
        <v>0.5806451613</v>
      </c>
      <c r="S33" s="114">
        <f t="shared" si="23"/>
        <v>0.6</v>
      </c>
      <c r="U33" s="21"/>
      <c r="V33" s="21"/>
      <c r="W33" s="21"/>
      <c r="X33" s="21"/>
      <c r="Y33" s="21"/>
      <c r="Z33" s="21"/>
      <c r="AA33" s="21"/>
      <c r="AB33" s="21"/>
      <c r="AC33" s="21"/>
      <c r="AD33" s="21"/>
    </row>
    <row r="34" ht="12.75" customHeight="1">
      <c r="A34" s="4"/>
      <c r="B34" s="105" t="s">
        <v>32</v>
      </c>
      <c r="C34" s="111">
        <v>48.0</v>
      </c>
      <c r="D34" s="112">
        <f>vlookup(vlookup(B34, Ships!$A$4:$C$15, 3, 0), Ships!$A$25:$C$33, 3, 0)</f>
        <v>3</v>
      </c>
      <c r="E34" s="113">
        <f t="shared" ref="E34:J34" si="24">1-((VLOOKUP(E$25,$B$3:$G$21,6,FALSE)-$C34)/VLOOKUP(E$25,$B$3:$G$21,6,FALSE))</f>
        <v>1.170731707</v>
      </c>
      <c r="F34" s="113">
        <f t="shared" si="24"/>
        <v>0.8421052632</v>
      </c>
      <c r="G34" s="113">
        <f t="shared" si="24"/>
        <v>0.6233766234</v>
      </c>
      <c r="H34" s="113">
        <f t="shared" si="24"/>
        <v>0.7741935484</v>
      </c>
      <c r="I34" s="113">
        <f t="shared" si="24"/>
        <v>1.655172414</v>
      </c>
      <c r="J34" s="113">
        <f t="shared" si="24"/>
        <v>1.371428571</v>
      </c>
      <c r="K34" s="113"/>
      <c r="L34" s="113">
        <f t="shared" ref="L34:S34" si="25">1-((VLOOKUP(L$25,$B$3:$G$21,6,FALSE)-$C34)/VLOOKUP(L$25,$B$3:$G$21,6,FALSE))</f>
        <v>2.526315789</v>
      </c>
      <c r="M34" s="113">
        <f t="shared" si="25"/>
        <v>1.2</v>
      </c>
      <c r="N34" s="113">
        <f t="shared" si="25"/>
        <v>0.7272727273</v>
      </c>
      <c r="O34" s="113">
        <f t="shared" si="25"/>
        <v>0.9230769231</v>
      </c>
      <c r="P34" s="113">
        <f t="shared" si="25"/>
        <v>0.5052631579</v>
      </c>
      <c r="Q34" s="113">
        <f t="shared" si="25"/>
        <v>1.714285714</v>
      </c>
      <c r="R34" s="113">
        <f t="shared" si="25"/>
        <v>1.548387097</v>
      </c>
      <c r="S34" s="114">
        <f t="shared" si="25"/>
        <v>1.6</v>
      </c>
      <c r="U34" s="21"/>
      <c r="V34" s="21"/>
      <c r="W34" s="21"/>
      <c r="X34" s="21"/>
      <c r="Y34" s="21"/>
      <c r="Z34" s="21"/>
      <c r="AA34" s="21"/>
      <c r="AB34" s="21"/>
      <c r="AC34" s="21"/>
      <c r="AD34" s="21"/>
    </row>
    <row r="35" ht="12.75" customHeight="1">
      <c r="A35" s="4"/>
      <c r="B35" s="105" t="s">
        <v>47</v>
      </c>
      <c r="C35" s="111">
        <v>40.0</v>
      </c>
      <c r="D35" s="112">
        <f>vlookup(vlookup(B35, Ships!$A$4:$C$15, 3, 0), Ships!$A$25:$C$33, 3, 0)</f>
        <v>0</v>
      </c>
      <c r="E35" s="113">
        <f t="shared" ref="E35:J35" si="26">1-((VLOOKUP(E$25,$B$3:$G$21,6,FALSE)-$C35)/VLOOKUP(E$25,$B$3:$G$21,6,FALSE))</f>
        <v>0.9756097561</v>
      </c>
      <c r="F35" s="113">
        <f t="shared" si="26"/>
        <v>0.701754386</v>
      </c>
      <c r="G35" s="113">
        <f t="shared" si="26"/>
        <v>0.5194805195</v>
      </c>
      <c r="H35" s="113">
        <f t="shared" si="26"/>
        <v>0.6451612903</v>
      </c>
      <c r="I35" s="113">
        <f t="shared" si="26"/>
        <v>1.379310345</v>
      </c>
      <c r="J35" s="113">
        <f t="shared" si="26"/>
        <v>1.142857143</v>
      </c>
      <c r="K35" s="113"/>
      <c r="L35" s="113">
        <f t="shared" ref="L35:S35" si="27">1-((VLOOKUP(L$25,$B$3:$G$21,6,FALSE)-$C35)/VLOOKUP(L$25,$B$3:$G$21,6,FALSE))</f>
        <v>2.105263158</v>
      </c>
      <c r="M35" s="113">
        <f t="shared" si="27"/>
        <v>1</v>
      </c>
      <c r="N35" s="113">
        <f t="shared" si="27"/>
        <v>0.6060606061</v>
      </c>
      <c r="O35" s="113">
        <f t="shared" si="27"/>
        <v>0.7692307692</v>
      </c>
      <c r="P35" s="113">
        <f t="shared" si="27"/>
        <v>0.4210526316</v>
      </c>
      <c r="Q35" s="113">
        <f t="shared" si="27"/>
        <v>1.428571429</v>
      </c>
      <c r="R35" s="113">
        <f t="shared" si="27"/>
        <v>1.290322581</v>
      </c>
      <c r="S35" s="114">
        <f t="shared" si="27"/>
        <v>1.333333333</v>
      </c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</row>
    <row r="36" ht="12.75" customHeight="1">
      <c r="A36" s="4"/>
      <c r="B36" s="105" t="s">
        <v>51</v>
      </c>
      <c r="C36" s="111">
        <v>34.0</v>
      </c>
      <c r="D36" s="112">
        <f>vlookup(vlookup(B36, Ships!$A$4:$C$15, 3, 0), Ships!$A$25:$C$33, 3, 0)</f>
        <v>-1</v>
      </c>
      <c r="E36" s="113">
        <f t="shared" ref="E36:J36" si="28">1-((VLOOKUP(E$25,$B$3:$G$21,6,FALSE)-$C36)/VLOOKUP(E$25,$B$3:$G$21,6,FALSE))</f>
        <v>0.8292682927</v>
      </c>
      <c r="F36" s="113">
        <f t="shared" si="28"/>
        <v>0.5964912281</v>
      </c>
      <c r="G36" s="113">
        <f t="shared" si="28"/>
        <v>0.4415584416</v>
      </c>
      <c r="H36" s="113">
        <f t="shared" si="28"/>
        <v>0.5483870968</v>
      </c>
      <c r="I36" s="113">
        <f t="shared" si="28"/>
        <v>1.172413793</v>
      </c>
      <c r="J36" s="113">
        <f t="shared" si="28"/>
        <v>0.9714285714</v>
      </c>
      <c r="K36" s="113"/>
      <c r="L36" s="113">
        <f t="shared" ref="L36:S36" si="29">1-((VLOOKUP(L$25,$B$3:$G$21,6,FALSE)-$C36)/VLOOKUP(L$25,$B$3:$G$21,6,FALSE))</f>
        <v>1.789473684</v>
      </c>
      <c r="M36" s="113">
        <f t="shared" si="29"/>
        <v>0.85</v>
      </c>
      <c r="N36" s="113">
        <f t="shared" si="29"/>
        <v>0.5151515152</v>
      </c>
      <c r="O36" s="113">
        <f t="shared" si="29"/>
        <v>0.6538461538</v>
      </c>
      <c r="P36" s="113">
        <f t="shared" si="29"/>
        <v>0.3578947368</v>
      </c>
      <c r="Q36" s="113">
        <f t="shared" si="29"/>
        <v>1.214285714</v>
      </c>
      <c r="R36" s="113">
        <f t="shared" si="29"/>
        <v>1.096774194</v>
      </c>
      <c r="S36" s="114">
        <f t="shared" si="29"/>
        <v>1.133333333</v>
      </c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</row>
    <row r="37" ht="12.75" customHeight="1">
      <c r="A37" s="4"/>
      <c r="B37" s="105" t="s">
        <v>72</v>
      </c>
      <c r="C37" s="111">
        <v>11.0</v>
      </c>
      <c r="D37" s="112" t="str">
        <f>vlookup(vlookup(B37, Ships!$A$4:$C$15, 3, 0), Ships!$A$25:$C$33, 3, 0)</f>
        <v>#N/A</v>
      </c>
      <c r="E37" s="113">
        <f t="shared" ref="E37:J37" si="30">1-((VLOOKUP(E$25,$B$3:$G$21,6,FALSE)-$C37)/VLOOKUP(E$25,$B$3:$G$21,6,FALSE))</f>
        <v>0.2682926829</v>
      </c>
      <c r="F37" s="113">
        <f t="shared" si="30"/>
        <v>0.1929824561</v>
      </c>
      <c r="G37" s="113">
        <f t="shared" si="30"/>
        <v>0.1428571429</v>
      </c>
      <c r="H37" s="113">
        <f t="shared" si="30"/>
        <v>0.1774193548</v>
      </c>
      <c r="I37" s="113">
        <f t="shared" si="30"/>
        <v>0.3793103448</v>
      </c>
      <c r="J37" s="113">
        <f t="shared" si="30"/>
        <v>0.3142857143</v>
      </c>
      <c r="K37" s="113"/>
      <c r="L37" s="113">
        <f t="shared" ref="L37:S37" si="31">1-((VLOOKUP(L$25,$B$3:$G$21,6,FALSE)-$C37)/VLOOKUP(L$25,$B$3:$G$21,6,FALSE))</f>
        <v>0.5789473684</v>
      </c>
      <c r="M37" s="113">
        <f t="shared" si="31"/>
        <v>0.275</v>
      </c>
      <c r="N37" s="113">
        <f t="shared" si="31"/>
        <v>0.1666666667</v>
      </c>
      <c r="O37" s="113">
        <f t="shared" si="31"/>
        <v>0.2115384615</v>
      </c>
      <c r="P37" s="113">
        <f t="shared" si="31"/>
        <v>0.1157894737</v>
      </c>
      <c r="Q37" s="113">
        <f t="shared" si="31"/>
        <v>0.3928571429</v>
      </c>
      <c r="R37" s="113">
        <f t="shared" si="31"/>
        <v>0.3548387097</v>
      </c>
      <c r="S37" s="114">
        <f t="shared" si="31"/>
        <v>0.3666666667</v>
      </c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</row>
    <row r="38" ht="12.75" customHeight="1">
      <c r="A38" s="4"/>
      <c r="B38" s="105" t="s">
        <v>62</v>
      </c>
      <c r="C38" s="111">
        <v>9.0</v>
      </c>
      <c r="D38" s="112" t="str">
        <f>vlookup(vlookup(B38, Ships!$A$4:$C$15, 3, 0), Ships!$A$25:$C$33, 3, 0)</f>
        <v>#N/A</v>
      </c>
      <c r="E38" s="113">
        <f t="shared" ref="E38:J38" si="32">1-((VLOOKUP(E$25,$B$3:$G$21,6,FALSE)-$C38)/VLOOKUP(E$25,$B$3:$G$21,6,FALSE))</f>
        <v>0.2195121951</v>
      </c>
      <c r="F38" s="113">
        <f t="shared" si="32"/>
        <v>0.1578947368</v>
      </c>
      <c r="G38" s="113">
        <f t="shared" si="32"/>
        <v>0.1168831169</v>
      </c>
      <c r="H38" s="113">
        <f t="shared" si="32"/>
        <v>0.1451612903</v>
      </c>
      <c r="I38" s="113">
        <f t="shared" si="32"/>
        <v>0.3103448276</v>
      </c>
      <c r="J38" s="113">
        <f t="shared" si="32"/>
        <v>0.2571428571</v>
      </c>
      <c r="K38" s="113"/>
      <c r="L38" s="113">
        <f t="shared" ref="L38:S38" si="33">1-((VLOOKUP(L$25,$B$3:$G$21,6,FALSE)-$C38)/VLOOKUP(L$25,$B$3:$G$21,6,FALSE))</f>
        <v>0.4736842105</v>
      </c>
      <c r="M38" s="113">
        <f t="shared" si="33"/>
        <v>0.225</v>
      </c>
      <c r="N38" s="113">
        <f t="shared" si="33"/>
        <v>0.1363636364</v>
      </c>
      <c r="O38" s="113">
        <f t="shared" si="33"/>
        <v>0.1730769231</v>
      </c>
      <c r="P38" s="113">
        <f t="shared" si="33"/>
        <v>0.09473684211</v>
      </c>
      <c r="Q38" s="113">
        <f t="shared" si="33"/>
        <v>0.3214285714</v>
      </c>
      <c r="R38" s="113">
        <f t="shared" si="33"/>
        <v>0.2903225806</v>
      </c>
      <c r="S38" s="114">
        <f t="shared" si="33"/>
        <v>0.3</v>
      </c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</row>
    <row r="39" ht="12.75" customHeight="1">
      <c r="A39" s="4"/>
      <c r="B39" s="105" t="s">
        <v>53</v>
      </c>
      <c r="C39" s="111">
        <v>8.0</v>
      </c>
      <c r="D39" s="112" t="str">
        <f>vlookup(vlookup(B39, Ships!$A$4:$C$15, 3, 0), Ships!$A$25:$C$33, 3, 0)</f>
        <v>#N/A</v>
      </c>
      <c r="E39" s="113">
        <f t="shared" ref="E39:J39" si="34">1-((VLOOKUP(E$25,$B$3:$G$21,6,FALSE)-$C39)/VLOOKUP(E$25,$B$3:$G$21,6,FALSE))</f>
        <v>0.1951219512</v>
      </c>
      <c r="F39" s="113">
        <f t="shared" si="34"/>
        <v>0.1403508772</v>
      </c>
      <c r="G39" s="113">
        <f t="shared" si="34"/>
        <v>0.1038961039</v>
      </c>
      <c r="H39" s="113">
        <f t="shared" si="34"/>
        <v>0.1290322581</v>
      </c>
      <c r="I39" s="113">
        <f t="shared" si="34"/>
        <v>0.275862069</v>
      </c>
      <c r="J39" s="113">
        <f t="shared" si="34"/>
        <v>0.2285714286</v>
      </c>
      <c r="K39" s="113"/>
      <c r="L39" s="113">
        <f t="shared" ref="L39:S39" si="35">1-((VLOOKUP(L$25,$B$3:$G$21,6,FALSE)-$C39)/VLOOKUP(L$25,$B$3:$G$21,6,FALSE))</f>
        <v>0.4210526316</v>
      </c>
      <c r="M39" s="113">
        <f t="shared" si="35"/>
        <v>0.2</v>
      </c>
      <c r="N39" s="113">
        <f t="shared" si="35"/>
        <v>0.1212121212</v>
      </c>
      <c r="O39" s="113">
        <f t="shared" si="35"/>
        <v>0.1538461538</v>
      </c>
      <c r="P39" s="113">
        <f t="shared" si="35"/>
        <v>0.08421052632</v>
      </c>
      <c r="Q39" s="113">
        <f t="shared" si="35"/>
        <v>0.2857142857</v>
      </c>
      <c r="R39" s="113">
        <f t="shared" si="35"/>
        <v>0.2580645161</v>
      </c>
      <c r="S39" s="114">
        <f t="shared" si="35"/>
        <v>0.2666666667</v>
      </c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</row>
    <row r="40" ht="12.75" customHeight="1">
      <c r="A40" s="4"/>
      <c r="B40" s="115" t="s">
        <v>68</v>
      </c>
      <c r="C40" s="116">
        <v>8.0</v>
      </c>
      <c r="D40" s="117" t="str">
        <f>vlookup(vlookup(B40, Ships!$A$4:$C$15, 3, 0), Ships!$A$25:$C$33, 3, 0)</f>
        <v>#N/A</v>
      </c>
      <c r="E40" s="118">
        <f t="shared" ref="E40:J40" si="36">1-((VLOOKUP(E$25,$B$3:$G$21,6,FALSE)-$C40)/VLOOKUP(E$25,$B$3:$G$21,6,FALSE))</f>
        <v>0.1951219512</v>
      </c>
      <c r="F40" s="118">
        <f t="shared" si="36"/>
        <v>0.1403508772</v>
      </c>
      <c r="G40" s="118">
        <f t="shared" si="36"/>
        <v>0.1038961039</v>
      </c>
      <c r="H40" s="118">
        <f t="shared" si="36"/>
        <v>0.1290322581</v>
      </c>
      <c r="I40" s="118">
        <f t="shared" si="36"/>
        <v>0.275862069</v>
      </c>
      <c r="J40" s="118">
        <f t="shared" si="36"/>
        <v>0.2285714286</v>
      </c>
      <c r="K40" s="118"/>
      <c r="L40" s="118">
        <f t="shared" ref="L40:S40" si="37">1-((VLOOKUP(L$25,$B$3:$G$21,6,FALSE)-$C40)/VLOOKUP(L$25,$B$3:$G$21,6,FALSE))</f>
        <v>0.4210526316</v>
      </c>
      <c r="M40" s="118">
        <f t="shared" si="37"/>
        <v>0.2</v>
      </c>
      <c r="N40" s="118">
        <f t="shared" si="37"/>
        <v>0.1212121212</v>
      </c>
      <c r="O40" s="118">
        <f t="shared" si="37"/>
        <v>0.1538461538</v>
      </c>
      <c r="P40" s="118">
        <f t="shared" si="37"/>
        <v>0.08421052632</v>
      </c>
      <c r="Q40" s="118">
        <f t="shared" si="37"/>
        <v>0.2857142857</v>
      </c>
      <c r="R40" s="118">
        <f t="shared" si="37"/>
        <v>0.2580645161</v>
      </c>
      <c r="S40" s="119">
        <f t="shared" si="37"/>
        <v>0.2666666667</v>
      </c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</row>
    <row r="41" ht="12.75" customHeight="1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</row>
    <row r="42" ht="12.75" customHeight="1">
      <c r="A42" s="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</row>
    <row r="43" ht="12.75" customHeight="1">
      <c r="A43" s="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</row>
    <row r="44" ht="12.75" customHeight="1">
      <c r="A44" s="4"/>
      <c r="B44" s="120" t="s">
        <v>0</v>
      </c>
      <c r="C44" s="121" t="s">
        <v>1</v>
      </c>
      <c r="D44" s="121" t="s">
        <v>2</v>
      </c>
      <c r="E44" s="121" t="s">
        <v>3</v>
      </c>
      <c r="F44" s="121" t="s">
        <v>4</v>
      </c>
      <c r="G44" s="121" t="s">
        <v>5</v>
      </c>
      <c r="H44" s="121" t="s">
        <v>6</v>
      </c>
      <c r="I44" s="121" t="s">
        <v>2</v>
      </c>
      <c r="J44" s="122" t="s">
        <v>7</v>
      </c>
      <c r="K44" s="21"/>
      <c r="L44" s="21"/>
      <c r="M44" s="21"/>
      <c r="N44" s="21"/>
      <c r="O44" s="123"/>
      <c r="P44" s="124"/>
      <c r="Q44" s="125" t="s">
        <v>25</v>
      </c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</row>
    <row r="45" ht="12.75" customHeight="1">
      <c r="A45" s="4"/>
      <c r="B45" s="126"/>
      <c r="I45" s="11"/>
      <c r="J45" s="127">
        <f>1/3</f>
        <v>0.3333333333</v>
      </c>
      <c r="K45" s="21"/>
      <c r="L45" s="21"/>
      <c r="M45" s="21"/>
      <c r="N45" s="21"/>
      <c r="O45" s="128" t="s">
        <v>34</v>
      </c>
      <c r="P45" s="129">
        <v>115.0</v>
      </c>
      <c r="Q45" s="125">
        <v>3.0</v>
      </c>
      <c r="R45" s="128" t="s">
        <v>34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</row>
    <row r="46" ht="12.75" customHeight="1">
      <c r="A46" s="4"/>
      <c r="B46" s="130"/>
      <c r="C46" s="12"/>
      <c r="G46" s="12"/>
      <c r="H46" s="12"/>
      <c r="I46" s="24"/>
      <c r="J46" s="131">
        <v>5.0</v>
      </c>
      <c r="K46" s="21"/>
      <c r="L46" s="21"/>
      <c r="M46" s="21"/>
      <c r="N46" s="21"/>
      <c r="O46" s="132" t="s">
        <v>67</v>
      </c>
      <c r="P46" s="12">
        <v>125.0</v>
      </c>
      <c r="Q46" s="133">
        <v>2.0</v>
      </c>
      <c r="R46" s="132" t="s">
        <v>67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</row>
    <row r="47" ht="12.75" customHeight="1">
      <c r="A47" s="4"/>
      <c r="B47" s="134" t="s">
        <v>32</v>
      </c>
      <c r="C47" s="129" t="s">
        <v>33</v>
      </c>
      <c r="D47" s="129" t="s">
        <v>34</v>
      </c>
      <c r="E47" s="129">
        <v>20000.0</v>
      </c>
      <c r="F47" s="129">
        <v>850.0</v>
      </c>
      <c r="G47" s="129">
        <f>VLOOKUP(D47, Ships!$A$25:$B$30, 2, 0)</f>
        <v>115</v>
      </c>
      <c r="H47" s="129">
        <f t="shared" ref="H47:H58" si="38">G47</f>
        <v>115</v>
      </c>
      <c r="I47" s="135">
        <f>VLOOKUP(D47, Ships!$A$25:$C$33, 3, 0)</f>
        <v>3</v>
      </c>
      <c r="J47" s="31">
        <f t="shared" ref="J47:J58" si="39">power(E47, $J$45)*$J$46</f>
        <v>135.7208808</v>
      </c>
      <c r="K47" s="21"/>
      <c r="L47" s="21"/>
      <c r="M47" s="21"/>
      <c r="N47" s="21"/>
      <c r="O47" s="132" t="s">
        <v>71</v>
      </c>
      <c r="P47" s="12">
        <v>135.0</v>
      </c>
      <c r="Q47" s="133">
        <v>1.0</v>
      </c>
      <c r="R47" s="132" t="s">
        <v>71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</row>
    <row r="48" ht="12.75" customHeight="1">
      <c r="A48" s="4"/>
      <c r="B48" s="136" t="s">
        <v>47</v>
      </c>
      <c r="C48" s="12" t="s">
        <v>48</v>
      </c>
      <c r="D48" s="12" t="s">
        <v>49</v>
      </c>
      <c r="E48" s="12">
        <v>4000.0</v>
      </c>
      <c r="F48" s="12">
        <v>850.0</v>
      </c>
      <c r="G48" s="12">
        <f>VLOOKUP(D48, Ships!$A$25:$B$30, 2, 0)</f>
        <v>150</v>
      </c>
      <c r="H48" s="12">
        <f t="shared" si="38"/>
        <v>150</v>
      </c>
      <c r="I48" s="31">
        <f>VLOOKUP(D48, Ships!$A$25:$C$33, 3, 0)</f>
        <v>0</v>
      </c>
      <c r="J48" s="31">
        <f t="shared" si="39"/>
        <v>79.3700526</v>
      </c>
      <c r="K48" s="21"/>
      <c r="L48" s="21"/>
      <c r="M48" s="21"/>
      <c r="N48" s="21"/>
      <c r="O48" s="132" t="s">
        <v>49</v>
      </c>
      <c r="P48" s="12">
        <v>150.0</v>
      </c>
      <c r="Q48" s="133">
        <v>0.0</v>
      </c>
      <c r="R48" s="132" t="s">
        <v>49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</row>
    <row r="49" ht="12.75" customHeight="1">
      <c r="A49" s="4"/>
      <c r="B49" s="136" t="s">
        <v>51</v>
      </c>
      <c r="C49" s="12" t="s">
        <v>52</v>
      </c>
      <c r="D49" s="12" t="s">
        <v>54</v>
      </c>
      <c r="E49" s="12">
        <v>2500.0</v>
      </c>
      <c r="F49" s="12">
        <v>850.0</v>
      </c>
      <c r="G49" s="12">
        <f>VLOOKUP(D49, Ships!$A$25:$B$30, 2, 0)</f>
        <v>165</v>
      </c>
      <c r="H49" s="12">
        <f t="shared" si="38"/>
        <v>165</v>
      </c>
      <c r="I49" s="31">
        <f>VLOOKUP(D49, Ships!$A$25:$C$33, 3, 0)</f>
        <v>-1</v>
      </c>
      <c r="J49" s="31">
        <f t="shared" si="39"/>
        <v>67.86044041</v>
      </c>
      <c r="K49" s="21"/>
      <c r="L49" s="21"/>
      <c r="M49" s="21"/>
      <c r="N49" s="21"/>
      <c r="O49" s="132" t="s">
        <v>54</v>
      </c>
      <c r="P49" s="12">
        <v>165.0</v>
      </c>
      <c r="Q49" s="133">
        <v>-1.0</v>
      </c>
      <c r="R49" s="132" t="s">
        <v>54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</row>
    <row r="50" ht="12.75" customHeight="1">
      <c r="A50" s="4"/>
      <c r="B50" s="136" t="s">
        <v>66</v>
      </c>
      <c r="C50" s="12" t="s">
        <v>33</v>
      </c>
      <c r="D50" s="12" t="s">
        <v>67</v>
      </c>
      <c r="E50" s="12">
        <v>15000.0</v>
      </c>
      <c r="F50" s="12">
        <v>850.0</v>
      </c>
      <c r="G50" s="12">
        <f>VLOOKUP(D50, Ships!$A$25:$B$30, 2, 0)</f>
        <v>125</v>
      </c>
      <c r="H50" s="12">
        <f t="shared" si="38"/>
        <v>125</v>
      </c>
      <c r="I50" s="31">
        <f>VLOOKUP(D50, Ships!$A$25:$C$33, 3, 0)</f>
        <v>2</v>
      </c>
      <c r="J50" s="31">
        <f t="shared" si="39"/>
        <v>123.3106037</v>
      </c>
      <c r="K50" s="21"/>
      <c r="L50" s="21"/>
      <c r="M50" s="21"/>
      <c r="N50" s="21"/>
      <c r="O50" s="132" t="s">
        <v>90</v>
      </c>
      <c r="P50" s="12">
        <v>180.0</v>
      </c>
      <c r="Q50" s="133">
        <v>-2.0</v>
      </c>
      <c r="R50" s="132" t="s">
        <v>90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</row>
    <row r="51" ht="12.75" customHeight="1">
      <c r="A51" s="4"/>
      <c r="B51" s="136" t="s">
        <v>69</v>
      </c>
      <c r="C51" s="12" t="s">
        <v>70</v>
      </c>
      <c r="D51" s="12" t="s">
        <v>71</v>
      </c>
      <c r="E51" s="12">
        <v>10250.0</v>
      </c>
      <c r="F51" s="12">
        <v>850.0</v>
      </c>
      <c r="G51" s="12">
        <f>VLOOKUP(D51, Ships!$A$25:$B$30, 2, 0)</f>
        <v>135</v>
      </c>
      <c r="H51" s="12">
        <f t="shared" si="38"/>
        <v>135</v>
      </c>
      <c r="I51" s="31">
        <f>VLOOKUP(D51, Ships!$A$25:$C$33, 3, 0)</f>
        <v>1</v>
      </c>
      <c r="J51" s="31">
        <f t="shared" si="39"/>
        <v>108.6120371</v>
      </c>
      <c r="K51" s="21"/>
      <c r="L51" s="21"/>
      <c r="M51" s="21"/>
      <c r="N51" s="21"/>
      <c r="O51" s="50" t="s">
        <v>126</v>
      </c>
      <c r="P51" s="12">
        <v>210.0</v>
      </c>
      <c r="Q51" s="137">
        <v>-3.0</v>
      </c>
      <c r="R51" s="50" t="s">
        <v>126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</row>
    <row r="52" ht="12.75" customHeight="1">
      <c r="A52" s="4"/>
      <c r="B52" s="136" t="s">
        <v>73</v>
      </c>
      <c r="C52" s="12" t="s">
        <v>74</v>
      </c>
      <c r="D52" s="12" t="s">
        <v>71</v>
      </c>
      <c r="E52" s="12">
        <v>8000.0</v>
      </c>
      <c r="F52" s="12">
        <v>850.0</v>
      </c>
      <c r="G52" s="12">
        <f>VLOOKUP(D52, Ships!$A$25:$B$30, 2, 0)</f>
        <v>135</v>
      </c>
      <c r="H52" s="12">
        <f t="shared" si="38"/>
        <v>135</v>
      </c>
      <c r="I52" s="31">
        <f>VLOOKUP(D52, Ships!$A$25:$C$33, 3, 0)</f>
        <v>1</v>
      </c>
      <c r="J52" s="31">
        <f t="shared" si="39"/>
        <v>100</v>
      </c>
      <c r="K52" s="21"/>
      <c r="L52" s="21"/>
      <c r="M52" s="21"/>
      <c r="N52" s="21"/>
      <c r="O52" s="138" t="s">
        <v>119</v>
      </c>
      <c r="P52" s="139"/>
      <c r="Q52" s="140">
        <v>-4.0</v>
      </c>
      <c r="R52" s="138" t="s">
        <v>119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</row>
    <row r="53" ht="12.75" customHeight="1">
      <c r="A53" s="4"/>
      <c r="B53" s="136" t="s">
        <v>75</v>
      </c>
      <c r="C53" s="12" t="s">
        <v>48</v>
      </c>
      <c r="D53" s="12" t="s">
        <v>49</v>
      </c>
      <c r="E53" s="12">
        <v>4500.0</v>
      </c>
      <c r="F53" s="12">
        <v>850.0</v>
      </c>
      <c r="G53" s="12">
        <f>VLOOKUP(D53, Ships!$A$25:$B$30, 2, 0)</f>
        <v>150</v>
      </c>
      <c r="H53" s="12">
        <f t="shared" si="38"/>
        <v>150</v>
      </c>
      <c r="I53" s="31">
        <f>VLOOKUP(D53, Ships!$A$25:$C$33, 3, 0)</f>
        <v>0</v>
      </c>
      <c r="J53" s="31">
        <f t="shared" si="39"/>
        <v>82.54818122</v>
      </c>
      <c r="K53" s="21"/>
      <c r="L53" s="21"/>
      <c r="M53" s="21"/>
      <c r="N53" s="21"/>
      <c r="O53" s="138"/>
      <c r="P53" s="139"/>
      <c r="Q53" s="140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</row>
    <row r="54" ht="12.75" customHeight="1">
      <c r="A54" s="4"/>
      <c r="B54" s="136" t="s">
        <v>77</v>
      </c>
      <c r="C54" s="12" t="s">
        <v>52</v>
      </c>
      <c r="D54" s="12" t="s">
        <v>49</v>
      </c>
      <c r="E54" s="12">
        <v>3500.0</v>
      </c>
      <c r="F54" s="12">
        <v>850.0</v>
      </c>
      <c r="G54" s="12">
        <f>VLOOKUP(D54, Ships!$A$25:$B$30, 2, 0)</f>
        <v>150</v>
      </c>
      <c r="H54" s="12">
        <f t="shared" si="38"/>
        <v>150</v>
      </c>
      <c r="I54" s="31">
        <f>VLOOKUP(D54, Ships!$A$25:$C$33, 3, 0)</f>
        <v>0</v>
      </c>
      <c r="J54" s="31">
        <f t="shared" si="39"/>
        <v>75.9147243</v>
      </c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ht="12.75" customHeight="1">
      <c r="A55" s="4"/>
      <c r="B55" s="136" t="s">
        <v>79</v>
      </c>
      <c r="C55" s="12" t="s">
        <v>80</v>
      </c>
      <c r="D55" s="12" t="s">
        <v>71</v>
      </c>
      <c r="E55" s="12">
        <v>12500.0</v>
      </c>
      <c r="F55" s="12">
        <v>850.0</v>
      </c>
      <c r="G55" s="12">
        <f>VLOOKUP(D55, Ships!$A$25:$B$30, 2, 0)</f>
        <v>135</v>
      </c>
      <c r="H55" s="12">
        <f t="shared" si="38"/>
        <v>135</v>
      </c>
      <c r="I55" s="31">
        <f>VLOOKUP(D55, Ships!$A$25:$C$33, 3, 0)</f>
        <v>1</v>
      </c>
      <c r="J55" s="31">
        <f t="shared" si="39"/>
        <v>116.0397208</v>
      </c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</row>
    <row r="56" ht="12.75" customHeight="1">
      <c r="A56" s="4"/>
      <c r="B56" s="136" t="s">
        <v>82</v>
      </c>
      <c r="C56" s="12" t="s">
        <v>83</v>
      </c>
      <c r="D56" s="12" t="s">
        <v>49</v>
      </c>
      <c r="E56" s="12">
        <v>3000.0</v>
      </c>
      <c r="F56" s="12">
        <v>850.0</v>
      </c>
      <c r="G56" s="12">
        <f>VLOOKUP(D56, Ships!$A$25:$B$30, 2, 0)</f>
        <v>150</v>
      </c>
      <c r="H56" s="12">
        <f t="shared" si="38"/>
        <v>150</v>
      </c>
      <c r="I56" s="31">
        <f>VLOOKUP(D56, Ships!$A$25:$C$33, 3, 0)</f>
        <v>0</v>
      </c>
      <c r="J56" s="31">
        <f t="shared" si="39"/>
        <v>72.11247852</v>
      </c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</row>
    <row r="57" ht="12.75" customHeight="1">
      <c r="A57" s="4"/>
      <c r="B57" s="136" t="s">
        <v>85</v>
      </c>
      <c r="C57" s="12" t="s">
        <v>86</v>
      </c>
      <c r="D57" s="12" t="s">
        <v>54</v>
      </c>
      <c r="E57" s="12">
        <v>750.0</v>
      </c>
      <c r="F57" s="12">
        <v>850.0</v>
      </c>
      <c r="G57" s="12">
        <f>VLOOKUP(D57, Ships!$A$25:$B$30, 2, 0)</f>
        <v>165</v>
      </c>
      <c r="H57" s="12">
        <f t="shared" si="38"/>
        <v>165</v>
      </c>
      <c r="I57" s="31">
        <f>VLOOKUP(D57, Ships!$A$25:$C$33, 3, 0)</f>
        <v>-1</v>
      </c>
      <c r="J57" s="31">
        <f t="shared" si="39"/>
        <v>45.42801482</v>
      </c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ht="12.75" customHeight="1">
      <c r="A58" s="4"/>
      <c r="B58" s="141" t="s">
        <v>87</v>
      </c>
      <c r="C58" s="139" t="s">
        <v>88</v>
      </c>
      <c r="D58" s="139" t="s">
        <v>67</v>
      </c>
      <c r="E58" s="139">
        <v>1150.0</v>
      </c>
      <c r="F58" s="139">
        <v>850.0</v>
      </c>
      <c r="G58" s="139">
        <f>VLOOKUP(D58, Ships!$A$25:$B$30, 2, 0)</f>
        <v>125</v>
      </c>
      <c r="H58" s="139">
        <f t="shared" si="38"/>
        <v>125</v>
      </c>
      <c r="I58" s="142">
        <v>-2.0</v>
      </c>
      <c r="J58" s="31">
        <f t="shared" si="39"/>
        <v>52.38447766</v>
      </c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</row>
    <row r="59" ht="12.75" customHeight="1">
      <c r="A59" s="1"/>
      <c r="B59" s="50" t="s">
        <v>126</v>
      </c>
      <c r="C59" s="21"/>
      <c r="D59" s="50" t="s">
        <v>126</v>
      </c>
      <c r="E59" s="21"/>
      <c r="F59" s="21"/>
      <c r="G59" s="21"/>
      <c r="H59" s="21"/>
      <c r="I59" s="50">
        <v>-3.0</v>
      </c>
      <c r="J59" s="50">
        <v>25.0</v>
      </c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</row>
    <row r="60" ht="12.75" customHeight="1">
      <c r="A60" s="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ht="12.75" customHeight="1">
      <c r="A61" s="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</row>
    <row r="62" ht="12.75" customHeight="1">
      <c r="A62" s="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</row>
    <row r="63" ht="12.75" customHeight="1">
      <c r="A63" s="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</row>
    <row r="64" ht="12.75" customHeight="1">
      <c r="A64" s="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</row>
    <row r="65" ht="12.75" customHeight="1">
      <c r="A65" s="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</row>
    <row r="66" ht="12.75" customHeight="1">
      <c r="A66" s="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</row>
    <row r="67" ht="12.75" customHeight="1">
      <c r="A67" s="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</row>
    <row r="68" ht="12.75" customHeight="1">
      <c r="A68" s="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</row>
    <row r="69" ht="12.75" customHeight="1">
      <c r="A69" s="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</row>
    <row r="70" ht="12.75" customHeight="1">
      <c r="A70" s="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</row>
    <row r="71" ht="12.75" customHeight="1">
      <c r="A71" s="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</row>
    <row r="72" ht="12.75" customHeight="1">
      <c r="A72" s="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</row>
    <row r="73" ht="12.75" customHeight="1">
      <c r="A73" s="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</row>
    <row r="74" ht="12.75" customHeight="1">
      <c r="A74" s="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</row>
    <row r="75" ht="12.75" customHeight="1">
      <c r="A75" s="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</row>
    <row r="76" ht="12.75" customHeight="1">
      <c r="A76" s="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</row>
    <row r="77" ht="12.75" customHeight="1">
      <c r="A77" s="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</row>
    <row r="78" ht="12.75" customHeight="1">
      <c r="A78" s="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</row>
    <row r="79" ht="12.75" customHeight="1">
      <c r="A79" s="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</row>
    <row r="80" ht="12.75" customHeight="1">
      <c r="A80" s="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</row>
    <row r="81" ht="12.75" customHeight="1">
      <c r="A81" s="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</row>
    <row r="82" ht="12.75" customHeight="1">
      <c r="A82" s="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</row>
    <row r="83" ht="12.75" customHeight="1">
      <c r="A83" s="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</row>
    <row r="84" ht="12.75" customHeight="1">
      <c r="A84" s="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</row>
    <row r="85" ht="12.75" customHeight="1">
      <c r="A85" s="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</row>
    <row r="86" ht="12.75" customHeight="1">
      <c r="A86" s="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</row>
    <row r="87" ht="12.75" customHeight="1">
      <c r="A87" s="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</row>
    <row r="88" ht="12.75" customHeight="1">
      <c r="A88" s="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</row>
    <row r="89" ht="12.75" customHeight="1">
      <c r="A89" s="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</row>
    <row r="90" ht="12.75" customHeight="1">
      <c r="A90" s="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</row>
    <row r="91" ht="12.75" customHeight="1">
      <c r="A91" s="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</row>
    <row r="92" ht="12.75" customHeight="1">
      <c r="A92" s="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</row>
    <row r="93" ht="12.75" customHeight="1">
      <c r="A93" s="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</row>
    <row r="94" ht="12.75" customHeight="1">
      <c r="A94" s="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</row>
    <row r="95" ht="12.75" customHeight="1">
      <c r="A95" s="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</row>
    <row r="96" ht="12.75" customHeight="1">
      <c r="A96" s="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</row>
    <row r="97" ht="12.75" customHeight="1">
      <c r="A97" s="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</row>
    <row r="98" ht="12.75" customHeight="1">
      <c r="A98" s="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</row>
    <row r="99" ht="12.75" customHeight="1">
      <c r="A99" s="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</row>
    <row r="100" ht="12.75" customHeight="1">
      <c r="A100" s="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</row>
    <row r="101" ht="12.75" customHeight="1">
      <c r="A101" s="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</row>
    <row r="102" ht="12.75" customHeight="1">
      <c r="A102" s="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</row>
    <row r="103" ht="12.75" customHeight="1">
      <c r="A103" s="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</row>
    <row r="104" ht="12.75" customHeight="1">
      <c r="A104" s="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</row>
    <row r="105" ht="12.75" customHeight="1">
      <c r="A105" s="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</row>
    <row r="106" ht="12.75" customHeight="1">
      <c r="A106" s="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</row>
    <row r="107" ht="12.75" customHeight="1">
      <c r="A107" s="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</row>
    <row r="108" ht="12.75" customHeight="1">
      <c r="A108" s="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</row>
    <row r="109" ht="12.75" customHeight="1">
      <c r="A109" s="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</row>
    <row r="110" ht="12.75" customHeight="1">
      <c r="A110" s="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</row>
    <row r="111" ht="12.75" customHeight="1">
      <c r="A111" s="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</row>
    <row r="112" ht="12.75" customHeight="1">
      <c r="A112" s="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</row>
    <row r="113" ht="12.75" customHeight="1">
      <c r="A113" s="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</row>
    <row r="114" ht="12.75" customHeight="1">
      <c r="A114" s="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</row>
    <row r="115" ht="12.75" customHeight="1">
      <c r="A115" s="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</row>
    <row r="116" ht="12.75" customHeight="1">
      <c r="A116" s="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</row>
    <row r="117" ht="12.75" customHeight="1">
      <c r="A117" s="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</row>
    <row r="118" ht="12.75" customHeight="1">
      <c r="A118" s="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</row>
    <row r="119" ht="12.75" customHeight="1">
      <c r="A119" s="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</row>
    <row r="120" ht="12.75" customHeight="1">
      <c r="A120" s="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</row>
    <row r="121" ht="12.75" customHeight="1">
      <c r="A121" s="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</row>
    <row r="122" ht="12.75" customHeight="1">
      <c r="A122" s="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</row>
    <row r="123" ht="12.75" customHeight="1">
      <c r="A123" s="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</row>
    <row r="124" ht="12.75" customHeight="1">
      <c r="A124" s="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</row>
    <row r="125" ht="12.75" customHeight="1">
      <c r="A125" s="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</row>
    <row r="126" ht="12.75" customHeight="1">
      <c r="A126" s="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</row>
    <row r="127" ht="12.75" customHeight="1">
      <c r="A127" s="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</row>
    <row r="128" ht="12.75" customHeight="1">
      <c r="A128" s="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</row>
    <row r="129" ht="12.75" customHeight="1">
      <c r="A129" s="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</row>
    <row r="130" ht="12.75" customHeight="1">
      <c r="A130" s="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</row>
    <row r="131" ht="12.75" customHeight="1">
      <c r="A131" s="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</row>
    <row r="132" ht="12.75" customHeight="1">
      <c r="A132" s="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</row>
    <row r="133" ht="12.75" customHeight="1">
      <c r="A133" s="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</row>
    <row r="134" ht="12.75" customHeight="1">
      <c r="A134" s="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</row>
    <row r="135" ht="12.75" customHeight="1">
      <c r="A135" s="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</row>
    <row r="136" ht="12.75" customHeight="1">
      <c r="A136" s="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</row>
    <row r="137" ht="12.75" customHeight="1">
      <c r="A137" s="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</row>
    <row r="138" ht="12.75" customHeight="1">
      <c r="A138" s="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</row>
    <row r="139" ht="12.75" customHeight="1">
      <c r="A139" s="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</row>
    <row r="140" ht="12.75" customHeight="1">
      <c r="A140" s="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</row>
    <row r="141" ht="12.75" customHeight="1">
      <c r="A141" s="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</row>
    <row r="142" ht="12.75" customHeight="1">
      <c r="A142" s="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</row>
    <row r="143" ht="12.75" customHeight="1">
      <c r="A143" s="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</row>
    <row r="144" ht="12.75" customHeight="1">
      <c r="A144" s="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</row>
    <row r="145" ht="12.75" customHeight="1">
      <c r="A145" s="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</row>
    <row r="146" ht="12.75" customHeight="1">
      <c r="A146" s="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</row>
    <row r="147" ht="12.75" customHeight="1">
      <c r="A147" s="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</row>
    <row r="148" ht="12.75" customHeight="1">
      <c r="A148" s="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</row>
    <row r="149" ht="12.75" customHeight="1">
      <c r="A149" s="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</row>
    <row r="150" ht="12.75" customHeight="1">
      <c r="A150" s="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</row>
    <row r="151" ht="12.75" customHeight="1">
      <c r="A151" s="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</row>
    <row r="152" ht="12.75" customHeight="1">
      <c r="A152" s="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</row>
    <row r="153" ht="12.75" customHeight="1">
      <c r="A153" s="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</row>
    <row r="154" ht="12.75" customHeight="1">
      <c r="A154" s="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</row>
    <row r="155" ht="12.75" customHeight="1">
      <c r="A155" s="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</row>
    <row r="156" ht="12.75" customHeight="1">
      <c r="A156" s="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</row>
    <row r="157" ht="12.75" customHeight="1">
      <c r="A157" s="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</row>
    <row r="158" ht="12.75" customHeight="1">
      <c r="A158" s="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</row>
    <row r="159" ht="12.75" customHeight="1">
      <c r="A159" s="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</row>
    <row r="160" ht="12.75" customHeight="1">
      <c r="A160" s="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</row>
    <row r="161" ht="12.75" customHeight="1">
      <c r="A161" s="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</row>
    <row r="162" ht="12.75" customHeight="1">
      <c r="A162" s="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</row>
    <row r="163" ht="12.75" customHeight="1">
      <c r="A163" s="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</row>
    <row r="164" ht="12.75" customHeight="1">
      <c r="A164" s="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</row>
    <row r="165" ht="12.75" customHeight="1">
      <c r="A165" s="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</row>
    <row r="166" ht="12.75" customHeight="1">
      <c r="A166" s="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</row>
    <row r="167" ht="12.75" customHeight="1">
      <c r="A167" s="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</row>
    <row r="168" ht="12.75" customHeight="1">
      <c r="A168" s="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</row>
    <row r="169" ht="12.75" customHeight="1">
      <c r="A169" s="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</row>
    <row r="170" ht="12.75" customHeight="1">
      <c r="A170" s="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</row>
    <row r="171" ht="12.75" customHeight="1">
      <c r="A171" s="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</row>
    <row r="172" ht="12.75" customHeight="1">
      <c r="A172" s="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</row>
    <row r="173" ht="12.75" customHeight="1">
      <c r="A173" s="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</row>
    <row r="174" ht="12.75" customHeight="1">
      <c r="A174" s="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</row>
    <row r="175" ht="12.75" customHeight="1">
      <c r="A175" s="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</row>
    <row r="176" ht="12.75" customHeight="1">
      <c r="A176" s="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</row>
    <row r="177" ht="12.75" customHeight="1">
      <c r="A177" s="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</row>
    <row r="178" ht="12.75" customHeight="1">
      <c r="A178" s="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</row>
    <row r="179" ht="12.75" customHeight="1">
      <c r="A179" s="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</row>
    <row r="180" ht="12.75" customHeight="1">
      <c r="A180" s="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</row>
    <row r="181" ht="12.75" customHeight="1">
      <c r="A181" s="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</row>
    <row r="182" ht="12.75" customHeight="1">
      <c r="A182" s="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</row>
    <row r="183" ht="12.75" customHeight="1">
      <c r="A183" s="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</row>
    <row r="184" ht="12.75" customHeight="1">
      <c r="A184" s="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</row>
    <row r="185" ht="12.75" customHeight="1">
      <c r="A185" s="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</row>
    <row r="186" ht="12.75" customHeight="1">
      <c r="A186" s="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</row>
    <row r="187" ht="12.75" customHeight="1">
      <c r="A187" s="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</row>
    <row r="188" ht="12.75" customHeight="1">
      <c r="A188" s="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</row>
    <row r="189" ht="12.75" customHeight="1">
      <c r="A189" s="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</row>
    <row r="190" ht="12.75" customHeight="1">
      <c r="A190" s="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</row>
    <row r="191" ht="12.75" customHeight="1">
      <c r="A191" s="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</row>
    <row r="192" ht="12.75" customHeight="1">
      <c r="A192" s="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</row>
    <row r="193" ht="12.75" customHeight="1">
      <c r="A193" s="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</row>
    <row r="194" ht="12.75" customHeight="1">
      <c r="A194" s="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</row>
    <row r="195" ht="12.75" customHeight="1">
      <c r="A195" s="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</row>
    <row r="196" ht="12.75" customHeight="1">
      <c r="A196" s="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</row>
    <row r="197" ht="12.75" customHeight="1">
      <c r="A197" s="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</row>
    <row r="198" ht="12.75" customHeight="1">
      <c r="A198" s="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</row>
    <row r="199" ht="12.75" customHeight="1">
      <c r="A199" s="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</row>
    <row r="200" ht="12.75" customHeight="1">
      <c r="A200" s="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</row>
    <row r="201" ht="12.75" customHeight="1">
      <c r="A201" s="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</row>
    <row r="202" ht="12.75" customHeight="1">
      <c r="A202" s="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</row>
    <row r="203" ht="12.75" customHeight="1">
      <c r="A203" s="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</row>
    <row r="204" ht="12.75" customHeight="1">
      <c r="A204" s="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</row>
    <row r="205" ht="12.75" customHeight="1">
      <c r="A205" s="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</row>
    <row r="206" ht="12.75" customHeight="1">
      <c r="A206" s="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</row>
    <row r="207" ht="12.75" customHeight="1">
      <c r="A207" s="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</row>
    <row r="208" ht="12.75" customHeight="1">
      <c r="A208" s="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</row>
    <row r="209" ht="12.75" customHeight="1">
      <c r="A209" s="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</row>
    <row r="210" ht="12.75" customHeight="1">
      <c r="A210" s="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</row>
    <row r="211" ht="12.75" customHeight="1">
      <c r="A211" s="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</row>
    <row r="212" ht="12.75" customHeight="1">
      <c r="A212" s="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</row>
    <row r="213" ht="12.75" customHeight="1">
      <c r="A213" s="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</row>
    <row r="214" ht="12.75" customHeight="1">
      <c r="A214" s="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</row>
    <row r="215" ht="12.75" customHeight="1">
      <c r="A215" s="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</row>
    <row r="216" ht="12.75" customHeight="1">
      <c r="A216" s="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</row>
    <row r="217" ht="12.75" customHeight="1">
      <c r="A217" s="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</row>
    <row r="218" ht="12.75" customHeight="1">
      <c r="A218" s="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</row>
    <row r="219" ht="12.75" customHeight="1">
      <c r="A219" s="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</row>
    <row r="220" ht="12.75" customHeight="1">
      <c r="A220" s="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</row>
    <row r="221" ht="12.75" customHeight="1">
      <c r="A221" s="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</row>
    <row r="222" ht="12.75" customHeight="1">
      <c r="A222" s="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</row>
    <row r="223" ht="12.75" customHeight="1">
      <c r="A223" s="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</row>
    <row r="224" ht="12.75" customHeight="1">
      <c r="A224" s="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</row>
    <row r="225" ht="12.75" customHeight="1">
      <c r="A225" s="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</row>
    <row r="226" ht="12.75" customHeight="1">
      <c r="A226" s="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</row>
    <row r="227" ht="12.75" customHeight="1">
      <c r="A227" s="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</row>
    <row r="228" ht="12.75" customHeight="1">
      <c r="A228" s="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</row>
    <row r="229" ht="12.75" customHeight="1">
      <c r="A229" s="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</row>
    <row r="230" ht="12.75" customHeight="1">
      <c r="A230" s="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</row>
    <row r="231" ht="12.75" customHeight="1">
      <c r="A231" s="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</row>
    <row r="232" ht="12.75" customHeight="1">
      <c r="A232" s="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</row>
    <row r="233" ht="12.75" customHeight="1">
      <c r="A233" s="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</row>
    <row r="234" ht="12.75" customHeight="1">
      <c r="A234" s="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</row>
    <row r="235" ht="12.75" customHeight="1">
      <c r="A235" s="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</row>
    <row r="236" ht="12.75" customHeight="1">
      <c r="A236" s="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</row>
    <row r="237" ht="12.75" customHeight="1">
      <c r="A237" s="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</row>
    <row r="238" ht="12.75" customHeight="1">
      <c r="A238" s="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</row>
    <row r="239" ht="12.75" customHeight="1">
      <c r="A239" s="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</row>
    <row r="240" ht="12.75" customHeight="1">
      <c r="A240" s="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</row>
    <row r="241" ht="12.75" customHeight="1">
      <c r="A241" s="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</row>
    <row r="242" ht="12.75" customHeight="1">
      <c r="A242" s="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</row>
    <row r="243" ht="12.75" customHeight="1">
      <c r="A243" s="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</row>
    <row r="244" ht="12.75" customHeight="1">
      <c r="A244" s="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</row>
    <row r="245" ht="12.75" customHeight="1">
      <c r="A245" s="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</row>
    <row r="246" ht="12.75" customHeight="1">
      <c r="A246" s="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</row>
    <row r="247" ht="12.75" customHeight="1">
      <c r="A247" s="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</row>
    <row r="248" ht="12.75" customHeight="1">
      <c r="A248" s="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</row>
    <row r="249" ht="12.75" customHeight="1">
      <c r="A249" s="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</row>
    <row r="250" ht="12.75" customHeight="1">
      <c r="A250" s="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</row>
    <row r="251" ht="12.75" customHeight="1">
      <c r="A251" s="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</row>
    <row r="252" ht="12.75" customHeight="1">
      <c r="A252" s="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</row>
    <row r="253" ht="12.75" customHeight="1">
      <c r="A253" s="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</row>
    <row r="254" ht="12.75" customHeight="1">
      <c r="A254" s="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</row>
    <row r="255" ht="12.75" customHeight="1">
      <c r="A255" s="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</row>
    <row r="256" ht="12.75" customHeight="1">
      <c r="A256" s="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</row>
    <row r="257" ht="12.75" customHeight="1">
      <c r="A257" s="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</row>
    <row r="258" ht="12.75" customHeight="1">
      <c r="A258" s="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</row>
    <row r="259" ht="12.75" customHeight="1">
      <c r="A259" s="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</row>
    <row r="260" ht="12.75" customHeight="1">
      <c r="A260" s="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</row>
    <row r="261" ht="12.75" customHeight="1">
      <c r="A261" s="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</row>
    <row r="262" ht="12.75" customHeight="1">
      <c r="A262" s="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</row>
    <row r="263" ht="12.75" customHeight="1">
      <c r="A263" s="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</row>
    <row r="264" ht="12.75" customHeight="1">
      <c r="A264" s="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</row>
    <row r="265" ht="12.75" customHeight="1">
      <c r="A265" s="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</row>
    <row r="266" ht="12.75" customHeight="1">
      <c r="A266" s="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</row>
    <row r="267" ht="12.75" customHeight="1">
      <c r="A267" s="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</row>
    <row r="268" ht="12.75" customHeight="1">
      <c r="A268" s="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</row>
    <row r="269" ht="12.75" customHeight="1">
      <c r="A269" s="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</row>
    <row r="270" ht="12.75" customHeight="1">
      <c r="A270" s="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</row>
    <row r="271" ht="12.75" customHeight="1">
      <c r="A271" s="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</row>
    <row r="272" ht="12.75" customHeight="1">
      <c r="A272" s="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</row>
    <row r="273" ht="12.75" customHeight="1">
      <c r="A273" s="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</row>
    <row r="274" ht="12.75" customHeight="1">
      <c r="A274" s="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</row>
    <row r="275" ht="12.75" customHeight="1">
      <c r="A275" s="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</row>
    <row r="276" ht="12.75" customHeight="1">
      <c r="A276" s="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</row>
    <row r="277" ht="12.75" customHeight="1">
      <c r="A277" s="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</row>
    <row r="278" ht="12.75" customHeight="1">
      <c r="A278" s="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</row>
    <row r="279" ht="12.75" customHeight="1">
      <c r="A279" s="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</row>
    <row r="280" ht="12.75" customHeight="1">
      <c r="A280" s="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</row>
    <row r="281" ht="12.75" customHeight="1">
      <c r="A281" s="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</row>
    <row r="282" ht="12.75" customHeight="1">
      <c r="A282" s="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</row>
    <row r="283" ht="12.75" customHeight="1">
      <c r="A283" s="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</row>
    <row r="284" ht="12.75" customHeight="1">
      <c r="A284" s="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</row>
    <row r="285" ht="12.75" customHeight="1">
      <c r="A285" s="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</row>
    <row r="286" ht="12.75" customHeight="1">
      <c r="A286" s="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</row>
    <row r="287" ht="12.75" customHeight="1">
      <c r="A287" s="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</row>
    <row r="288" ht="12.75" customHeight="1">
      <c r="A288" s="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</row>
    <row r="289" ht="12.75" customHeight="1">
      <c r="A289" s="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</row>
    <row r="290" ht="12.75" customHeight="1">
      <c r="A290" s="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</row>
    <row r="291" ht="12.75" customHeight="1">
      <c r="A291" s="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</row>
    <row r="292" ht="12.75" customHeight="1">
      <c r="A292" s="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</row>
    <row r="293" ht="12.75" customHeight="1">
      <c r="A293" s="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</row>
    <row r="294" ht="12.75" customHeight="1">
      <c r="A294" s="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</row>
    <row r="295" ht="12.75" customHeight="1">
      <c r="A295" s="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</row>
    <row r="296" ht="12.75" customHeight="1">
      <c r="A296" s="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</row>
    <row r="297" ht="12.75" customHeight="1">
      <c r="A297" s="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</row>
    <row r="298" ht="12.75" customHeight="1">
      <c r="A298" s="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</row>
    <row r="299" ht="12.75" customHeight="1">
      <c r="A299" s="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</row>
    <row r="300" ht="12.75" customHeight="1">
      <c r="A300" s="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</row>
    <row r="301" ht="12.75" customHeight="1">
      <c r="A301" s="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</row>
    <row r="302" ht="12.75" customHeight="1">
      <c r="A302" s="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</row>
    <row r="303" ht="12.75" customHeight="1">
      <c r="A303" s="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</row>
    <row r="304" ht="12.75" customHeight="1">
      <c r="A304" s="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</row>
    <row r="305" ht="12.75" customHeight="1">
      <c r="A305" s="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</row>
    <row r="306" ht="12.75" customHeight="1">
      <c r="A306" s="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</row>
    <row r="307" ht="12.75" customHeight="1">
      <c r="A307" s="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</row>
    <row r="308" ht="12.75" customHeight="1">
      <c r="A308" s="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</row>
    <row r="309" ht="12.75" customHeight="1">
      <c r="A309" s="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</row>
    <row r="310" ht="12.75" customHeight="1">
      <c r="A310" s="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</row>
    <row r="311" ht="12.75" customHeight="1">
      <c r="A311" s="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</row>
    <row r="312" ht="12.75" customHeight="1">
      <c r="A312" s="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</row>
    <row r="313" ht="12.75" customHeight="1">
      <c r="A313" s="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</row>
    <row r="314" ht="12.75" customHeight="1">
      <c r="A314" s="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</row>
    <row r="315" ht="12.75" customHeight="1">
      <c r="A315" s="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</row>
    <row r="316" ht="12.75" customHeight="1">
      <c r="A316" s="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</row>
    <row r="317" ht="12.75" customHeight="1">
      <c r="A317" s="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</row>
    <row r="318" ht="12.75" customHeight="1">
      <c r="A318" s="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</row>
    <row r="319" ht="12.75" customHeight="1">
      <c r="A319" s="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</row>
    <row r="320" ht="12.75" customHeight="1">
      <c r="A320" s="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</row>
    <row r="321" ht="12.75" customHeight="1">
      <c r="A321" s="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</row>
    <row r="322" ht="12.75" customHeight="1">
      <c r="A322" s="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</row>
    <row r="323" ht="12.75" customHeight="1">
      <c r="A323" s="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</row>
    <row r="324" ht="12.75" customHeight="1">
      <c r="A324" s="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</row>
    <row r="325" ht="12.75" customHeight="1">
      <c r="A325" s="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</row>
    <row r="326" ht="12.75" customHeight="1">
      <c r="A326" s="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</row>
    <row r="327" ht="12.75" customHeight="1">
      <c r="A327" s="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</row>
    <row r="328" ht="12.75" customHeight="1">
      <c r="A328" s="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</row>
    <row r="329" ht="12.75" customHeight="1">
      <c r="A329" s="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</row>
    <row r="330" ht="12.75" customHeight="1">
      <c r="A330" s="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</row>
    <row r="331" ht="12.75" customHeight="1">
      <c r="A331" s="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</row>
    <row r="332" ht="12.75" customHeight="1">
      <c r="A332" s="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</row>
    <row r="333" ht="12.75" customHeight="1">
      <c r="A333" s="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</row>
    <row r="334" ht="12.75" customHeight="1">
      <c r="A334" s="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</row>
    <row r="335" ht="12.75" customHeight="1">
      <c r="A335" s="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</row>
    <row r="336" ht="12.75" customHeight="1">
      <c r="A336" s="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</row>
    <row r="337" ht="12.75" customHeight="1">
      <c r="A337" s="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</row>
    <row r="338" ht="12.75" customHeight="1">
      <c r="A338" s="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</row>
    <row r="339" ht="12.75" customHeight="1">
      <c r="A339" s="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</row>
    <row r="340" ht="12.75" customHeight="1">
      <c r="A340" s="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</row>
    <row r="341" ht="12.75" customHeight="1">
      <c r="A341" s="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</row>
    <row r="342" ht="12.75" customHeight="1">
      <c r="A342" s="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</row>
    <row r="343" ht="12.75" customHeight="1">
      <c r="A343" s="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</row>
    <row r="344" ht="12.75" customHeight="1">
      <c r="A344" s="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</row>
    <row r="345" ht="12.75" customHeight="1">
      <c r="A345" s="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</row>
    <row r="346" ht="12.75" customHeight="1">
      <c r="A346" s="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</row>
    <row r="347" ht="12.75" customHeight="1">
      <c r="A347" s="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</row>
    <row r="348" ht="12.75" customHeight="1">
      <c r="A348" s="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</row>
    <row r="349" ht="12.75" customHeight="1">
      <c r="A349" s="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</row>
    <row r="350" ht="12.75" customHeight="1">
      <c r="A350" s="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</row>
    <row r="351" ht="12.75" customHeight="1">
      <c r="A351" s="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</row>
    <row r="352" ht="12.75" customHeight="1">
      <c r="A352" s="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</row>
    <row r="353" ht="12.75" customHeight="1">
      <c r="A353" s="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</row>
    <row r="354" ht="12.75" customHeight="1">
      <c r="A354" s="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</row>
    <row r="355" ht="12.75" customHeight="1">
      <c r="A355" s="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</row>
    <row r="356" ht="12.75" customHeight="1">
      <c r="A356" s="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</row>
    <row r="357" ht="12.75" customHeight="1">
      <c r="A357" s="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</row>
    <row r="358" ht="12.75" customHeight="1">
      <c r="A358" s="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</row>
    <row r="359" ht="12.75" customHeight="1">
      <c r="A359" s="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</row>
    <row r="360" ht="12.75" customHeight="1">
      <c r="A360" s="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</row>
    <row r="361" ht="12.75" customHeight="1">
      <c r="A361" s="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</row>
    <row r="362" ht="12.75" customHeight="1">
      <c r="A362" s="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</row>
    <row r="363" ht="12.75" customHeight="1">
      <c r="A363" s="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</row>
    <row r="364" ht="12.75" customHeight="1">
      <c r="A364" s="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</row>
    <row r="365" ht="12.75" customHeight="1">
      <c r="A365" s="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</row>
    <row r="366" ht="12.75" customHeight="1">
      <c r="A366" s="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</row>
    <row r="367" ht="12.75" customHeight="1">
      <c r="A367" s="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</row>
    <row r="368" ht="12.75" customHeight="1">
      <c r="A368" s="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</row>
    <row r="369" ht="12.75" customHeight="1">
      <c r="A369" s="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</row>
    <row r="370" ht="12.75" customHeight="1">
      <c r="A370" s="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</row>
    <row r="371" ht="12.75" customHeight="1">
      <c r="A371" s="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</row>
    <row r="372" ht="12.75" customHeight="1">
      <c r="A372" s="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</row>
    <row r="373" ht="12.75" customHeight="1">
      <c r="A373" s="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</row>
    <row r="374" ht="12.75" customHeight="1">
      <c r="A374" s="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</row>
    <row r="375" ht="12.75" customHeight="1">
      <c r="A375" s="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</row>
    <row r="376" ht="12.75" customHeight="1">
      <c r="A376" s="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</row>
    <row r="377" ht="12.75" customHeight="1">
      <c r="A377" s="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</row>
    <row r="378" ht="12.75" customHeight="1">
      <c r="A378" s="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</row>
    <row r="379" ht="12.75" customHeight="1">
      <c r="A379" s="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</row>
    <row r="380" ht="12.75" customHeight="1">
      <c r="A380" s="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</row>
    <row r="381" ht="12.75" customHeight="1">
      <c r="A381" s="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</row>
    <row r="382" ht="12.75" customHeight="1">
      <c r="A382" s="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</row>
    <row r="383" ht="12.75" customHeight="1">
      <c r="A383" s="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</row>
    <row r="384" ht="12.75" customHeight="1">
      <c r="A384" s="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</row>
    <row r="385" ht="12.75" customHeight="1">
      <c r="A385" s="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</row>
    <row r="386" ht="12.75" customHeight="1">
      <c r="A386" s="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</row>
    <row r="387" ht="12.75" customHeight="1">
      <c r="A387" s="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</row>
    <row r="388" ht="12.75" customHeight="1">
      <c r="A388" s="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</row>
    <row r="389" ht="12.75" customHeight="1">
      <c r="A389" s="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</row>
    <row r="390" ht="12.75" customHeight="1">
      <c r="A390" s="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</row>
    <row r="391" ht="12.75" customHeight="1">
      <c r="A391" s="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</row>
    <row r="392" ht="12.75" customHeight="1">
      <c r="A392" s="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</row>
    <row r="393" ht="12.75" customHeight="1">
      <c r="A393" s="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</row>
    <row r="394" ht="12.75" customHeight="1">
      <c r="A394" s="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</row>
    <row r="395" ht="12.75" customHeight="1">
      <c r="A395" s="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</row>
    <row r="396" ht="12.75" customHeight="1">
      <c r="A396" s="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</row>
    <row r="397" ht="12.75" customHeight="1">
      <c r="A397" s="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</row>
    <row r="398" ht="12.75" customHeight="1">
      <c r="A398" s="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</row>
    <row r="399" ht="12.75" customHeight="1">
      <c r="A399" s="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</row>
    <row r="400" ht="12.75" customHeight="1">
      <c r="A400" s="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</row>
    <row r="401" ht="12.75" customHeight="1">
      <c r="A401" s="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</row>
    <row r="402" ht="12.75" customHeight="1">
      <c r="A402" s="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</row>
    <row r="403" ht="12.75" customHeight="1">
      <c r="A403" s="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</row>
    <row r="404" ht="12.75" customHeight="1">
      <c r="A404" s="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</row>
    <row r="405" ht="12.75" customHeight="1">
      <c r="A405" s="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</row>
    <row r="406" ht="12.75" customHeight="1">
      <c r="A406" s="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</row>
    <row r="407" ht="12.75" customHeight="1">
      <c r="A407" s="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</row>
    <row r="408" ht="12.75" customHeight="1">
      <c r="A408" s="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</row>
    <row r="409" ht="12.75" customHeight="1">
      <c r="A409" s="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</row>
    <row r="410" ht="12.75" customHeight="1">
      <c r="A410" s="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</row>
    <row r="411" ht="12.75" customHeight="1">
      <c r="A411" s="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</row>
    <row r="412" ht="12.75" customHeight="1">
      <c r="A412" s="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</row>
    <row r="413" ht="12.75" customHeight="1">
      <c r="A413" s="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</row>
    <row r="414" ht="12.75" customHeight="1">
      <c r="A414" s="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</row>
    <row r="415" ht="12.75" customHeight="1">
      <c r="A415" s="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</row>
    <row r="416" ht="12.75" customHeight="1">
      <c r="A416" s="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</row>
    <row r="417" ht="12.75" customHeight="1">
      <c r="A417" s="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</row>
    <row r="418" ht="12.75" customHeight="1">
      <c r="A418" s="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</row>
    <row r="419" ht="12.75" customHeight="1">
      <c r="A419" s="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</row>
    <row r="420" ht="12.75" customHeight="1">
      <c r="A420" s="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</row>
    <row r="421" ht="12.75" customHeight="1">
      <c r="A421" s="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</row>
    <row r="422" ht="12.75" customHeight="1">
      <c r="A422" s="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</row>
    <row r="423" ht="12.75" customHeight="1">
      <c r="A423" s="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</row>
    <row r="424" ht="12.75" customHeight="1">
      <c r="A424" s="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</row>
    <row r="425" ht="12.75" customHeight="1">
      <c r="A425" s="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</row>
    <row r="426" ht="12.75" customHeight="1">
      <c r="A426" s="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</row>
    <row r="427" ht="12.75" customHeight="1">
      <c r="A427" s="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</row>
    <row r="428" ht="12.75" customHeight="1">
      <c r="A428" s="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</row>
    <row r="429" ht="12.75" customHeight="1">
      <c r="A429" s="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</row>
    <row r="430" ht="12.75" customHeight="1">
      <c r="A430" s="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</row>
    <row r="431" ht="12.75" customHeight="1">
      <c r="A431" s="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</row>
    <row r="432" ht="12.75" customHeight="1">
      <c r="A432" s="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</row>
    <row r="433" ht="12.75" customHeight="1">
      <c r="A433" s="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</row>
    <row r="434" ht="12.75" customHeight="1">
      <c r="A434" s="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</row>
    <row r="435" ht="12.75" customHeight="1">
      <c r="A435" s="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</row>
    <row r="436" ht="12.75" customHeight="1">
      <c r="A436" s="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</row>
    <row r="437" ht="12.75" customHeight="1">
      <c r="A437" s="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</row>
    <row r="438" ht="12.75" customHeight="1">
      <c r="A438" s="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</row>
    <row r="439" ht="12.75" customHeight="1">
      <c r="A439" s="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</row>
    <row r="440" ht="12.75" customHeight="1">
      <c r="A440" s="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</row>
    <row r="441" ht="12.75" customHeight="1">
      <c r="A441" s="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</row>
    <row r="442" ht="12.75" customHeight="1">
      <c r="A442" s="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</row>
    <row r="443" ht="12.75" customHeight="1">
      <c r="A443" s="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</row>
    <row r="444" ht="12.75" customHeight="1">
      <c r="A444" s="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</row>
    <row r="445" ht="12.75" customHeight="1">
      <c r="A445" s="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</row>
    <row r="446" ht="12.75" customHeight="1">
      <c r="A446" s="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</row>
    <row r="447" ht="12.75" customHeight="1">
      <c r="A447" s="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</row>
    <row r="448" ht="12.75" customHeight="1">
      <c r="A448" s="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</row>
    <row r="449" ht="12.75" customHeight="1">
      <c r="A449" s="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</row>
    <row r="450" ht="12.75" customHeight="1">
      <c r="A450" s="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</row>
    <row r="451" ht="12.75" customHeight="1">
      <c r="A451" s="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</row>
    <row r="452" ht="12.75" customHeight="1">
      <c r="A452" s="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</row>
    <row r="453" ht="12.75" customHeight="1">
      <c r="A453" s="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</row>
    <row r="454" ht="12.75" customHeight="1">
      <c r="A454" s="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</row>
    <row r="455" ht="12.75" customHeight="1">
      <c r="A455" s="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</row>
    <row r="456" ht="12.75" customHeight="1">
      <c r="A456" s="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</row>
    <row r="457" ht="12.75" customHeight="1">
      <c r="A457" s="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</row>
    <row r="458" ht="12.75" customHeight="1">
      <c r="A458" s="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</row>
    <row r="459" ht="12.75" customHeight="1">
      <c r="A459" s="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</row>
    <row r="460" ht="12.75" customHeight="1">
      <c r="A460" s="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</row>
    <row r="461" ht="12.75" customHeight="1">
      <c r="A461" s="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</row>
    <row r="462" ht="12.75" customHeight="1">
      <c r="A462" s="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</row>
    <row r="463" ht="12.75" customHeight="1">
      <c r="A463" s="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</row>
    <row r="464" ht="12.75" customHeight="1">
      <c r="A464" s="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</row>
    <row r="465" ht="12.75" customHeight="1">
      <c r="A465" s="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</row>
    <row r="466" ht="12.75" customHeight="1">
      <c r="A466" s="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</row>
    <row r="467" ht="12.75" customHeight="1">
      <c r="A467" s="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</row>
    <row r="468" ht="12.75" customHeight="1">
      <c r="A468" s="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</row>
    <row r="469" ht="12.75" customHeight="1">
      <c r="A469" s="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</row>
    <row r="470" ht="12.75" customHeight="1">
      <c r="A470" s="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</row>
    <row r="471" ht="12.75" customHeight="1">
      <c r="A471" s="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</row>
    <row r="472" ht="12.75" customHeight="1">
      <c r="A472" s="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</row>
    <row r="473" ht="12.75" customHeight="1">
      <c r="A473" s="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</row>
    <row r="474" ht="12.75" customHeight="1">
      <c r="A474" s="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</row>
    <row r="475" ht="12.75" customHeight="1">
      <c r="A475" s="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</row>
    <row r="476" ht="12.75" customHeight="1">
      <c r="A476" s="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</row>
    <row r="477" ht="12.75" customHeight="1">
      <c r="A477" s="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</row>
    <row r="478" ht="12.75" customHeight="1">
      <c r="A478" s="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</row>
    <row r="479" ht="12.75" customHeight="1">
      <c r="A479" s="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</row>
    <row r="480" ht="12.75" customHeight="1">
      <c r="A480" s="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</row>
    <row r="481" ht="12.75" customHeight="1">
      <c r="A481" s="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</row>
    <row r="482" ht="12.75" customHeight="1">
      <c r="A482" s="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</row>
    <row r="483" ht="12.75" customHeight="1">
      <c r="A483" s="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</row>
    <row r="484" ht="12.75" customHeight="1">
      <c r="A484" s="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</row>
    <row r="485" ht="12.75" customHeight="1">
      <c r="A485" s="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</row>
    <row r="486" ht="12.75" customHeight="1">
      <c r="A486" s="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</row>
    <row r="487" ht="12.75" customHeight="1">
      <c r="A487" s="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</row>
    <row r="488" ht="12.75" customHeight="1">
      <c r="A488" s="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</row>
    <row r="489" ht="12.75" customHeight="1">
      <c r="A489" s="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</row>
    <row r="490" ht="12.75" customHeight="1">
      <c r="A490" s="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</row>
    <row r="491" ht="12.75" customHeight="1">
      <c r="A491" s="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</row>
    <row r="492" ht="12.75" customHeight="1">
      <c r="A492" s="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</row>
    <row r="493" ht="12.75" customHeight="1">
      <c r="A493" s="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</row>
    <row r="494" ht="12.75" customHeight="1">
      <c r="A494" s="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</row>
    <row r="495" ht="12.75" customHeight="1">
      <c r="A495" s="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</row>
    <row r="496" ht="12.75" customHeight="1">
      <c r="A496" s="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</row>
    <row r="497" ht="12.75" customHeight="1">
      <c r="A497" s="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</row>
    <row r="498" ht="12.75" customHeight="1">
      <c r="A498" s="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</row>
    <row r="499" ht="12.75" customHeight="1">
      <c r="A499" s="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</row>
    <row r="500" ht="12.75" customHeight="1">
      <c r="A500" s="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</row>
    <row r="501" ht="12.75" customHeight="1">
      <c r="A501" s="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</row>
    <row r="502" ht="12.75" customHeight="1">
      <c r="A502" s="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</row>
    <row r="503" ht="12.75" customHeight="1">
      <c r="A503" s="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</row>
    <row r="504" ht="12.75" customHeight="1">
      <c r="A504" s="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</row>
    <row r="505" ht="12.75" customHeight="1">
      <c r="A505" s="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</row>
    <row r="506" ht="12.75" customHeight="1">
      <c r="A506" s="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</row>
    <row r="507" ht="12.75" customHeight="1">
      <c r="A507" s="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</row>
    <row r="508" ht="12.75" customHeight="1">
      <c r="A508" s="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</row>
    <row r="509" ht="12.75" customHeight="1">
      <c r="A509" s="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</row>
    <row r="510" ht="12.75" customHeight="1">
      <c r="A510" s="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</row>
    <row r="511" ht="12.75" customHeight="1">
      <c r="A511" s="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</row>
    <row r="512" ht="12.75" customHeight="1">
      <c r="A512" s="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</row>
    <row r="513" ht="12.75" customHeight="1">
      <c r="A513" s="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</row>
    <row r="514" ht="12.75" customHeight="1">
      <c r="A514" s="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</row>
    <row r="515" ht="12.75" customHeight="1">
      <c r="A515" s="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</row>
    <row r="516" ht="12.75" customHeight="1">
      <c r="A516" s="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</row>
    <row r="517" ht="12.75" customHeight="1">
      <c r="A517" s="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</row>
    <row r="518" ht="12.75" customHeight="1">
      <c r="A518" s="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</row>
    <row r="519" ht="12.75" customHeight="1">
      <c r="A519" s="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</row>
    <row r="520" ht="12.75" customHeight="1">
      <c r="A520" s="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</row>
    <row r="521" ht="12.75" customHeight="1">
      <c r="A521" s="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</row>
    <row r="522" ht="12.75" customHeight="1">
      <c r="A522" s="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</row>
    <row r="523" ht="12.75" customHeight="1">
      <c r="A523" s="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</row>
    <row r="524" ht="12.75" customHeight="1">
      <c r="A524" s="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</row>
    <row r="525" ht="12.75" customHeight="1">
      <c r="A525" s="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</row>
    <row r="526" ht="12.75" customHeight="1">
      <c r="A526" s="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</row>
    <row r="527" ht="12.75" customHeight="1">
      <c r="A527" s="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</row>
    <row r="528" ht="12.75" customHeight="1">
      <c r="A528" s="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</row>
    <row r="529" ht="12.75" customHeight="1">
      <c r="A529" s="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</row>
    <row r="530" ht="12.75" customHeight="1">
      <c r="A530" s="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</row>
    <row r="531" ht="12.75" customHeight="1">
      <c r="A531" s="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</row>
    <row r="532" ht="12.75" customHeight="1">
      <c r="A532" s="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</row>
    <row r="533" ht="12.75" customHeight="1">
      <c r="A533" s="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</row>
    <row r="534" ht="12.75" customHeight="1">
      <c r="A534" s="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</row>
    <row r="535" ht="12.75" customHeight="1">
      <c r="A535" s="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</row>
    <row r="536" ht="12.75" customHeight="1">
      <c r="A536" s="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</row>
    <row r="537" ht="12.75" customHeight="1">
      <c r="A537" s="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</row>
    <row r="538" ht="12.75" customHeight="1">
      <c r="A538" s="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</row>
    <row r="539" ht="12.75" customHeight="1">
      <c r="A539" s="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</row>
    <row r="540" ht="12.75" customHeight="1">
      <c r="A540" s="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</row>
    <row r="541" ht="12.75" customHeight="1">
      <c r="A541" s="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</row>
    <row r="542" ht="12.75" customHeight="1">
      <c r="A542" s="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</row>
    <row r="543" ht="12.75" customHeight="1">
      <c r="A543" s="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</row>
    <row r="544" ht="12.75" customHeight="1">
      <c r="A544" s="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</row>
    <row r="545" ht="12.75" customHeight="1">
      <c r="A545" s="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</row>
    <row r="546" ht="12.75" customHeight="1">
      <c r="A546" s="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</row>
    <row r="547" ht="12.75" customHeight="1">
      <c r="A547" s="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</row>
    <row r="548" ht="12.75" customHeight="1">
      <c r="A548" s="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</row>
    <row r="549" ht="12.75" customHeight="1">
      <c r="A549" s="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</row>
    <row r="550" ht="12.75" customHeight="1">
      <c r="A550" s="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</row>
    <row r="551" ht="12.75" customHeight="1">
      <c r="A551" s="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</row>
    <row r="552" ht="12.75" customHeight="1">
      <c r="A552" s="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</row>
    <row r="553" ht="12.75" customHeight="1">
      <c r="A553" s="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</row>
    <row r="554" ht="12.75" customHeight="1">
      <c r="A554" s="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</row>
    <row r="555" ht="12.75" customHeight="1">
      <c r="A555" s="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</row>
    <row r="556" ht="12.75" customHeight="1">
      <c r="A556" s="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</row>
    <row r="557" ht="12.75" customHeight="1">
      <c r="A557" s="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</row>
    <row r="558" ht="12.75" customHeight="1">
      <c r="A558" s="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</row>
    <row r="559" ht="12.75" customHeight="1">
      <c r="A559" s="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</row>
    <row r="560" ht="12.75" customHeight="1">
      <c r="A560" s="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</row>
    <row r="561" ht="12.75" customHeight="1">
      <c r="A561" s="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</row>
    <row r="562" ht="12.75" customHeight="1">
      <c r="A562" s="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</row>
    <row r="563" ht="12.75" customHeight="1">
      <c r="A563" s="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</row>
    <row r="564" ht="12.75" customHeight="1">
      <c r="A564" s="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</row>
    <row r="565" ht="12.75" customHeight="1">
      <c r="A565" s="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</row>
    <row r="566" ht="12.75" customHeight="1">
      <c r="A566" s="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</row>
    <row r="567" ht="12.75" customHeight="1">
      <c r="A567" s="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</row>
    <row r="568" ht="12.75" customHeight="1">
      <c r="A568" s="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</row>
    <row r="569" ht="12.75" customHeight="1">
      <c r="A569" s="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</row>
    <row r="570" ht="12.75" customHeight="1">
      <c r="A570" s="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</row>
    <row r="571" ht="12.75" customHeight="1">
      <c r="A571" s="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</row>
    <row r="572" ht="12.75" customHeight="1">
      <c r="A572" s="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</row>
    <row r="573" ht="12.75" customHeight="1">
      <c r="A573" s="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</row>
    <row r="574" ht="12.75" customHeight="1">
      <c r="A574" s="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</row>
    <row r="575" ht="12.75" customHeight="1">
      <c r="A575" s="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</row>
    <row r="576" ht="12.75" customHeight="1">
      <c r="A576" s="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</row>
    <row r="577" ht="12.75" customHeight="1">
      <c r="A577" s="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</row>
    <row r="578" ht="12.75" customHeight="1">
      <c r="A578" s="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</row>
    <row r="579" ht="12.75" customHeight="1">
      <c r="A579" s="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</row>
    <row r="580" ht="12.75" customHeight="1">
      <c r="A580" s="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</row>
    <row r="581" ht="12.75" customHeight="1">
      <c r="A581" s="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</row>
    <row r="582" ht="12.75" customHeight="1">
      <c r="A582" s="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</row>
    <row r="583" ht="12.75" customHeight="1">
      <c r="A583" s="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</row>
    <row r="584" ht="12.75" customHeight="1">
      <c r="A584" s="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</row>
    <row r="585" ht="12.75" customHeight="1">
      <c r="A585" s="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</row>
    <row r="586" ht="12.75" customHeight="1">
      <c r="A586" s="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</row>
    <row r="587" ht="12.75" customHeight="1">
      <c r="A587" s="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</row>
    <row r="588" ht="12.75" customHeight="1">
      <c r="A588" s="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</row>
    <row r="589" ht="12.75" customHeight="1">
      <c r="A589" s="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</row>
    <row r="590" ht="12.75" customHeight="1">
      <c r="A590" s="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</row>
    <row r="591" ht="12.75" customHeight="1">
      <c r="A591" s="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</row>
    <row r="592" ht="12.75" customHeight="1">
      <c r="A592" s="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</row>
    <row r="593" ht="12.75" customHeight="1">
      <c r="A593" s="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</row>
    <row r="594" ht="12.75" customHeight="1">
      <c r="A594" s="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</row>
    <row r="595" ht="12.75" customHeight="1">
      <c r="A595" s="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</row>
    <row r="596" ht="12.75" customHeight="1">
      <c r="A596" s="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</row>
    <row r="597" ht="12.75" customHeight="1">
      <c r="A597" s="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</row>
    <row r="598" ht="12.75" customHeight="1">
      <c r="A598" s="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</row>
    <row r="599" ht="12.75" customHeight="1">
      <c r="A599" s="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</row>
    <row r="600" ht="12.75" customHeight="1">
      <c r="A600" s="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</row>
    <row r="601" ht="12.75" customHeight="1">
      <c r="A601" s="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</row>
    <row r="602" ht="12.75" customHeight="1">
      <c r="A602" s="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</row>
    <row r="603" ht="12.75" customHeight="1">
      <c r="A603" s="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</row>
    <row r="604" ht="12.75" customHeight="1">
      <c r="A604" s="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</row>
    <row r="605" ht="12.75" customHeight="1">
      <c r="A605" s="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</row>
    <row r="606" ht="12.75" customHeight="1">
      <c r="A606" s="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</row>
    <row r="607" ht="12.75" customHeight="1">
      <c r="A607" s="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</row>
    <row r="608" ht="12.75" customHeight="1">
      <c r="A608" s="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</row>
    <row r="609" ht="12.75" customHeight="1">
      <c r="A609" s="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</row>
    <row r="610" ht="12.75" customHeight="1">
      <c r="A610" s="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</row>
    <row r="611" ht="12.75" customHeight="1">
      <c r="A611" s="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</row>
    <row r="612" ht="12.75" customHeight="1">
      <c r="A612" s="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</row>
    <row r="613" ht="12.75" customHeight="1">
      <c r="A613" s="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</row>
    <row r="614" ht="12.75" customHeight="1">
      <c r="A614" s="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</row>
    <row r="615" ht="12.75" customHeight="1">
      <c r="A615" s="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</row>
    <row r="616" ht="12.75" customHeight="1">
      <c r="A616" s="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</row>
    <row r="617" ht="12.75" customHeight="1">
      <c r="A617" s="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</row>
    <row r="618" ht="12.75" customHeight="1">
      <c r="A618" s="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</row>
    <row r="619" ht="12.75" customHeight="1">
      <c r="A619" s="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</row>
    <row r="620" ht="12.75" customHeight="1">
      <c r="A620" s="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</row>
    <row r="621" ht="12.75" customHeight="1">
      <c r="A621" s="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</row>
    <row r="622" ht="12.75" customHeight="1">
      <c r="A622" s="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</row>
    <row r="623" ht="12.75" customHeight="1">
      <c r="A623" s="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</row>
    <row r="624" ht="12.75" customHeight="1">
      <c r="A624" s="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</row>
    <row r="625" ht="12.75" customHeight="1">
      <c r="A625" s="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</row>
    <row r="626" ht="12.75" customHeight="1">
      <c r="A626" s="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</row>
    <row r="627" ht="12.75" customHeight="1">
      <c r="A627" s="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</row>
    <row r="628" ht="12.75" customHeight="1">
      <c r="A628" s="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</row>
    <row r="629" ht="12.75" customHeight="1">
      <c r="A629" s="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</row>
    <row r="630" ht="12.75" customHeight="1">
      <c r="A630" s="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</row>
    <row r="631" ht="12.75" customHeight="1">
      <c r="A631" s="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</row>
    <row r="632" ht="12.75" customHeight="1">
      <c r="A632" s="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</row>
    <row r="633" ht="12.75" customHeight="1">
      <c r="A633" s="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</row>
    <row r="634" ht="12.75" customHeight="1">
      <c r="A634" s="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</row>
    <row r="635" ht="12.75" customHeight="1">
      <c r="A635" s="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</row>
    <row r="636" ht="12.75" customHeight="1">
      <c r="A636" s="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</row>
    <row r="637" ht="12.75" customHeight="1">
      <c r="A637" s="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</row>
    <row r="638" ht="12.75" customHeight="1">
      <c r="A638" s="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</row>
    <row r="639" ht="12.75" customHeight="1">
      <c r="A639" s="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</row>
    <row r="640" ht="12.75" customHeight="1">
      <c r="A640" s="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</row>
    <row r="641" ht="12.75" customHeight="1">
      <c r="A641" s="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</row>
    <row r="642" ht="12.75" customHeight="1">
      <c r="A642" s="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</row>
    <row r="643" ht="12.75" customHeight="1">
      <c r="A643" s="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</row>
    <row r="644" ht="12.75" customHeight="1">
      <c r="A644" s="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</row>
    <row r="645" ht="12.75" customHeight="1">
      <c r="A645" s="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</row>
    <row r="646" ht="12.75" customHeight="1">
      <c r="A646" s="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</row>
    <row r="647" ht="12.75" customHeight="1">
      <c r="A647" s="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</row>
    <row r="648" ht="12.75" customHeight="1">
      <c r="A648" s="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</row>
    <row r="649" ht="12.75" customHeight="1">
      <c r="A649" s="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</row>
    <row r="650" ht="12.75" customHeight="1">
      <c r="A650" s="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</row>
    <row r="651" ht="12.75" customHeight="1">
      <c r="A651" s="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</row>
    <row r="652" ht="12.75" customHeight="1">
      <c r="A652" s="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</row>
    <row r="653" ht="12.75" customHeight="1">
      <c r="A653" s="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</row>
    <row r="654" ht="12.75" customHeight="1">
      <c r="A654" s="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</row>
    <row r="655" ht="12.75" customHeight="1">
      <c r="A655" s="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</row>
    <row r="656" ht="12.75" customHeight="1">
      <c r="A656" s="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</row>
    <row r="657" ht="12.75" customHeight="1">
      <c r="A657" s="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</row>
    <row r="658" ht="12.75" customHeight="1">
      <c r="A658" s="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</row>
    <row r="659" ht="12.75" customHeight="1">
      <c r="A659" s="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</row>
    <row r="660" ht="12.75" customHeight="1">
      <c r="A660" s="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</row>
    <row r="661" ht="12.75" customHeight="1">
      <c r="A661" s="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</row>
    <row r="662" ht="12.75" customHeight="1">
      <c r="A662" s="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</row>
    <row r="663" ht="12.75" customHeight="1">
      <c r="A663" s="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</row>
    <row r="664" ht="12.75" customHeight="1">
      <c r="A664" s="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</row>
    <row r="665" ht="12.75" customHeight="1">
      <c r="A665" s="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</row>
    <row r="666" ht="12.75" customHeight="1">
      <c r="A666" s="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</row>
    <row r="667" ht="12.75" customHeight="1">
      <c r="A667" s="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</row>
    <row r="668" ht="12.75" customHeight="1">
      <c r="A668" s="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</row>
    <row r="669" ht="12.75" customHeight="1">
      <c r="A669" s="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</row>
    <row r="670" ht="12.75" customHeight="1">
      <c r="A670" s="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</row>
    <row r="671" ht="12.75" customHeight="1">
      <c r="A671" s="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</row>
    <row r="672" ht="12.75" customHeight="1">
      <c r="A672" s="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</row>
    <row r="673" ht="12.75" customHeight="1">
      <c r="A673" s="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</row>
    <row r="674" ht="12.75" customHeight="1">
      <c r="A674" s="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</row>
    <row r="675" ht="12.75" customHeight="1">
      <c r="A675" s="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</row>
    <row r="676" ht="12.75" customHeight="1">
      <c r="A676" s="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</row>
    <row r="677" ht="12.75" customHeight="1">
      <c r="A677" s="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</row>
    <row r="678" ht="12.75" customHeight="1">
      <c r="A678" s="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</row>
    <row r="679" ht="12.75" customHeight="1">
      <c r="A679" s="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</row>
    <row r="680" ht="12.75" customHeight="1">
      <c r="A680" s="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</row>
    <row r="681" ht="12.75" customHeight="1">
      <c r="A681" s="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</row>
    <row r="682" ht="12.75" customHeight="1">
      <c r="A682" s="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</row>
    <row r="683" ht="12.75" customHeight="1">
      <c r="A683" s="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</row>
    <row r="684" ht="12.75" customHeight="1">
      <c r="A684" s="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</row>
    <row r="685" ht="12.75" customHeight="1">
      <c r="A685" s="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</row>
    <row r="686" ht="12.75" customHeight="1">
      <c r="A686" s="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</row>
    <row r="687" ht="12.75" customHeight="1">
      <c r="A687" s="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</row>
    <row r="688" ht="12.75" customHeight="1">
      <c r="A688" s="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</row>
    <row r="689" ht="12.75" customHeight="1">
      <c r="A689" s="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</row>
    <row r="690" ht="12.75" customHeight="1">
      <c r="A690" s="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</row>
    <row r="691" ht="12.75" customHeight="1">
      <c r="A691" s="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</row>
    <row r="692" ht="12.75" customHeight="1">
      <c r="A692" s="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</row>
    <row r="693" ht="12.75" customHeight="1">
      <c r="A693" s="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</row>
    <row r="694" ht="12.75" customHeight="1">
      <c r="A694" s="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</row>
    <row r="695" ht="12.75" customHeight="1">
      <c r="A695" s="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</row>
    <row r="696" ht="12.75" customHeight="1">
      <c r="A696" s="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</row>
    <row r="697" ht="12.75" customHeight="1">
      <c r="A697" s="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</row>
    <row r="698" ht="12.75" customHeight="1">
      <c r="A698" s="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</row>
    <row r="699" ht="12.75" customHeight="1">
      <c r="A699" s="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</row>
    <row r="700" ht="12.75" customHeight="1">
      <c r="A700" s="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</row>
    <row r="701" ht="12.75" customHeight="1">
      <c r="A701" s="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</row>
    <row r="702" ht="12.75" customHeight="1">
      <c r="A702" s="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</row>
    <row r="703" ht="12.75" customHeight="1">
      <c r="A703" s="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</row>
    <row r="704" ht="12.75" customHeight="1">
      <c r="A704" s="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</row>
    <row r="705" ht="12.75" customHeight="1">
      <c r="A705" s="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</row>
    <row r="706" ht="12.75" customHeight="1">
      <c r="A706" s="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</row>
    <row r="707" ht="12.75" customHeight="1">
      <c r="A707" s="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</row>
    <row r="708" ht="12.75" customHeight="1">
      <c r="A708" s="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</row>
    <row r="709" ht="12.75" customHeight="1">
      <c r="A709" s="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</row>
    <row r="710" ht="12.75" customHeight="1">
      <c r="A710" s="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</row>
    <row r="711" ht="12.75" customHeight="1">
      <c r="A711" s="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</row>
    <row r="712" ht="12.75" customHeight="1">
      <c r="A712" s="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</row>
    <row r="713" ht="12.75" customHeight="1">
      <c r="A713" s="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</row>
    <row r="714" ht="12.75" customHeight="1">
      <c r="A714" s="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</row>
    <row r="715" ht="12.75" customHeight="1">
      <c r="A715" s="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</row>
    <row r="716" ht="12.75" customHeight="1">
      <c r="A716" s="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</row>
    <row r="717" ht="12.75" customHeight="1">
      <c r="A717" s="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</row>
    <row r="718" ht="12.75" customHeight="1">
      <c r="A718" s="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</row>
    <row r="719" ht="12.75" customHeight="1">
      <c r="A719" s="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</row>
    <row r="720" ht="12.75" customHeight="1">
      <c r="A720" s="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</row>
    <row r="721" ht="12.75" customHeight="1">
      <c r="A721" s="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</row>
    <row r="722" ht="12.75" customHeight="1">
      <c r="A722" s="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</row>
    <row r="723" ht="12.75" customHeight="1">
      <c r="A723" s="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</row>
    <row r="724" ht="12.75" customHeight="1">
      <c r="A724" s="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</row>
    <row r="725" ht="12.75" customHeight="1">
      <c r="A725" s="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</row>
    <row r="726" ht="12.75" customHeight="1">
      <c r="A726" s="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</row>
    <row r="727" ht="12.75" customHeight="1">
      <c r="A727" s="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</row>
    <row r="728" ht="12.75" customHeight="1">
      <c r="A728" s="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</row>
    <row r="729" ht="12.75" customHeight="1">
      <c r="A729" s="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</row>
    <row r="730" ht="12.75" customHeight="1">
      <c r="A730" s="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</row>
    <row r="731" ht="12.75" customHeight="1">
      <c r="A731" s="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</row>
    <row r="732" ht="12.75" customHeight="1">
      <c r="A732" s="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</row>
    <row r="733" ht="12.75" customHeight="1">
      <c r="A733" s="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</row>
    <row r="734" ht="12.75" customHeight="1">
      <c r="A734" s="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</row>
    <row r="735" ht="12.75" customHeight="1">
      <c r="A735" s="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</row>
    <row r="736" ht="12.75" customHeight="1">
      <c r="A736" s="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</row>
    <row r="737" ht="12.75" customHeight="1">
      <c r="A737" s="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</row>
    <row r="738" ht="12.75" customHeight="1">
      <c r="A738" s="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</row>
    <row r="739" ht="12.75" customHeight="1">
      <c r="A739" s="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</row>
    <row r="740" ht="12.75" customHeight="1">
      <c r="A740" s="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</row>
    <row r="741" ht="12.75" customHeight="1">
      <c r="A741" s="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</row>
    <row r="742" ht="12.75" customHeight="1">
      <c r="A742" s="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</row>
    <row r="743" ht="12.75" customHeight="1">
      <c r="A743" s="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</row>
    <row r="744" ht="12.75" customHeight="1">
      <c r="A744" s="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</row>
    <row r="745" ht="12.75" customHeight="1">
      <c r="A745" s="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</row>
    <row r="746" ht="12.75" customHeight="1">
      <c r="A746" s="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</row>
    <row r="747" ht="12.75" customHeight="1">
      <c r="A747" s="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</row>
    <row r="748" ht="12.75" customHeight="1">
      <c r="A748" s="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</row>
    <row r="749" ht="12.75" customHeight="1">
      <c r="A749" s="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</row>
    <row r="750" ht="12.75" customHeight="1">
      <c r="A750" s="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</row>
    <row r="751" ht="12.75" customHeight="1">
      <c r="A751" s="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</row>
    <row r="752" ht="12.75" customHeight="1">
      <c r="A752" s="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</row>
    <row r="753" ht="12.75" customHeight="1">
      <c r="A753" s="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</row>
    <row r="754" ht="12.75" customHeight="1">
      <c r="A754" s="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</row>
    <row r="755" ht="12.75" customHeight="1">
      <c r="A755" s="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</row>
    <row r="756" ht="12.75" customHeight="1">
      <c r="A756" s="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</row>
    <row r="757" ht="12.75" customHeight="1">
      <c r="A757" s="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</row>
    <row r="758" ht="12.75" customHeight="1">
      <c r="A758" s="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</row>
    <row r="759" ht="12.75" customHeight="1">
      <c r="A759" s="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</row>
    <row r="760" ht="12.75" customHeight="1">
      <c r="A760" s="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</row>
    <row r="761" ht="12.75" customHeight="1">
      <c r="A761" s="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</row>
    <row r="762" ht="12.75" customHeight="1">
      <c r="A762" s="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</row>
    <row r="763" ht="12.75" customHeight="1">
      <c r="A763" s="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</row>
    <row r="764" ht="12.75" customHeight="1">
      <c r="A764" s="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</row>
    <row r="765" ht="12.75" customHeight="1">
      <c r="A765" s="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</row>
    <row r="766" ht="12.75" customHeight="1">
      <c r="A766" s="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</row>
    <row r="767" ht="12.75" customHeight="1">
      <c r="A767" s="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</row>
    <row r="768" ht="12.75" customHeight="1">
      <c r="A768" s="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</row>
    <row r="769" ht="12.75" customHeight="1">
      <c r="A769" s="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</row>
    <row r="770" ht="12.75" customHeight="1">
      <c r="A770" s="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</row>
    <row r="771" ht="12.75" customHeight="1">
      <c r="A771" s="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</row>
    <row r="772" ht="12.75" customHeight="1">
      <c r="A772" s="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</row>
    <row r="773" ht="12.75" customHeight="1">
      <c r="A773" s="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</row>
    <row r="774" ht="12.75" customHeight="1">
      <c r="A774" s="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</row>
    <row r="775" ht="12.75" customHeight="1">
      <c r="A775" s="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</row>
    <row r="776" ht="12.75" customHeight="1">
      <c r="A776" s="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</row>
    <row r="777" ht="12.75" customHeight="1">
      <c r="A777" s="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</row>
    <row r="778" ht="12.75" customHeight="1">
      <c r="A778" s="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</row>
    <row r="779" ht="12.75" customHeight="1">
      <c r="A779" s="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</row>
    <row r="780" ht="12.75" customHeight="1">
      <c r="A780" s="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</row>
    <row r="781" ht="12.75" customHeight="1">
      <c r="A781" s="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</row>
    <row r="782" ht="12.75" customHeight="1">
      <c r="A782" s="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</row>
    <row r="783" ht="12.75" customHeight="1">
      <c r="A783" s="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</row>
    <row r="784" ht="12.75" customHeight="1">
      <c r="A784" s="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</row>
    <row r="785" ht="12.75" customHeight="1">
      <c r="A785" s="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</row>
    <row r="786" ht="12.75" customHeight="1">
      <c r="A786" s="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</row>
    <row r="787" ht="12.75" customHeight="1">
      <c r="A787" s="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</row>
    <row r="788" ht="12.75" customHeight="1">
      <c r="A788" s="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</row>
    <row r="789" ht="12.75" customHeight="1">
      <c r="A789" s="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</row>
    <row r="790" ht="12.75" customHeight="1">
      <c r="A790" s="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</row>
    <row r="791" ht="12.75" customHeight="1">
      <c r="A791" s="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</row>
    <row r="792" ht="12.75" customHeight="1">
      <c r="A792" s="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</row>
    <row r="793" ht="12.75" customHeight="1">
      <c r="A793" s="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</row>
    <row r="794" ht="12.75" customHeight="1">
      <c r="A794" s="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</row>
    <row r="795" ht="12.75" customHeight="1">
      <c r="A795" s="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</row>
    <row r="796" ht="12.75" customHeight="1">
      <c r="A796" s="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</row>
    <row r="797" ht="12.75" customHeight="1">
      <c r="A797" s="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</row>
    <row r="798" ht="12.75" customHeight="1">
      <c r="A798" s="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</row>
    <row r="799" ht="12.75" customHeight="1">
      <c r="A799" s="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</row>
    <row r="800" ht="12.75" customHeight="1">
      <c r="A800" s="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</row>
    <row r="801" ht="12.75" customHeight="1">
      <c r="A801" s="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</row>
    <row r="802" ht="12.75" customHeight="1">
      <c r="A802" s="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</row>
    <row r="803" ht="12.75" customHeight="1">
      <c r="A803" s="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</row>
    <row r="804" ht="12.75" customHeight="1">
      <c r="A804" s="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</row>
    <row r="805" ht="12.75" customHeight="1">
      <c r="A805" s="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</row>
    <row r="806" ht="12.75" customHeight="1">
      <c r="A806" s="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</row>
    <row r="807" ht="12.75" customHeight="1">
      <c r="A807" s="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</row>
    <row r="808" ht="12.75" customHeight="1">
      <c r="A808" s="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</row>
    <row r="809" ht="12.75" customHeight="1">
      <c r="A809" s="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</row>
    <row r="810" ht="12.75" customHeight="1">
      <c r="A810" s="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</row>
    <row r="811" ht="12.75" customHeight="1">
      <c r="A811" s="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</row>
    <row r="812" ht="12.75" customHeight="1">
      <c r="A812" s="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</row>
    <row r="813" ht="12.75" customHeight="1">
      <c r="A813" s="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</row>
    <row r="814" ht="12.75" customHeight="1">
      <c r="A814" s="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</row>
    <row r="815" ht="12.75" customHeight="1">
      <c r="A815" s="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</row>
    <row r="816" ht="12.75" customHeight="1">
      <c r="A816" s="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</row>
    <row r="817" ht="12.75" customHeight="1">
      <c r="A817" s="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</row>
    <row r="818" ht="12.75" customHeight="1">
      <c r="A818" s="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</row>
    <row r="819" ht="12.75" customHeight="1">
      <c r="A819" s="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</row>
    <row r="820" ht="12.75" customHeight="1">
      <c r="A820" s="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</row>
    <row r="821" ht="12.75" customHeight="1">
      <c r="A821" s="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</row>
    <row r="822" ht="12.75" customHeight="1">
      <c r="A822" s="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</row>
    <row r="823" ht="12.75" customHeight="1">
      <c r="A823" s="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</row>
    <row r="824" ht="12.75" customHeight="1">
      <c r="A824" s="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</row>
    <row r="825" ht="12.75" customHeight="1">
      <c r="A825" s="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</row>
    <row r="826" ht="12.75" customHeight="1">
      <c r="A826" s="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</row>
    <row r="827" ht="12.75" customHeight="1">
      <c r="A827" s="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</row>
    <row r="828" ht="12.75" customHeight="1">
      <c r="A828" s="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</row>
    <row r="829" ht="12.75" customHeight="1">
      <c r="A829" s="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</row>
    <row r="830" ht="12.75" customHeight="1">
      <c r="A830" s="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</row>
    <row r="831" ht="12.75" customHeight="1">
      <c r="A831" s="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</row>
    <row r="832" ht="12.75" customHeight="1">
      <c r="A832" s="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</row>
    <row r="833" ht="12.75" customHeight="1">
      <c r="A833" s="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</row>
    <row r="834" ht="12.75" customHeight="1">
      <c r="A834" s="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</row>
    <row r="835" ht="12.75" customHeight="1">
      <c r="A835" s="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</row>
    <row r="836" ht="12.75" customHeight="1">
      <c r="A836" s="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</row>
    <row r="837" ht="12.75" customHeight="1">
      <c r="A837" s="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</row>
    <row r="838" ht="12.75" customHeight="1">
      <c r="A838" s="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</row>
    <row r="839" ht="12.75" customHeight="1">
      <c r="A839" s="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</row>
    <row r="840" ht="12.75" customHeight="1">
      <c r="A840" s="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</row>
    <row r="841" ht="12.75" customHeight="1">
      <c r="A841" s="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</row>
    <row r="842" ht="12.75" customHeight="1">
      <c r="A842" s="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</row>
    <row r="843" ht="12.75" customHeight="1">
      <c r="A843" s="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</row>
    <row r="844" ht="12.75" customHeight="1">
      <c r="A844" s="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</row>
    <row r="845" ht="12.75" customHeight="1">
      <c r="A845" s="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</row>
    <row r="846" ht="12.75" customHeight="1">
      <c r="A846" s="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</row>
    <row r="847" ht="12.75" customHeight="1">
      <c r="A847" s="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</row>
    <row r="848" ht="12.75" customHeight="1">
      <c r="A848" s="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</row>
    <row r="849" ht="12.75" customHeight="1">
      <c r="A849" s="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</row>
    <row r="850" ht="12.75" customHeight="1">
      <c r="A850" s="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</row>
    <row r="851" ht="12.75" customHeight="1">
      <c r="A851" s="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</row>
    <row r="852" ht="12.75" customHeight="1">
      <c r="A852" s="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</row>
    <row r="853" ht="12.75" customHeight="1">
      <c r="A853" s="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</row>
    <row r="854" ht="12.75" customHeight="1">
      <c r="A854" s="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</row>
    <row r="855" ht="12.75" customHeight="1">
      <c r="A855" s="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</row>
    <row r="856" ht="12.75" customHeight="1">
      <c r="A856" s="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</row>
    <row r="857" ht="12.75" customHeight="1">
      <c r="A857" s="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</row>
    <row r="858" ht="12.75" customHeight="1">
      <c r="A858" s="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</row>
    <row r="859" ht="12.75" customHeight="1">
      <c r="A859" s="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</row>
    <row r="860" ht="12.75" customHeight="1">
      <c r="A860" s="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</row>
    <row r="861" ht="12.75" customHeight="1">
      <c r="A861" s="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</row>
    <row r="862" ht="12.75" customHeight="1">
      <c r="A862" s="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</row>
    <row r="863" ht="12.75" customHeight="1">
      <c r="A863" s="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</row>
    <row r="864" ht="12.75" customHeight="1">
      <c r="A864" s="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</row>
    <row r="865" ht="12.75" customHeight="1">
      <c r="A865" s="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</row>
    <row r="866" ht="12.75" customHeight="1">
      <c r="A866" s="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</row>
    <row r="867" ht="12.75" customHeight="1">
      <c r="A867" s="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</row>
    <row r="868" ht="12.75" customHeight="1">
      <c r="A868" s="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</row>
    <row r="869" ht="12.75" customHeight="1">
      <c r="A869" s="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</row>
    <row r="870" ht="12.75" customHeight="1">
      <c r="A870" s="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</row>
    <row r="871" ht="12.75" customHeight="1">
      <c r="A871" s="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</row>
    <row r="872" ht="12.75" customHeight="1">
      <c r="A872" s="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</row>
    <row r="873" ht="12.75" customHeight="1">
      <c r="A873" s="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</row>
    <row r="874" ht="12.75" customHeight="1">
      <c r="A874" s="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</row>
    <row r="875" ht="12.75" customHeight="1">
      <c r="A875" s="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</row>
    <row r="876" ht="12.75" customHeight="1">
      <c r="A876" s="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</row>
    <row r="877" ht="12.75" customHeight="1">
      <c r="A877" s="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</row>
    <row r="878" ht="12.75" customHeight="1">
      <c r="A878" s="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</row>
    <row r="879" ht="12.75" customHeight="1">
      <c r="A879" s="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</row>
    <row r="880" ht="12.75" customHeight="1">
      <c r="A880" s="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</row>
    <row r="881" ht="12.75" customHeight="1">
      <c r="A881" s="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</row>
    <row r="882" ht="12.75" customHeight="1">
      <c r="A882" s="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</row>
    <row r="883" ht="12.75" customHeight="1">
      <c r="A883" s="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</row>
    <row r="884" ht="12.75" customHeight="1">
      <c r="A884" s="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</row>
    <row r="885" ht="12.75" customHeight="1">
      <c r="A885" s="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</row>
    <row r="886" ht="12.75" customHeight="1">
      <c r="A886" s="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</row>
    <row r="887" ht="12.75" customHeight="1">
      <c r="A887" s="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</row>
    <row r="888" ht="12.75" customHeight="1">
      <c r="A888" s="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</row>
    <row r="889" ht="12.75" customHeight="1">
      <c r="A889" s="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</row>
    <row r="890" ht="12.75" customHeight="1">
      <c r="A890" s="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</row>
    <row r="891" ht="12.75" customHeight="1">
      <c r="A891" s="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</row>
    <row r="892" ht="12.75" customHeight="1">
      <c r="A892" s="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</row>
    <row r="893" ht="12.75" customHeight="1">
      <c r="A893" s="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</row>
    <row r="894" ht="12.75" customHeight="1">
      <c r="A894" s="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</row>
    <row r="895" ht="12.75" customHeight="1">
      <c r="A895" s="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</row>
    <row r="896" ht="12.75" customHeight="1">
      <c r="A896" s="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</row>
    <row r="897" ht="12.75" customHeight="1">
      <c r="A897" s="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</row>
    <row r="898" ht="12.75" customHeight="1">
      <c r="A898" s="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</row>
    <row r="899" ht="12.75" customHeight="1">
      <c r="A899" s="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</row>
    <row r="900" ht="12.75" customHeight="1">
      <c r="A900" s="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</row>
    <row r="901" ht="12.75" customHeight="1">
      <c r="A901" s="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</row>
    <row r="902" ht="12.75" customHeight="1">
      <c r="A902" s="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</row>
    <row r="903" ht="12.75" customHeight="1">
      <c r="A903" s="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</row>
    <row r="904" ht="12.75" customHeight="1">
      <c r="A904" s="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</row>
    <row r="905" ht="12.75" customHeight="1">
      <c r="A905" s="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</row>
    <row r="906" ht="12.75" customHeight="1">
      <c r="A906" s="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</row>
    <row r="907" ht="12.75" customHeight="1">
      <c r="A907" s="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</row>
    <row r="908" ht="12.75" customHeight="1">
      <c r="A908" s="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</row>
    <row r="909" ht="12.75" customHeight="1">
      <c r="A909" s="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</row>
    <row r="910" ht="12.75" customHeight="1">
      <c r="A910" s="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</row>
    <row r="911" ht="12.75" customHeight="1">
      <c r="A911" s="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</row>
    <row r="912" ht="12.75" customHeight="1">
      <c r="A912" s="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</row>
    <row r="913" ht="12.75" customHeight="1">
      <c r="A913" s="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</row>
    <row r="914" ht="12.75" customHeight="1">
      <c r="A914" s="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</row>
    <row r="915" ht="12.75" customHeight="1">
      <c r="A915" s="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</row>
    <row r="916" ht="12.75" customHeight="1">
      <c r="A916" s="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</row>
    <row r="917" ht="12.75" customHeight="1">
      <c r="A917" s="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</row>
    <row r="918" ht="12.75" customHeight="1">
      <c r="A918" s="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</row>
    <row r="919" ht="12.75" customHeight="1">
      <c r="A919" s="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</row>
    <row r="920" ht="12.75" customHeight="1">
      <c r="A920" s="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</row>
    <row r="921" ht="12.75" customHeight="1">
      <c r="A921" s="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</row>
    <row r="922" ht="12.75" customHeight="1">
      <c r="A922" s="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</row>
    <row r="923" ht="12.75" customHeight="1">
      <c r="A923" s="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</row>
    <row r="924" ht="12.75" customHeight="1">
      <c r="A924" s="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</row>
    <row r="925" ht="12.75" customHeight="1">
      <c r="A925" s="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</row>
    <row r="926" ht="12.75" customHeight="1">
      <c r="A926" s="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</row>
    <row r="927" ht="12.75" customHeight="1">
      <c r="A927" s="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</row>
    <row r="928" ht="12.75" customHeight="1">
      <c r="A928" s="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</row>
    <row r="929" ht="12.75" customHeight="1">
      <c r="A929" s="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</row>
    <row r="930" ht="12.75" customHeight="1">
      <c r="A930" s="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</row>
    <row r="931" ht="12.75" customHeight="1">
      <c r="A931" s="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</row>
    <row r="932" ht="12.75" customHeight="1">
      <c r="A932" s="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</row>
    <row r="933" ht="12.75" customHeight="1">
      <c r="A933" s="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</row>
    <row r="934" ht="12.75" customHeight="1">
      <c r="A934" s="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</row>
    <row r="935" ht="12.75" customHeight="1">
      <c r="A935" s="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</row>
    <row r="936" ht="12.75" customHeight="1">
      <c r="A936" s="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</row>
    <row r="937" ht="12.75" customHeight="1">
      <c r="A937" s="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</row>
    <row r="938" ht="12.75" customHeight="1">
      <c r="A938" s="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</row>
    <row r="939" ht="12.75" customHeight="1">
      <c r="A939" s="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</row>
    <row r="940" ht="12.75" customHeight="1">
      <c r="A940" s="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</row>
    <row r="941" ht="12.75" customHeight="1">
      <c r="A941" s="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</row>
    <row r="942" ht="12.75" customHeight="1">
      <c r="A942" s="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</row>
    <row r="943" ht="12.75" customHeight="1">
      <c r="A943" s="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</row>
    <row r="944" ht="12.75" customHeight="1">
      <c r="A944" s="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</row>
    <row r="945" ht="12.75" customHeight="1">
      <c r="A945" s="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</row>
    <row r="946" ht="12.75" customHeight="1">
      <c r="A946" s="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</row>
    <row r="947" ht="12.75" customHeight="1">
      <c r="A947" s="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</row>
    <row r="948" ht="12.75" customHeight="1">
      <c r="A948" s="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</row>
    <row r="949" ht="12.75" customHeight="1">
      <c r="A949" s="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</row>
    <row r="950" ht="12.75" customHeight="1">
      <c r="A950" s="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</row>
    <row r="951" ht="12.75" customHeight="1">
      <c r="A951" s="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</row>
    <row r="952" ht="12.75" customHeight="1">
      <c r="A952" s="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</row>
    <row r="953" ht="12.75" customHeight="1">
      <c r="A953" s="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</row>
    <row r="954" ht="12.75" customHeight="1">
      <c r="A954" s="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</row>
    <row r="955" ht="12.75" customHeight="1">
      <c r="A955" s="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</row>
    <row r="956" ht="12.75" customHeight="1">
      <c r="A956" s="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</row>
    <row r="957" ht="12.75" customHeight="1">
      <c r="A957" s="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</row>
    <row r="958" ht="12.75" customHeight="1">
      <c r="A958" s="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</row>
    <row r="959" ht="12.75" customHeight="1">
      <c r="A959" s="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</row>
    <row r="960" ht="12.75" customHeight="1">
      <c r="A960" s="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</row>
    <row r="961" ht="12.75" customHeight="1">
      <c r="A961" s="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</row>
    <row r="962" ht="12.75" customHeight="1">
      <c r="A962" s="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</row>
    <row r="963" ht="12.75" customHeight="1">
      <c r="A963" s="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</row>
    <row r="964" ht="12.75" customHeight="1">
      <c r="A964" s="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</row>
    <row r="965" ht="12.75" customHeight="1">
      <c r="A965" s="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</row>
    <row r="966" ht="12.75" customHeight="1">
      <c r="A966" s="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</row>
    <row r="967" ht="12.75" customHeight="1">
      <c r="A967" s="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</row>
    <row r="968" ht="12.75" customHeight="1">
      <c r="A968" s="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</row>
    <row r="969" ht="12.75" customHeight="1">
      <c r="A969" s="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</row>
    <row r="970" ht="12.75" customHeight="1">
      <c r="A970" s="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</row>
    <row r="971" ht="12.75" customHeight="1">
      <c r="A971" s="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</row>
    <row r="972" ht="12.75" customHeight="1">
      <c r="A972" s="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</row>
    <row r="973" ht="12.75" customHeight="1">
      <c r="A973" s="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</row>
    <row r="974" ht="12.75" customHeight="1">
      <c r="A974" s="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</row>
    <row r="975" ht="12.75" customHeight="1">
      <c r="A975" s="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</row>
    <row r="976" ht="12.75" customHeight="1">
      <c r="A976" s="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</row>
    <row r="977" ht="12.75" customHeight="1">
      <c r="A977" s="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</row>
    <row r="978" ht="12.75" customHeight="1">
      <c r="A978" s="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</row>
    <row r="979" ht="12.75" customHeight="1">
      <c r="A979" s="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</row>
    <row r="980" ht="12.75" customHeight="1">
      <c r="A980" s="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</row>
    <row r="981" ht="12.75" customHeight="1">
      <c r="A981" s="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</row>
  </sheetData>
  <conditionalFormatting sqref="R8:AA8">
    <cfRule type="cellIs" dxfId="0" priority="1" operator="lessThan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7">
      <c r="C7" s="6"/>
      <c r="D7" s="12"/>
      <c r="E7" s="12"/>
      <c r="F7" s="12"/>
      <c r="G7" s="12"/>
    </row>
    <row r="8">
      <c r="C8" s="6"/>
      <c r="D8" s="12" t="s">
        <v>26</v>
      </c>
      <c r="E8" s="12" t="s">
        <v>27</v>
      </c>
      <c r="F8" s="14" t="s">
        <v>28</v>
      </c>
      <c r="G8" s="12" t="s">
        <v>35</v>
      </c>
    </row>
    <row r="9">
      <c r="C9" s="6" t="s">
        <v>36</v>
      </c>
      <c r="D9" s="12">
        <v>3.0</v>
      </c>
      <c r="E9" s="29">
        <f t="shared" ref="E9:E13" si="1">SQRT(D9)*10</f>
        <v>17.32050808</v>
      </c>
      <c r="F9" s="32">
        <f t="shared" ref="F9:F13" si="2">pow(D9, -0.5)*250</f>
        <v>144.3375673</v>
      </c>
      <c r="G9" s="29">
        <f t="shared" ref="G9:G13" si="3">F9/2</f>
        <v>72.16878365</v>
      </c>
    </row>
    <row r="10">
      <c r="C10" s="6" t="s">
        <v>37</v>
      </c>
      <c r="D10" s="12">
        <v>4.0</v>
      </c>
      <c r="E10" s="29">
        <f t="shared" si="1"/>
        <v>20</v>
      </c>
      <c r="F10" s="32">
        <f t="shared" si="2"/>
        <v>125</v>
      </c>
      <c r="G10" s="29">
        <f t="shared" si="3"/>
        <v>62.5</v>
      </c>
    </row>
    <row r="11">
      <c r="C11" s="6" t="s">
        <v>38</v>
      </c>
      <c r="D11" s="12">
        <v>2.0</v>
      </c>
      <c r="E11" s="29">
        <f t="shared" si="1"/>
        <v>14.14213562</v>
      </c>
      <c r="F11" s="32">
        <f t="shared" si="2"/>
        <v>176.7766953</v>
      </c>
      <c r="G11" s="29">
        <f t="shared" si="3"/>
        <v>88.38834765</v>
      </c>
    </row>
    <row r="12">
      <c r="C12" s="6" t="s">
        <v>39</v>
      </c>
      <c r="D12" s="12">
        <v>6.0</v>
      </c>
      <c r="E12" s="29">
        <f t="shared" si="1"/>
        <v>24.49489743</v>
      </c>
      <c r="F12" s="32">
        <f t="shared" si="2"/>
        <v>102.0620726</v>
      </c>
      <c r="G12" s="29">
        <f t="shared" si="3"/>
        <v>51.03103631</v>
      </c>
    </row>
    <row r="13">
      <c r="C13" s="6" t="s">
        <v>40</v>
      </c>
      <c r="D13" s="12">
        <v>6.0</v>
      </c>
      <c r="E13" s="29">
        <f t="shared" si="1"/>
        <v>24.49489743</v>
      </c>
      <c r="F13" s="32">
        <f t="shared" si="2"/>
        <v>102.0620726</v>
      </c>
      <c r="G13" s="29">
        <f t="shared" si="3"/>
        <v>51.03103631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8">
      <c r="B8" s="6"/>
      <c r="C8" s="32"/>
      <c r="D8" s="29"/>
      <c r="E8" s="12"/>
      <c r="F8" s="12"/>
      <c r="G8" s="34" t="s">
        <v>44</v>
      </c>
      <c r="H8" s="53" t="s">
        <v>10</v>
      </c>
      <c r="I8" s="55"/>
    </row>
    <row r="9">
      <c r="B9" s="6"/>
      <c r="C9" s="32" t="s">
        <v>26</v>
      </c>
      <c r="D9" s="29" t="s">
        <v>4</v>
      </c>
      <c r="E9" s="12" t="s">
        <v>45</v>
      </c>
      <c r="F9" s="12" t="s">
        <v>46</v>
      </c>
      <c r="G9" s="34">
        <v>50.0</v>
      </c>
      <c r="H9" s="57">
        <v>15.0</v>
      </c>
      <c r="I9" s="55"/>
    </row>
    <row r="10">
      <c r="B10" s="6"/>
      <c r="C10" s="12"/>
      <c r="D10" s="12"/>
      <c r="E10" s="12"/>
      <c r="F10" s="12"/>
      <c r="G10" s="39"/>
      <c r="I10" s="55"/>
      <c r="J10" s="39"/>
      <c r="K10" s="42"/>
      <c r="L10" s="39"/>
      <c r="M10" s="59"/>
      <c r="N10" s="59"/>
      <c r="O10" s="39"/>
      <c r="P10" s="39"/>
      <c r="Q10" s="60"/>
      <c r="R10" s="42"/>
      <c r="S10" s="54"/>
      <c r="T10" s="54"/>
      <c r="U10" s="56"/>
      <c r="V10" s="56"/>
      <c r="W10" s="39"/>
    </row>
    <row r="11">
      <c r="B11" s="6" t="s">
        <v>53</v>
      </c>
      <c r="C11" s="12">
        <v>38.0</v>
      </c>
      <c r="D11" s="12">
        <v>90.0</v>
      </c>
      <c r="E11" s="12">
        <v>210.0</v>
      </c>
      <c r="F11" s="12">
        <v>210.0</v>
      </c>
      <c r="G11" s="39">
        <f t="shared" ref="G11:G13" si="1">C11*F11/E11/$G$9</f>
        <v>0.76</v>
      </c>
      <c r="H11" s="29">
        <f t="shared" ref="H11:H13" si="2">G11*$H$9</f>
        <v>11.4</v>
      </c>
      <c r="I11" s="55"/>
      <c r="J11" s="39"/>
      <c r="K11" s="42"/>
      <c r="L11" s="39"/>
      <c r="M11" s="59"/>
      <c r="N11" s="59"/>
      <c r="O11" s="39"/>
      <c r="P11" s="39"/>
      <c r="Q11" s="60"/>
      <c r="R11" s="32"/>
      <c r="S11" s="54"/>
      <c r="T11" s="54"/>
      <c r="U11" s="56"/>
      <c r="V11" s="56"/>
      <c r="W11" s="39"/>
    </row>
    <row r="12">
      <c r="B12" s="6" t="s">
        <v>62</v>
      </c>
      <c r="C12" s="12">
        <v>42.0</v>
      </c>
      <c r="D12" s="12">
        <v>100.0</v>
      </c>
      <c r="E12" s="12">
        <v>210.0</v>
      </c>
      <c r="F12" s="12">
        <v>210.0</v>
      </c>
      <c r="G12" s="39">
        <f t="shared" si="1"/>
        <v>0.84</v>
      </c>
      <c r="H12" s="29">
        <f t="shared" si="2"/>
        <v>12.6</v>
      </c>
      <c r="I12" s="55"/>
      <c r="J12" s="39"/>
      <c r="K12" s="42"/>
      <c r="L12" s="39"/>
      <c r="M12" s="59"/>
      <c r="N12" s="59"/>
      <c r="O12" s="39"/>
      <c r="P12" s="39"/>
      <c r="Q12" s="60"/>
      <c r="R12" s="32"/>
      <c r="S12" s="54"/>
      <c r="T12" s="54"/>
      <c r="U12" s="56"/>
      <c r="V12" s="56"/>
      <c r="W12" s="39"/>
    </row>
    <row r="13">
      <c r="B13" s="6" t="s">
        <v>68</v>
      </c>
      <c r="C13" s="12">
        <v>32.0</v>
      </c>
      <c r="D13" s="12">
        <v>110.0</v>
      </c>
      <c r="E13" s="12">
        <v>210.0</v>
      </c>
      <c r="F13" s="12">
        <v>210.0</v>
      </c>
      <c r="G13" s="39">
        <f t="shared" si="1"/>
        <v>0.64</v>
      </c>
      <c r="H13" s="29">
        <f t="shared" si="2"/>
        <v>9.6</v>
      </c>
      <c r="I13" s="55"/>
      <c r="J13" s="39"/>
      <c r="K13" s="42"/>
      <c r="L13" s="39"/>
      <c r="M13" s="59"/>
      <c r="N13" s="59"/>
      <c r="O13" s="39"/>
      <c r="P13" s="39"/>
      <c r="Q13" s="60"/>
      <c r="R13" s="64"/>
      <c r="S13" s="54"/>
      <c r="T13" s="54"/>
      <c r="U13" s="56"/>
      <c r="V13" s="56"/>
      <c r="W13" s="39"/>
    </row>
    <row r="14">
      <c r="B14" s="12" t="s">
        <v>72</v>
      </c>
      <c r="C14" s="12">
        <v>360.0</v>
      </c>
      <c r="F14" s="12"/>
      <c r="H14" s="65"/>
      <c r="I14" s="65"/>
      <c r="J14" s="39"/>
      <c r="K14" s="42"/>
      <c r="L14" s="39"/>
      <c r="M14" s="59"/>
      <c r="N14" s="59"/>
      <c r="O14" s="39"/>
      <c r="P14" s="39"/>
      <c r="Q14" s="60"/>
      <c r="R14" s="64"/>
      <c r="S14" s="54"/>
      <c r="T14" s="54"/>
      <c r="U14" s="56"/>
      <c r="V14" s="56"/>
      <c r="W14" s="39"/>
    </row>
    <row r="15">
      <c r="J15" s="39"/>
      <c r="K15" s="42"/>
      <c r="L15" s="39"/>
      <c r="M15" s="59"/>
      <c r="N15" s="59"/>
      <c r="O15" s="39"/>
      <c r="P15" s="39"/>
      <c r="Q15" s="60"/>
      <c r="R15" s="64"/>
      <c r="S15" s="54"/>
      <c r="T15" s="54"/>
      <c r="U15" s="56"/>
      <c r="V15" s="56"/>
      <c r="W15" s="39"/>
    </row>
    <row r="16">
      <c r="M16" s="20"/>
    </row>
  </sheetData>
  <drawing r:id="rId1"/>
</worksheet>
</file>