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800" windowHeight="8115" activeTab="2"/>
  </bookViews>
  <sheets>
    <sheet name="Ships" sheetId="1" r:id="rId1"/>
    <sheet name="Weapons" sheetId="2" r:id="rId2"/>
    <sheet name="Missiles" sheetId="3" r:id="rId3"/>
    <sheet name="Fighters" sheetId="4" r:id="rId4"/>
  </sheets>
  <definedNames>
    <definedName name="_xlnm.Sheet_Title" localSheetId="3">"Fighters"</definedName>
    <definedName name="_xlnm.Sheet_Title" localSheetId="2">"Missiles"</definedName>
    <definedName name="_xlnm.Sheet_Title" localSheetId="0">"Ships"</definedName>
    <definedName name="_xlnm.Sheet_Title" localSheetId="1">"Weapons"</definedName>
  </definedNames>
  <calcPr calcId="145621" iterate="1"/>
  <webPublishing css="0" allowPng="1" codePage="1252"/>
  <fileRecoveryPr repairLoad="1"/>
</workbook>
</file>

<file path=xl/calcChain.xml><?xml version="1.0" encoding="utf-8"?>
<calcChain xmlns="http://schemas.openxmlformats.org/spreadsheetml/2006/main">
  <c r="F23" i="3" l="1"/>
  <c r="F24" i="3"/>
  <c r="F25" i="3"/>
  <c r="F26" i="3"/>
  <c r="F27" i="3"/>
  <c r="F28" i="3"/>
  <c r="F29" i="3"/>
  <c r="F30" i="3"/>
  <c r="F31" i="3"/>
  <c r="F32" i="3"/>
  <c r="F33" i="3"/>
  <c r="H23" i="3"/>
  <c r="G28" i="3"/>
  <c r="H28" i="3" s="1"/>
  <c r="G27" i="3"/>
  <c r="H27" i="3" s="1"/>
  <c r="G26" i="3"/>
  <c r="H26" i="3" s="1"/>
  <c r="G25" i="3"/>
  <c r="H25" i="3" s="1"/>
  <c r="G24" i="3"/>
  <c r="H24" i="3" s="1"/>
  <c r="G33" i="3"/>
  <c r="H33" i="3" s="1"/>
  <c r="G32" i="3"/>
  <c r="H32" i="3" s="1"/>
  <c r="G31" i="3"/>
  <c r="H31" i="3" s="1"/>
  <c r="G30" i="3"/>
  <c r="H30" i="3" s="1"/>
  <c r="G29" i="3"/>
  <c r="H29" i="3" s="1"/>
  <c r="K14" i="4"/>
  <c r="G14" i="4"/>
  <c r="H14" i="4" s="1"/>
  <c r="K13" i="4"/>
  <c r="H13" i="4"/>
  <c r="G13" i="4"/>
  <c r="K12" i="4"/>
  <c r="G12" i="4"/>
  <c r="H12" i="4" s="1"/>
  <c r="K11" i="4"/>
  <c r="H11" i="4"/>
  <c r="G11" i="4"/>
  <c r="L15" i="3"/>
  <c r="F15" i="3"/>
  <c r="M15" i="3" s="1"/>
  <c r="E15" i="3"/>
  <c r="L14" i="3"/>
  <c r="F14" i="3"/>
  <c r="M14" i="3" s="1"/>
  <c r="E14" i="3"/>
  <c r="L13" i="3"/>
  <c r="F13" i="3"/>
  <c r="M13" i="3" s="1"/>
  <c r="E13" i="3"/>
  <c r="L12" i="3"/>
  <c r="F12" i="3"/>
  <c r="M12" i="3" s="1"/>
  <c r="E12" i="3"/>
  <c r="L10" i="3"/>
  <c r="F10" i="3"/>
  <c r="M10" i="3" s="1"/>
  <c r="E10" i="3"/>
  <c r="L9" i="3"/>
  <c r="F9" i="3"/>
  <c r="M9" i="3" s="1"/>
  <c r="E9" i="3"/>
  <c r="H58" i="2"/>
  <c r="G58" i="2"/>
  <c r="I57" i="2"/>
  <c r="H57" i="2"/>
  <c r="G57" i="2"/>
  <c r="I56" i="2"/>
  <c r="H56" i="2"/>
  <c r="G56" i="2"/>
  <c r="I55" i="2"/>
  <c r="H55" i="2"/>
  <c r="G55" i="2"/>
  <c r="I54" i="2"/>
  <c r="H54" i="2"/>
  <c r="G54" i="2"/>
  <c r="I53" i="2"/>
  <c r="H53" i="2"/>
  <c r="G53" i="2"/>
  <c r="I52" i="2"/>
  <c r="H52" i="2"/>
  <c r="G52" i="2"/>
  <c r="I51" i="2"/>
  <c r="H51" i="2"/>
  <c r="G51" i="2"/>
  <c r="I50" i="2"/>
  <c r="H50" i="2"/>
  <c r="G50" i="2"/>
  <c r="I49" i="2"/>
  <c r="H49" i="2"/>
  <c r="G49" i="2"/>
  <c r="I48" i="2"/>
  <c r="H48" i="2"/>
  <c r="G48" i="2"/>
  <c r="I47" i="2"/>
  <c r="H47" i="2"/>
  <c r="G47" i="2"/>
  <c r="J45" i="2"/>
  <c r="J57" i="2" s="1"/>
  <c r="R40" i="2"/>
  <c r="N40" i="2"/>
  <c r="L40" i="2"/>
  <c r="D40" i="2"/>
  <c r="D39" i="2"/>
  <c r="R38" i="2"/>
  <c r="N38" i="2"/>
  <c r="L38" i="2"/>
  <c r="G38" i="2"/>
  <c r="D38" i="2"/>
  <c r="O37" i="2"/>
  <c r="J37" i="2"/>
  <c r="D37" i="2"/>
  <c r="R36" i="2"/>
  <c r="P36" i="2"/>
  <c r="N36" i="2"/>
  <c r="L36" i="2"/>
  <c r="G36" i="2"/>
  <c r="D36" i="2"/>
  <c r="S35" i="2"/>
  <c r="Q35" i="2"/>
  <c r="H35" i="2"/>
  <c r="D35" i="2"/>
  <c r="R34" i="2"/>
  <c r="P34" i="2"/>
  <c r="N34" i="2"/>
  <c r="L34" i="2"/>
  <c r="G34" i="2"/>
  <c r="D34" i="2"/>
  <c r="S33" i="2"/>
  <c r="H33" i="2"/>
  <c r="D33" i="2"/>
  <c r="R32" i="2"/>
  <c r="P32" i="2"/>
  <c r="N32" i="2"/>
  <c r="L32" i="2"/>
  <c r="G32" i="2"/>
  <c r="D32" i="2"/>
  <c r="S31" i="2"/>
  <c r="Q31" i="2"/>
  <c r="H31" i="2"/>
  <c r="D31" i="2"/>
  <c r="R30" i="2"/>
  <c r="P30" i="2"/>
  <c r="N30" i="2"/>
  <c r="L30" i="2"/>
  <c r="G30" i="2"/>
  <c r="D30" i="2"/>
  <c r="S29" i="2"/>
  <c r="H29" i="2"/>
  <c r="D29" i="2"/>
  <c r="R28" i="2"/>
  <c r="P28" i="2"/>
  <c r="N28" i="2"/>
  <c r="L28" i="2"/>
  <c r="G28" i="2"/>
  <c r="D28" i="2"/>
  <c r="S27" i="2"/>
  <c r="Q27" i="2"/>
  <c r="H27" i="2"/>
  <c r="D27" i="2"/>
  <c r="R26" i="2"/>
  <c r="P26" i="2"/>
  <c r="N26" i="2"/>
  <c r="L26" i="2"/>
  <c r="G26" i="2"/>
  <c r="D26" i="2"/>
  <c r="I21" i="2"/>
  <c r="G21" i="2"/>
  <c r="I20" i="2"/>
  <c r="G20" i="2"/>
  <c r="G19" i="2"/>
  <c r="I19" i="2" s="1"/>
  <c r="I18" i="2"/>
  <c r="G18" i="2"/>
  <c r="G17" i="2"/>
  <c r="I17" i="2" s="1"/>
  <c r="K16" i="2"/>
  <c r="G16" i="2"/>
  <c r="K15" i="2"/>
  <c r="I15" i="2"/>
  <c r="G15" i="2"/>
  <c r="R39" i="2" s="1"/>
  <c r="K14" i="2"/>
  <c r="G14" i="2"/>
  <c r="K13" i="2"/>
  <c r="G13" i="2"/>
  <c r="I13" i="2" s="1"/>
  <c r="K12" i="2"/>
  <c r="G12" i="2"/>
  <c r="K11" i="2"/>
  <c r="I11" i="2"/>
  <c r="G11" i="2"/>
  <c r="N39" i="2" s="1"/>
  <c r="K10" i="2"/>
  <c r="G10" i="2"/>
  <c r="K9" i="2"/>
  <c r="I9" i="2"/>
  <c r="G9" i="2"/>
  <c r="L37" i="2" s="1"/>
  <c r="K8" i="2"/>
  <c r="G8" i="2"/>
  <c r="AA7" i="2"/>
  <c r="Z7" i="2"/>
  <c r="Y7" i="2"/>
  <c r="X7" i="2"/>
  <c r="W7" i="2"/>
  <c r="V7" i="2"/>
  <c r="U7" i="2"/>
  <c r="T7" i="2"/>
  <c r="S7" i="2"/>
  <c r="R7" i="2"/>
  <c r="K7" i="2"/>
  <c r="G7" i="2"/>
  <c r="AA6" i="2"/>
  <c r="Z6" i="2"/>
  <c r="Y6" i="2"/>
  <c r="X6" i="2"/>
  <c r="W6" i="2"/>
  <c r="V6" i="2"/>
  <c r="U6" i="2"/>
  <c r="T6" i="2"/>
  <c r="S6" i="2"/>
  <c r="R6" i="2"/>
  <c r="P6" i="2"/>
  <c r="K6" i="2"/>
  <c r="G6" i="2"/>
  <c r="K5" i="2"/>
  <c r="I5" i="2"/>
  <c r="G5" i="2"/>
  <c r="G40" i="2" s="1"/>
  <c r="K4" i="2"/>
  <c r="G4" i="2"/>
  <c r="K3" i="2"/>
  <c r="G3" i="2"/>
  <c r="E40" i="2" s="1"/>
  <c r="Q42" i="1"/>
  <c r="M42" i="1"/>
  <c r="N42" i="1" s="1"/>
  <c r="Q41" i="1"/>
  <c r="M41" i="1"/>
  <c r="L41" i="1"/>
  <c r="Q40" i="1"/>
  <c r="M40" i="1"/>
  <c r="L40" i="1"/>
  <c r="Q39" i="1"/>
  <c r="M39" i="1"/>
  <c r="L39" i="1"/>
  <c r="Q38" i="1"/>
  <c r="M38" i="1"/>
  <c r="L38" i="1"/>
  <c r="Q37" i="1"/>
  <c r="M37" i="1"/>
  <c r="L37" i="1"/>
  <c r="Q36" i="1"/>
  <c r="M36" i="1"/>
  <c r="L36" i="1"/>
  <c r="Q35" i="1"/>
  <c r="M35" i="1"/>
  <c r="L35" i="1"/>
  <c r="Q34" i="1"/>
  <c r="M34" i="1"/>
  <c r="L34" i="1"/>
  <c r="Q33" i="1"/>
  <c r="M33" i="1"/>
  <c r="L33" i="1"/>
  <c r="Q32" i="1"/>
  <c r="M32" i="1"/>
  <c r="L32" i="1"/>
  <c r="Q31" i="1"/>
  <c r="M31" i="1"/>
  <c r="L31" i="1"/>
  <c r="L16" i="1"/>
  <c r="K16" i="1"/>
  <c r="N16" i="1" s="1"/>
  <c r="P16" i="1" s="1"/>
  <c r="H16" i="1"/>
  <c r="G16" i="1"/>
  <c r="M16" i="1" s="1"/>
  <c r="F16" i="1"/>
  <c r="N15" i="1"/>
  <c r="P15" i="1" s="1"/>
  <c r="L15" i="1"/>
  <c r="K15" i="1"/>
  <c r="O15" i="1" s="1"/>
  <c r="I15" i="1"/>
  <c r="J15" i="1" s="1"/>
  <c r="H15" i="1"/>
  <c r="F15" i="1"/>
  <c r="G15" i="1" s="1"/>
  <c r="M15" i="1" s="1"/>
  <c r="Q15" i="1" s="1"/>
  <c r="K14" i="1"/>
  <c r="H14" i="1"/>
  <c r="G14" i="1"/>
  <c r="F14" i="1"/>
  <c r="N13" i="1"/>
  <c r="P13" i="1" s="1"/>
  <c r="L13" i="1"/>
  <c r="K13" i="1"/>
  <c r="O13" i="1" s="1"/>
  <c r="I13" i="1"/>
  <c r="J13" i="1" s="1"/>
  <c r="H13" i="1"/>
  <c r="F13" i="1"/>
  <c r="K12" i="1"/>
  <c r="H12" i="1"/>
  <c r="G12" i="1"/>
  <c r="F12" i="1"/>
  <c r="R12" i="1" s="1"/>
  <c r="S12" i="1" s="1"/>
  <c r="N11" i="1"/>
  <c r="P11" i="1" s="1"/>
  <c r="L11" i="1"/>
  <c r="K11" i="1"/>
  <c r="O11" i="1" s="1"/>
  <c r="I11" i="1"/>
  <c r="J11" i="1" s="1"/>
  <c r="H11" i="1"/>
  <c r="F11" i="1"/>
  <c r="K10" i="1"/>
  <c r="H10" i="1"/>
  <c r="G10" i="1"/>
  <c r="F10" i="1"/>
  <c r="N9" i="1"/>
  <c r="P9" i="1" s="1"/>
  <c r="L9" i="1"/>
  <c r="K9" i="1"/>
  <c r="O9" i="1" s="1"/>
  <c r="I9" i="1"/>
  <c r="J9" i="1" s="1"/>
  <c r="H9" i="1"/>
  <c r="F9" i="1"/>
  <c r="S8" i="1"/>
  <c r="P8" i="1"/>
  <c r="K8" i="1"/>
  <c r="N8" i="1" s="1"/>
  <c r="H8" i="1"/>
  <c r="G8" i="1"/>
  <c r="F8" i="1"/>
  <c r="R8" i="1" s="1"/>
  <c r="N7" i="1"/>
  <c r="P7" i="1" s="1"/>
  <c r="L7" i="1"/>
  <c r="K7" i="1"/>
  <c r="I7" i="1"/>
  <c r="J7" i="1" s="1"/>
  <c r="H7" i="1"/>
  <c r="F7" i="1"/>
  <c r="P6" i="1"/>
  <c r="L6" i="1"/>
  <c r="K6" i="1"/>
  <c r="N6" i="1" s="1"/>
  <c r="H6" i="1"/>
  <c r="G6" i="1"/>
  <c r="F6" i="1"/>
  <c r="R6" i="1" s="1"/>
  <c r="S6" i="1" s="1"/>
  <c r="N5" i="1"/>
  <c r="P5" i="1" s="1"/>
  <c r="L5" i="1"/>
  <c r="K5" i="1"/>
  <c r="I5" i="1"/>
  <c r="J5" i="1" s="1"/>
  <c r="H5" i="1"/>
  <c r="F5" i="1"/>
  <c r="S4" i="1"/>
  <c r="P4" i="1"/>
  <c r="K4" i="1"/>
  <c r="N4" i="1" s="1"/>
  <c r="H4" i="1"/>
  <c r="G4" i="1"/>
  <c r="F4" i="1"/>
  <c r="R4" i="1" s="1"/>
  <c r="I2" i="1"/>
  <c r="I16" i="1" s="1"/>
  <c r="J16" i="1" s="1"/>
  <c r="O39" i="1"/>
  <c r="O35" i="1"/>
  <c r="O31" i="1"/>
  <c r="O41" i="1"/>
  <c r="O37" i="1"/>
  <c r="O33" i="1"/>
  <c r="O38" i="1"/>
  <c r="O34" i="1"/>
  <c r="O42" i="1"/>
  <c r="O40" i="1"/>
  <c r="O36" i="1"/>
  <c r="O32" i="1"/>
  <c r="P32" i="1" l="1"/>
  <c r="R32" i="1" s="1"/>
  <c r="S32" i="1" s="1"/>
  <c r="P36" i="1"/>
  <c r="R36" i="1" s="1"/>
  <c r="S36" i="1" s="1"/>
  <c r="P40" i="1"/>
  <c r="R40" i="1" s="1"/>
  <c r="S40" i="1" s="1"/>
  <c r="P42" i="1"/>
  <c r="R42" i="1" s="1"/>
  <c r="S42" i="1" s="1"/>
  <c r="P34" i="1"/>
  <c r="R34" i="1" s="1"/>
  <c r="S34" i="1" s="1"/>
  <c r="P38" i="1"/>
  <c r="R38" i="1" s="1"/>
  <c r="S38" i="1" s="1"/>
  <c r="P33" i="1"/>
  <c r="R33" i="1" s="1"/>
  <c r="S33" i="1" s="1"/>
  <c r="P37" i="1"/>
  <c r="R37" i="1" s="1"/>
  <c r="S37" i="1" s="1"/>
  <c r="P41" i="1"/>
  <c r="R41" i="1" s="1"/>
  <c r="S41" i="1" s="1"/>
  <c r="P31" i="1"/>
  <c r="R31" i="1" s="1"/>
  <c r="S31" i="1" s="1"/>
  <c r="P35" i="1"/>
  <c r="R35" i="1" s="1"/>
  <c r="S35" i="1" s="1"/>
  <c r="P39" i="1"/>
  <c r="R39" i="1" s="1"/>
  <c r="S39" i="1" s="1"/>
  <c r="G7" i="1"/>
  <c r="M10" i="1"/>
  <c r="Q10" i="1" s="1"/>
  <c r="X8" i="2"/>
  <c r="T8" i="2"/>
  <c r="W8" i="2"/>
  <c r="W10" i="2" s="1"/>
  <c r="R8" i="2"/>
  <c r="R10" i="2" s="1"/>
  <c r="AA8" i="2"/>
  <c r="V8" i="2"/>
  <c r="Z8" i="2"/>
  <c r="Z10" i="2" s="1"/>
  <c r="U8" i="2"/>
  <c r="U10" i="2" s="1"/>
  <c r="L8" i="1"/>
  <c r="F39" i="2"/>
  <c r="F40" i="2"/>
  <c r="F36" i="2"/>
  <c r="F32" i="2"/>
  <c r="F28" i="2"/>
  <c r="F38" i="2"/>
  <c r="F34" i="2"/>
  <c r="F30" i="2"/>
  <c r="F26" i="2"/>
  <c r="F37" i="2"/>
  <c r="F35" i="2"/>
  <c r="F33" i="2"/>
  <c r="F31" i="2"/>
  <c r="F29" i="2"/>
  <c r="F27" i="2"/>
  <c r="I4" i="2"/>
  <c r="Q37" i="2"/>
  <c r="Q38" i="2"/>
  <c r="Q34" i="2"/>
  <c r="Q30" i="2"/>
  <c r="Q26" i="2"/>
  <c r="Q40" i="2"/>
  <c r="Q36" i="2"/>
  <c r="Q32" i="2"/>
  <c r="Q28" i="2"/>
  <c r="I14" i="2"/>
  <c r="Q39" i="2"/>
  <c r="N12" i="1"/>
  <c r="P12" i="1" s="1"/>
  <c r="L12" i="1"/>
  <c r="M14" i="1"/>
  <c r="Q14" i="1" s="1"/>
  <c r="I38" i="2"/>
  <c r="I39" i="2"/>
  <c r="I35" i="2"/>
  <c r="I31" i="2"/>
  <c r="I27" i="2"/>
  <c r="I37" i="2"/>
  <c r="I33" i="2"/>
  <c r="I29" i="2"/>
  <c r="I40" i="2"/>
  <c r="I36" i="2"/>
  <c r="I30" i="2"/>
  <c r="I26" i="2"/>
  <c r="I34" i="2"/>
  <c r="I32" i="2"/>
  <c r="I28" i="2"/>
  <c r="I7" i="2"/>
  <c r="M6" i="1"/>
  <c r="O6" i="1" s="1"/>
  <c r="R7" i="1"/>
  <c r="S7" i="1" s="1"/>
  <c r="O12" i="1"/>
  <c r="L4" i="1"/>
  <c r="G5" i="1"/>
  <c r="G9" i="1"/>
  <c r="R9" i="1" s="1"/>
  <c r="S9" i="1" s="1"/>
  <c r="N10" i="1"/>
  <c r="P10" i="1" s="1"/>
  <c r="L10" i="1"/>
  <c r="M12" i="1"/>
  <c r="Q12" i="1" s="1"/>
  <c r="N14" i="1"/>
  <c r="P14" i="1" s="1"/>
  <c r="L14" i="1"/>
  <c r="Q16" i="1"/>
  <c r="S8" i="2"/>
  <c r="S10" i="2" s="1"/>
  <c r="M4" i="1"/>
  <c r="O4" i="1" s="1"/>
  <c r="R5" i="1"/>
  <c r="S5" i="1" s="1"/>
  <c r="Q8" i="1"/>
  <c r="M8" i="1"/>
  <c r="O8" i="1" s="1"/>
  <c r="R10" i="1"/>
  <c r="S10" i="1" s="1"/>
  <c r="O10" i="1"/>
  <c r="R14" i="1"/>
  <c r="S14" i="1" s="1"/>
  <c r="O14" i="1"/>
  <c r="Y8" i="2"/>
  <c r="Y10" i="2" s="1"/>
  <c r="Q29" i="2"/>
  <c r="Q33" i="2"/>
  <c r="R15" i="1"/>
  <c r="S15" i="1" s="1"/>
  <c r="J39" i="2"/>
  <c r="J40" i="2"/>
  <c r="J36" i="2"/>
  <c r="J32" i="2"/>
  <c r="J28" i="2"/>
  <c r="I8" i="2"/>
  <c r="J38" i="2"/>
  <c r="J34" i="2"/>
  <c r="J30" i="2"/>
  <c r="J26" i="2"/>
  <c r="J29" i="2"/>
  <c r="I4" i="1"/>
  <c r="J4" i="1" s="1"/>
  <c r="I6" i="1"/>
  <c r="J6" i="1" s="1"/>
  <c r="I8" i="1"/>
  <c r="J8" i="1" s="1"/>
  <c r="I10" i="1"/>
  <c r="J10" i="1" s="1"/>
  <c r="G11" i="1"/>
  <c r="I12" i="1"/>
  <c r="J12" i="1" s="1"/>
  <c r="G13" i="1"/>
  <c r="I14" i="1"/>
  <c r="J14" i="1" s="1"/>
  <c r="O16" i="1"/>
  <c r="I3" i="2"/>
  <c r="H37" i="2"/>
  <c r="H38" i="2"/>
  <c r="H34" i="2"/>
  <c r="H30" i="2"/>
  <c r="H26" i="2"/>
  <c r="I6" i="2"/>
  <c r="H40" i="2"/>
  <c r="H36" i="2"/>
  <c r="H32" i="2"/>
  <c r="H28" i="2"/>
  <c r="M37" i="2"/>
  <c r="M38" i="2"/>
  <c r="M34" i="2"/>
  <c r="M30" i="2"/>
  <c r="M26" i="2"/>
  <c r="I10" i="2"/>
  <c r="M40" i="2"/>
  <c r="M36" i="2"/>
  <c r="M32" i="2"/>
  <c r="M28" i="2"/>
  <c r="S39" i="2"/>
  <c r="S40" i="2"/>
  <c r="S36" i="2"/>
  <c r="S32" i="2"/>
  <c r="S28" i="2"/>
  <c r="I16" i="2"/>
  <c r="S38" i="2"/>
  <c r="S34" i="2"/>
  <c r="S30" i="2"/>
  <c r="S26" i="2"/>
  <c r="M27" i="2"/>
  <c r="M29" i="2"/>
  <c r="M31" i="2"/>
  <c r="M33" i="2"/>
  <c r="M35" i="2"/>
  <c r="S37" i="2"/>
  <c r="H39" i="2"/>
  <c r="E38" i="2"/>
  <c r="E39" i="2"/>
  <c r="E35" i="2"/>
  <c r="E31" i="2"/>
  <c r="E27" i="2"/>
  <c r="E37" i="2"/>
  <c r="E33" i="2"/>
  <c r="E29" i="2"/>
  <c r="P40" i="2"/>
  <c r="P37" i="2"/>
  <c r="P33" i="2"/>
  <c r="P29" i="2"/>
  <c r="P39" i="2"/>
  <c r="P35" i="2"/>
  <c r="P31" i="2"/>
  <c r="P27" i="2"/>
  <c r="J27" i="2"/>
  <c r="J31" i="2"/>
  <c r="J33" i="2"/>
  <c r="J35" i="2"/>
  <c r="R16" i="1"/>
  <c r="S16" i="1" s="1"/>
  <c r="O39" i="2"/>
  <c r="O40" i="2"/>
  <c r="O36" i="2"/>
  <c r="O32" i="2"/>
  <c r="O28" i="2"/>
  <c r="I12" i="2"/>
  <c r="O38" i="2"/>
  <c r="O34" i="2"/>
  <c r="O30" i="2"/>
  <c r="O26" i="2"/>
  <c r="E26" i="2"/>
  <c r="O27" i="2"/>
  <c r="E28" i="2"/>
  <c r="O29" i="2"/>
  <c r="E30" i="2"/>
  <c r="O31" i="2"/>
  <c r="E32" i="2"/>
  <c r="O33" i="2"/>
  <c r="E34" i="2"/>
  <c r="O35" i="2"/>
  <c r="E36" i="2"/>
  <c r="P38" i="2"/>
  <c r="M39" i="2"/>
  <c r="G27" i="2"/>
  <c r="L27" i="2"/>
  <c r="N29" i="2"/>
  <c r="R29" i="2"/>
  <c r="G31" i="2"/>
  <c r="L31" i="2"/>
  <c r="N33" i="2"/>
  <c r="R33" i="2"/>
  <c r="G35" i="2"/>
  <c r="L35" i="2"/>
  <c r="N37" i="2"/>
  <c r="R37" i="2"/>
  <c r="G39" i="2"/>
  <c r="L39" i="2"/>
  <c r="N27" i="2"/>
  <c r="R27" i="2"/>
  <c r="G29" i="2"/>
  <c r="L29" i="2"/>
  <c r="N31" i="2"/>
  <c r="R31" i="2"/>
  <c r="G33" i="2"/>
  <c r="L33" i="2"/>
  <c r="N35" i="2"/>
  <c r="R35" i="2"/>
  <c r="G37" i="2"/>
  <c r="J58" i="2"/>
  <c r="J47" i="2"/>
  <c r="J48" i="2"/>
  <c r="J49" i="2"/>
  <c r="J50" i="2"/>
  <c r="Q6" i="2" s="1"/>
  <c r="J51" i="2"/>
  <c r="J52" i="2"/>
  <c r="J53" i="2"/>
  <c r="J54" i="2"/>
  <c r="J55" i="2"/>
  <c r="J56" i="2"/>
  <c r="M13" i="1" l="1"/>
  <c r="Q13" i="1" s="1"/>
  <c r="R13" i="1"/>
  <c r="S13" i="1" s="1"/>
  <c r="M11" i="1"/>
  <c r="Q11" i="1" s="1"/>
  <c r="M5" i="1"/>
  <c r="O5" i="1" s="1"/>
  <c r="Q6" i="1"/>
  <c r="V10" i="2"/>
  <c r="T10" i="2"/>
  <c r="M7" i="1"/>
  <c r="O7" i="1" s="1"/>
  <c r="Q7" i="1"/>
  <c r="M9" i="1"/>
  <c r="Q9" i="1" s="1"/>
  <c r="Q4" i="1"/>
  <c r="R11" i="1"/>
  <c r="S11" i="1" s="1"/>
  <c r="AA10" i="2"/>
  <c r="X10" i="2"/>
  <c r="Q5" i="1" l="1"/>
</calcChain>
</file>

<file path=xl/sharedStrings.xml><?xml version="1.0" encoding="utf-8"?>
<sst xmlns="http://schemas.openxmlformats.org/spreadsheetml/2006/main" count="282" uniqueCount="141">
  <si>
    <t>Name</t>
  </si>
  <si>
    <t>Class</t>
  </si>
  <si>
    <t>Type</t>
  </si>
  <si>
    <t>Mass</t>
  </si>
  <si>
    <t>EP</t>
  </si>
  <si>
    <t>Stock Speed</t>
  </si>
  <si>
    <t>Actual Speed</t>
  </si>
  <si>
    <t>hit @ base imp</t>
  </si>
  <si>
    <t>Turn Angle</t>
  </si>
  <si>
    <t>Pow</t>
  </si>
  <si>
    <t>Sharlin</t>
  </si>
  <si>
    <t>Battlecruiser</t>
  </si>
  <si>
    <t>UltraHeavy</t>
  </si>
  <si>
    <t>Tinashi</t>
  </si>
  <si>
    <t>Destroyer</t>
  </si>
  <si>
    <t>Medium</t>
  </si>
  <si>
    <t>White Star</t>
  </si>
  <si>
    <t>Frigate</t>
  </si>
  <si>
    <t>Light</t>
  </si>
  <si>
    <t>Omega</t>
  </si>
  <si>
    <t>SuperHeavy</t>
  </si>
  <si>
    <t>Avenger</t>
  </si>
  <si>
    <t>Carrier</t>
  </si>
  <si>
    <t>Heavy</t>
  </si>
  <si>
    <t>Hyperion</t>
  </si>
  <si>
    <t>Light Cruiser</t>
  </si>
  <si>
    <t>Saggitarius</t>
  </si>
  <si>
    <t>Artemis</t>
  </si>
  <si>
    <t>Tethys</t>
  </si>
  <si>
    <t>Primus</t>
  </si>
  <si>
    <t>Heavy Cruiser</t>
  </si>
  <si>
    <t>Demos</t>
  </si>
  <si>
    <t>Frig / Dest</t>
  </si>
  <si>
    <t>Vorchar</t>
  </si>
  <si>
    <t>FAC</t>
  </si>
  <si>
    <t>Haven</t>
  </si>
  <si>
    <t>PB</t>
  </si>
  <si>
    <t>SuperLight</t>
  </si>
  <si>
    <t>Traverse</t>
  </si>
  <si>
    <t>Max</t>
  </si>
  <si>
    <t>ArmourDmg</t>
  </si>
  <si>
    <t>StructDmg</t>
  </si>
  <si>
    <t>Fighter</t>
  </si>
  <si>
    <t>Name</t>
  </si>
  <si>
    <t>Min</t>
  </si>
  <si>
    <t>Decay</t>
  </si>
  <si>
    <t>Light Laser</t>
  </si>
  <si>
    <t>Medium Laser</t>
  </si>
  <si>
    <t>Heavy Laser</t>
  </si>
  <si>
    <t>Size</t>
  </si>
  <si>
    <t>Light Ion</t>
  </si>
  <si>
    <t>Medium Ion</t>
  </si>
  <si>
    <t>Heavy Ion</t>
  </si>
  <si>
    <t>Light Pulse</t>
  </si>
  <si>
    <t>Medium Pulse</t>
  </si>
  <si>
    <t>Medium Gauss</t>
  </si>
  <si>
    <t>Heavy Gauss</t>
  </si>
  <si>
    <t>Neutron laser</t>
  </si>
  <si>
    <t>Particle Beam</t>
  </si>
  <si>
    <t>Fusion Cannon</t>
  </si>
  <si>
    <t>Flight</t>
  </si>
  <si>
    <t>Fusion Pulsar</t>
  </si>
  <si>
    <t>Nial</t>
  </si>
  <si>
    <t>Thunderbolt</t>
  </si>
  <si>
    <t>Aurora</t>
  </si>
  <si>
    <t>Sentri</t>
  </si>
  <si>
    <t>Ballistic</t>
  </si>
  <si>
    <t>pow</t>
  </si>
  <si>
    <t>M</t>
  </si>
  <si>
    <t>hit @ speed</t>
  </si>
  <si>
    <t>Turn Cost</t>
  </si>
  <si>
    <t>Turn Delay</t>
  </si>
  <si>
    <t># turns by EP</t>
  </si>
  <si>
    <t># turns by IM</t>
  </si>
  <si>
    <t>° by Engine</t>
  </si>
  <si>
    <t>° by Impulse</t>
  </si>
  <si>
    <t>accel cost</t>
  </si>
  <si>
    <t># accel</t>
  </si>
  <si>
    <t>Scanner</t>
  </si>
  <si>
    <t>Base</t>
  </si>
  <si>
    <t>Battleship</t>
  </si>
  <si>
    <t>Heavy cruiser</t>
  </si>
  <si>
    <t>Current</t>
  </si>
  <si>
    <t>Pct</t>
  </si>
  <si>
    <t>Negation Mod</t>
  </si>
  <si>
    <t>Eff. Negate</t>
  </si>
  <si>
    <t>Dmg</t>
  </si>
  <si>
    <t>Light cruiser</t>
  </si>
  <si>
    <t>Corvette</t>
  </si>
  <si>
    <t>Patrol boat</t>
  </si>
  <si>
    <t>Fast attack craft</t>
  </si>
  <si>
    <t>Bomber</t>
  </si>
  <si>
    <t>Drone</t>
  </si>
  <si>
    <t>hitChance</t>
  </si>
  <si>
    <t>Rakes</t>
  </si>
  <si>
    <t>Dmg per Rake</t>
  </si>
  <si>
    <t>Shots</t>
  </si>
  <si>
    <t>Total Dmg</t>
  </si>
  <si>
    <t>PowerReq</t>
  </si>
  <si>
    <t>Range</t>
  </si>
  <si>
    <t>Mod</t>
  </si>
  <si>
    <t>HitChance</t>
  </si>
  <si>
    <t>Difference (neg = BAD)</t>
  </si>
  <si>
    <t>Final Profile</t>
  </si>
  <si>
    <t>Laser</t>
  </si>
  <si>
    <t>Matter</t>
  </si>
  <si>
    <t>Plasma</t>
  </si>
  <si>
    <t>Pulse</t>
  </si>
  <si>
    <t>Particle</t>
  </si>
  <si>
    <t>Ship</t>
  </si>
  <si>
    <t>Armour</t>
  </si>
  <si>
    <t>EM</t>
  </si>
  <si>
    <t>Armour Mod</t>
  </si>
  <si>
    <t>Turret</t>
  </si>
  <si>
    <t>&lt;=360</t>
  </si>
  <si>
    <t>Embedded</t>
  </si>
  <si>
    <t>&lt;=120</t>
  </si>
  <si>
    <t>Fixed</t>
  </si>
  <si>
    <t>&lt;60</t>
  </si>
  <si>
    <t>Spinal</t>
  </si>
  <si>
    <t>Vorchan</t>
  </si>
  <si>
    <t>multi</t>
  </si>
  <si>
    <t>Hit</t>
  </si>
  <si>
    <t>Val</t>
  </si>
  <si>
    <t>A</t>
  </si>
  <si>
    <t>HP</t>
  </si>
  <si>
    <t>Start</t>
  </si>
  <si>
    <t>Accel</t>
  </si>
  <si>
    <t>Hasta</t>
  </si>
  <si>
    <t>Javelin</t>
  </si>
  <si>
    <t>Patriot</t>
  </si>
  <si>
    <t>Naga</t>
  </si>
  <si>
    <t>Cyclops</t>
  </si>
  <si>
    <t>Titan</t>
  </si>
  <si>
    <t>Main Struct</t>
  </si>
  <si>
    <t>Negation</t>
  </si>
  <si>
    <t>Impulse Change</t>
  </si>
  <si>
    <t>val</t>
  </si>
  <si>
    <t>Base Impulse</t>
  </si>
  <si>
    <t>Impulse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</si>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</sst>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m/d"/>
    <numFmt numFmtId="166" formatCode="0.0"/>
    <numFmt numFmtId="167" formatCode="#,##0."/>
    <numFmt numFmtId="168" formatCode="#,##0.000"/>
    <numFmt numFmtId="169" formatCode="0.0%"/>
  </numFmts>
  <fonts count="13">
    <font>
      <sz val="10"/>
      <color rgb="FF000000"/>
      <name val="Arial"/>
    </font>
    <font>
      <b/>
      <sz val="11"/>
      <color rgb="FF000000"/>
      <name val="Sans-serif"/>
    </font>
    <font>
      <b/>
      <sz val="10"/>
      <color rgb="FF000000"/>
      <name val="Arial"/>
    </font>
    <font>
      <b/>
      <sz val="10"/>
      <color rgb="FFFF0000"/>
      <name val="Arial"/>
    </font>
    <font>
      <sz val="10"/>
      <color rgb="FFFF0000"/>
      <name val="Arial"/>
    </font>
    <font>
      <sz val="11"/>
      <color rgb="FF0B0080"/>
      <name val="Sans-serif"/>
    </font>
    <font>
      <sz val="11"/>
      <color rgb="FF000000"/>
      <name val="Sans-serif"/>
    </font>
    <font>
      <sz val="10"/>
      <color rgb="FFB7B7B7"/>
      <name val="Arial"/>
    </font>
    <font>
      <b/>
      <sz val="10"/>
      <color rgb="FF6AA84F"/>
      <name val="Arial"/>
    </font>
    <font>
      <sz val="10"/>
      <color rgb="FF000000"/>
      <name val="Sans"/>
    </font>
    <font>
      <sz val="10"/>
      <color rgb="FF0B0080"/>
      <name val="Arial"/>
    </font>
    <font>
      <b/>
      <sz val="11"/>
      <color rgb="FF0B0080"/>
      <name val="Sans-serif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0" fontId="4" fillId="0" borderId="0" xfId="0" applyNumberFormat="1" applyFont="1" applyFill="1" applyBorder="1" applyAlignment="1"/>
    <xf numFmtId="1" fontId="2" fillId="0" borderId="0" xfId="0" applyNumberFormat="1" applyFont="1" applyFill="1" applyBorder="1" applyAlignment="1"/>
    <xf numFmtId="0" fontId="5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164" fontId="0" fillId="0" borderId="0" xfId="0" applyNumberFormat="1" applyFont="1" applyFill="1" applyBorder="1" applyAlignment="1"/>
    <xf numFmtId="0" fontId="6" fillId="0" borderId="0" xfId="0" applyNumberFormat="1" applyFont="1" applyFill="1" applyBorder="1" applyAlignment="1"/>
    <xf numFmtId="4" fontId="0" fillId="0" borderId="0" xfId="0" applyNumberFormat="1" applyFont="1" applyFill="1" applyBorder="1" applyAlignment="1"/>
    <xf numFmtId="166" fontId="0" fillId="0" borderId="0" xfId="0" applyNumberFormat="1" applyFont="1" applyFill="1" applyBorder="1" applyAlignment="1"/>
    <xf numFmtId="167" fontId="2" fillId="0" borderId="0" xfId="0" applyNumberFormat="1" applyFont="1" applyFill="1" applyBorder="1" applyAlignment="1"/>
    <xf numFmtId="1" fontId="0" fillId="0" borderId="0" xfId="0" applyNumberFormat="1" applyFont="1" applyFill="1" applyBorder="1" applyAlignment="1"/>
    <xf numFmtId="10" fontId="0" fillId="0" borderId="0" xfId="0" applyNumberFormat="1" applyFont="1" applyFill="1" applyBorder="1" applyAlignment="1"/>
    <xf numFmtId="168" fontId="0" fillId="0" borderId="0" xfId="0" applyNumberFormat="1" applyFont="1" applyFill="1" applyBorder="1" applyAlignment="1"/>
    <xf numFmtId="4" fontId="7" fillId="0" borderId="0" xfId="0" applyNumberFormat="1" applyFont="1" applyFill="1" applyBorder="1" applyAlignment="1"/>
    <xf numFmtId="4" fontId="3" fillId="0" borderId="0" xfId="0" applyNumberFormat="1" applyFont="1" applyFill="1" applyBorder="1" applyAlignment="1"/>
    <xf numFmtId="2" fontId="0" fillId="0" borderId="0" xfId="0" applyNumberFormat="1" applyFont="1" applyFill="1" applyBorder="1" applyAlignment="1"/>
    <xf numFmtId="0" fontId="7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/>
    <xf numFmtId="4" fontId="0" fillId="0" borderId="1" xfId="0" applyNumberFormat="1" applyFont="1" applyFill="1" applyBorder="1" applyAlignment="1"/>
    <xf numFmtId="4" fontId="8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0" fontId="0" fillId="2" borderId="0" xfId="0" applyNumberFormat="1" applyFont="1" applyFill="1" applyBorder="1" applyAlignment="1"/>
    <xf numFmtId="0" fontId="2" fillId="0" borderId="2" xfId="0" applyNumberFormat="1" applyFont="1" applyFill="1" applyBorder="1" applyAlignment="1">
      <alignment horizontal="center"/>
    </xf>
    <xf numFmtId="0" fontId="2" fillId="0" borderId="3" xfId="0" applyNumberFormat="1" applyFont="1" applyFill="1" applyBorder="1" applyAlignment="1">
      <alignment horizontal="center"/>
    </xf>
    <xf numFmtId="0" fontId="2" fillId="0" borderId="4" xfId="0" applyNumberFormat="1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0" fontId="0" fillId="0" borderId="7" xfId="0" applyNumberFormat="1" applyFont="1" applyFill="1" applyBorder="1" applyAlignment="1">
      <alignment horizontal="center"/>
    </xf>
    <xf numFmtId="0" fontId="0" fillId="0" borderId="8" xfId="0" applyNumberFormat="1" applyFont="1" applyFill="1" applyBorder="1" applyAlignment="1">
      <alignment horizontal="center"/>
    </xf>
    <xf numFmtId="1" fontId="0" fillId="0" borderId="8" xfId="0" applyNumberFormat="1" applyFont="1" applyFill="1" applyBorder="1" applyAlignment="1">
      <alignment horizontal="center"/>
    </xf>
    <xf numFmtId="0" fontId="3" fillId="0" borderId="8" xfId="0" applyNumberFormat="1" applyFont="1" applyFill="1" applyBorder="1" applyAlignment="1">
      <alignment horizontal="center"/>
    </xf>
    <xf numFmtId="1" fontId="3" fillId="0" borderId="8" xfId="0" applyNumberFormat="1" applyFont="1" applyFill="1" applyBorder="1" applyAlignment="1">
      <alignment horizontal="center"/>
    </xf>
    <xf numFmtId="1" fontId="0" fillId="0" borderId="9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10" fontId="2" fillId="0" borderId="0" xfId="0" applyNumberFormat="1" applyFont="1" applyFill="1" applyBorder="1" applyAlignment="1">
      <alignment horizontal="center"/>
    </xf>
    <xf numFmtId="0" fontId="0" fillId="0" borderId="1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" fontId="0" fillId="0" borderId="11" xfId="0" applyNumberFormat="1" applyFont="1" applyFill="1" applyBorder="1" applyAlignment="1">
      <alignment horizontal="center"/>
    </xf>
    <xf numFmtId="10" fontId="0" fillId="0" borderId="0" xfId="0" applyNumberFormat="1" applyFont="1" applyFill="1" applyBorder="1" applyAlignment="1"/>
    <xf numFmtId="10" fontId="0" fillId="0" borderId="0" xfId="0" applyNumberFormat="1" applyFont="1" applyFill="1" applyBorder="1" applyAlignment="1">
      <alignment horizontal="center"/>
    </xf>
    <xf numFmtId="0" fontId="0" fillId="3" borderId="0" xfId="0" applyNumberFormat="1" applyFont="1" applyFill="1" applyBorder="1" applyAlignment="1">
      <alignment horizontal="center"/>
    </xf>
    <xf numFmtId="166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0" fontId="9" fillId="0" borderId="0" xfId="0" applyNumberFormat="1" applyFont="1" applyFill="1" applyBorder="1" applyAlignment="1"/>
    <xf numFmtId="0" fontId="0" fillId="0" borderId="11" xfId="0" applyNumberFormat="1" applyFont="1" applyFill="1" applyBorder="1" applyAlignment="1">
      <alignment horizontal="center"/>
    </xf>
    <xf numFmtId="0" fontId="0" fillId="2" borderId="12" xfId="0" applyNumberFormat="1" applyFont="1" applyFill="1" applyBorder="1" applyAlignment="1"/>
    <xf numFmtId="0" fontId="7" fillId="0" borderId="0" xfId="0" applyNumberFormat="1" applyFont="1" applyFill="1" applyBorder="1" applyAlignment="1"/>
    <xf numFmtId="0" fontId="0" fillId="2" borderId="10" xfId="0" applyNumberFormat="1" applyFont="1" applyFill="1" applyBorder="1" applyAlignment="1"/>
    <xf numFmtId="0" fontId="2" fillId="0" borderId="13" xfId="0" applyNumberFormat="1" applyFont="1" applyFill="1" applyBorder="1" applyAlignment="1">
      <alignment horizontal="center"/>
    </xf>
    <xf numFmtId="0" fontId="0" fillId="0" borderId="14" xfId="0" applyNumberFormat="1" applyFont="1" applyFill="1" applyBorder="1" applyAlignment="1">
      <alignment horizontal="center"/>
    </xf>
    <xf numFmtId="0" fontId="0" fillId="0" borderId="15" xfId="0" applyNumberFormat="1" applyFont="1" applyFill="1" applyBorder="1" applyAlignment="1">
      <alignment horizontal="center"/>
    </xf>
    <xf numFmtId="1" fontId="0" fillId="0" borderId="15" xfId="0" applyNumberFormat="1" applyFont="1" applyFill="1" applyBorder="1" applyAlignment="1">
      <alignment horizontal="center"/>
    </xf>
    <xf numFmtId="0" fontId="0" fillId="0" borderId="16" xfId="0" applyNumberFormat="1" applyFont="1" applyFill="1" applyBorder="1" applyAlignment="1">
      <alignment horizontal="center"/>
    </xf>
    <xf numFmtId="0" fontId="2" fillId="0" borderId="17" xfId="0" applyNumberFormat="1" applyFont="1" applyFill="1" applyBorder="1" applyAlignment="1"/>
    <xf numFmtId="0" fontId="2" fillId="0" borderId="18" xfId="0" applyNumberFormat="1" applyFont="1" applyFill="1" applyBorder="1" applyAlignment="1">
      <alignment horizontal="center"/>
    </xf>
    <xf numFmtId="0" fontId="2" fillId="0" borderId="19" xfId="0" applyNumberFormat="1" applyFont="1" applyFill="1" applyBorder="1" applyAlignment="1"/>
    <xf numFmtId="0" fontId="0" fillId="0" borderId="2" xfId="0" applyNumberFormat="1" applyFont="1" applyFill="1" applyBorder="1" applyAlignment="1">
      <alignment horizontal="center"/>
    </xf>
    <xf numFmtId="0" fontId="0" fillId="0" borderId="20" xfId="0" applyNumberFormat="1" applyFont="1" applyFill="1" applyBorder="1" applyAlignment="1">
      <alignment horizontal="center"/>
    </xf>
    <xf numFmtId="169" fontId="0" fillId="0" borderId="20" xfId="0" applyNumberFormat="1" applyFont="1" applyFill="1" applyBorder="1" applyAlignment="1"/>
    <xf numFmtId="169" fontId="0" fillId="0" borderId="21" xfId="0" applyNumberFormat="1" applyFont="1" applyFill="1" applyBorder="1" applyAlignment="1"/>
    <xf numFmtId="0" fontId="2" fillId="0" borderId="0" xfId="0" applyNumberFormat="1" applyFont="1" applyFill="1" applyBorder="1" applyAlignment="1"/>
    <xf numFmtId="0" fontId="2" fillId="0" borderId="6" xfId="0" applyNumberFormat="1" applyFont="1" applyFill="1" applyBorder="1" applyAlignment="1"/>
    <xf numFmtId="0" fontId="0" fillId="0" borderId="22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169" fontId="0" fillId="0" borderId="1" xfId="0" applyNumberFormat="1" applyFont="1" applyFill="1" applyBorder="1" applyAlignment="1"/>
    <xf numFmtId="169" fontId="0" fillId="0" borderId="23" xfId="0" applyNumberFormat="1" applyFont="1" applyFill="1" applyBorder="1" applyAlignment="1"/>
    <xf numFmtId="0" fontId="2" fillId="0" borderId="13" xfId="0" applyNumberFormat="1" applyFont="1" applyFill="1" applyBorder="1" applyAlignment="1"/>
    <xf numFmtId="0" fontId="0" fillId="0" borderId="24" xfId="0" applyNumberFormat="1" applyFont="1" applyFill="1" applyBorder="1" applyAlignment="1">
      <alignment horizontal="center"/>
    </xf>
    <xf numFmtId="0" fontId="0" fillId="0" borderId="25" xfId="0" applyNumberFormat="1" applyFont="1" applyFill="1" applyBorder="1" applyAlignment="1">
      <alignment horizontal="center"/>
    </xf>
    <xf numFmtId="169" fontId="0" fillId="0" borderId="25" xfId="0" applyNumberFormat="1" applyFont="1" applyFill="1" applyBorder="1" applyAlignment="1"/>
    <xf numFmtId="169" fontId="0" fillId="0" borderId="26" xfId="0" applyNumberFormat="1" applyFont="1" applyFill="1" applyBorder="1" applyAlignment="1"/>
    <xf numFmtId="0" fontId="1" fillId="0" borderId="27" xfId="0" applyNumberFormat="1" applyFont="1" applyFill="1" applyBorder="1" applyAlignment="1">
      <alignment horizontal="center"/>
    </xf>
    <xf numFmtId="0" fontId="2" fillId="0" borderId="28" xfId="0" applyNumberFormat="1" applyFont="1" applyFill="1" applyBorder="1" applyAlignment="1">
      <alignment horizontal="center"/>
    </xf>
    <xf numFmtId="0" fontId="2" fillId="0" borderId="29" xfId="0" applyNumberFormat="1" applyFont="1" applyFill="1" applyBorder="1" applyAlignment="1">
      <alignment horizontal="center"/>
    </xf>
    <xf numFmtId="0" fontId="0" fillId="0" borderId="7" xfId="0" applyNumberFormat="1" applyFont="1" applyFill="1" applyBorder="1" applyAlignment="1"/>
    <xf numFmtId="0" fontId="0" fillId="0" borderId="8" xfId="0" applyNumberFormat="1" applyFont="1" applyFill="1" applyBorder="1" applyAlignment="1"/>
    <xf numFmtId="0" fontId="5" fillId="0" borderId="9" xfId="0" applyNumberFormat="1" applyFont="1" applyFill="1" applyBorder="1" applyAlignment="1"/>
    <xf numFmtId="0" fontId="0" fillId="0" borderId="30" xfId="0" applyNumberFormat="1" applyFont="1" applyFill="1" applyBorder="1" applyAlignment="1"/>
    <xf numFmtId="165" fontId="3" fillId="0" borderId="0" xfId="0" applyNumberFormat="1" applyFont="1" applyFill="1" applyBorder="1" applyAlignment="1"/>
    <xf numFmtId="165" fontId="3" fillId="0" borderId="31" xfId="0" applyNumberFormat="1" applyFont="1" applyFill="1" applyBorder="1" applyAlignment="1"/>
    <xf numFmtId="0" fontId="5" fillId="0" borderId="32" xfId="0" applyNumberFormat="1" applyFont="1" applyFill="1" applyBorder="1" applyAlignment="1"/>
    <xf numFmtId="0" fontId="0" fillId="0" borderId="33" xfId="0" applyNumberFormat="1" applyFont="1" applyFill="1" applyBorder="1" applyAlignment="1"/>
    <xf numFmtId="0" fontId="2" fillId="0" borderId="33" xfId="0" applyNumberFormat="1" applyFont="1" applyFill="1" applyBorder="1" applyAlignment="1"/>
    <xf numFmtId="0" fontId="2" fillId="0" borderId="34" xfId="0" applyNumberFormat="1" applyFont="1" applyFill="1" applyBorder="1" applyAlignment="1"/>
    <xf numFmtId="0" fontId="0" fillId="0" borderId="10" xfId="0" applyNumberFormat="1" applyFont="1" applyFill="1" applyBorder="1" applyAlignment="1"/>
    <xf numFmtId="0" fontId="6" fillId="0" borderId="11" xfId="0" applyNumberFormat="1" applyFont="1" applyFill="1" applyBorder="1" applyAlignment="1"/>
    <xf numFmtId="0" fontId="6" fillId="0" borderId="30" xfId="0" applyNumberFormat="1" applyFont="1" applyFill="1" applyBorder="1" applyAlignment="1"/>
    <xf numFmtId="1" fontId="2" fillId="0" borderId="0" xfId="0" applyNumberFormat="1" applyFont="1" applyFill="1" applyBorder="1" applyAlignment="1"/>
    <xf numFmtId="1" fontId="2" fillId="0" borderId="31" xfId="0" applyNumberFormat="1" applyFont="1" applyFill="1" applyBorder="1" applyAlignment="1"/>
    <xf numFmtId="0" fontId="0" fillId="0" borderId="11" xfId="0" applyNumberFormat="1" applyFont="1" applyFill="1" applyBorder="1" applyAlignment="1"/>
    <xf numFmtId="0" fontId="0" fillId="0" borderId="14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6" xfId="0" applyNumberFormat="1" applyFont="1" applyFill="1" applyBorder="1" applyAlignment="1"/>
    <xf numFmtId="0" fontId="6" fillId="0" borderId="32" xfId="0" applyNumberFormat="1" applyFont="1" applyFill="1" applyBorder="1" applyAlignment="1"/>
    <xf numFmtId="1" fontId="2" fillId="0" borderId="33" xfId="0" applyNumberFormat="1" applyFont="1" applyFill="1" applyBorder="1" applyAlignment="1"/>
    <xf numFmtId="1" fontId="2" fillId="0" borderId="34" xfId="0" applyNumberFormat="1" applyFont="1" applyFill="1" applyBorder="1" applyAlignment="1"/>
    <xf numFmtId="0" fontId="0" fillId="0" borderId="35" xfId="0" applyNumberFormat="1" applyFont="1" applyFill="1" applyBorder="1" applyAlignment="1"/>
    <xf numFmtId="0" fontId="0" fillId="0" borderId="34" xfId="0" applyNumberFormat="1" applyFont="1" applyFill="1" applyBorder="1" applyAlignment="1"/>
    <xf numFmtId="0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0" fontId="10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166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0" fontId="11" fillId="0" borderId="0" xfId="0" applyNumberFormat="1" applyFont="1" applyFill="1" applyBorder="1" applyAlignment="1"/>
    <xf numFmtId="2" fontId="2" fillId="0" borderId="0" xfId="0" applyNumberFormat="1" applyFont="1" applyFill="1" applyBorder="1" applyAlignment="1"/>
    <xf numFmtId="166" fontId="2" fillId="0" borderId="0" xfId="0" applyNumberFormat="1" applyFont="1" applyFill="1" applyBorder="1" applyAlignment="1"/>
    <xf numFmtId="4" fontId="2" fillId="0" borderId="0" xfId="0" applyNumberFormat="1" applyFont="1" applyFill="1" applyBorder="1" applyAlignment="1"/>
    <xf numFmtId="4" fontId="2" fillId="0" borderId="0" xfId="0" applyNumberFormat="1" applyFont="1" applyFill="1" applyBorder="1" applyAlignment="1">
      <alignment horizontal="center"/>
    </xf>
    <xf numFmtId="0" fontId="5" fillId="0" borderId="0" xfId="0" applyNumberFormat="1" applyFont="1" applyFill="1" applyBorder="1" applyAlignment="1"/>
    <xf numFmtId="2" fontId="0" fillId="0" borderId="0" xfId="0" applyNumberFormat="1" applyFont="1" applyFill="1" applyBorder="1" applyAlignment="1"/>
    <xf numFmtId="166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/>
    <xf numFmtId="1" fontId="0" fillId="0" borderId="0" xfId="0" applyNumberFormat="1" applyFont="1" applyFill="1" applyBorder="1" applyAlignment="1"/>
    <xf numFmtId="4" fontId="7" fillId="0" borderId="0" xfId="0" applyNumberFormat="1" applyFont="1" applyFill="1" applyBorder="1" applyAlignment="1"/>
    <xf numFmtId="4" fontId="3" fillId="0" borderId="0" xfId="0" applyNumberFormat="1" applyFont="1" applyFill="1" applyBorder="1" applyAlignment="1"/>
    <xf numFmtId="168" fontId="0" fillId="0" borderId="0" xfId="0" applyNumberFormat="1" applyFont="1" applyFill="1" applyBorder="1" applyAlignment="1"/>
    <xf numFmtId="10" fontId="0" fillId="0" borderId="0" xfId="0" applyNumberFormat="1" applyFont="1" applyFill="1" applyBorder="1" applyAlignment="1"/>
    <xf numFmtId="0" fontId="4" fillId="0" borderId="0" xfId="0" applyNumberFormat="1" applyFont="1" applyFill="1" applyBorder="1" applyAlignme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12" fillId="0" borderId="0" xfId="0" applyNumberFormat="1" applyFont="1" applyAlignment="1">
      <alignment horizontal="center"/>
    </xf>
  </cellXfs>
  <cellStyles count="1">
    <cellStyle name="Standard" xfId="0" builtinId="0"/>
  </cellStyles>
  <dxfs count="1"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96"/>
  <sheetViews>
    <sheetView workbookViewId="0">
      <selection activeCell="G19" sqref="G19"/>
    </sheetView>
  </sheetViews>
  <sheetFormatPr baseColWidth="10" defaultColWidth="0" defaultRowHeight="12.75"/>
  <cols>
    <col min="1" max="2" width="9.140625" style="1" customWidth="1"/>
    <col min="3" max="4" width="10.140625" style="1" customWidth="1"/>
    <col min="5" max="5" width="8.85546875" style="1" customWidth="1"/>
    <col min="6" max="7" width="13.5703125" style="1" customWidth="1"/>
    <col min="8" max="8" width="9.5703125" style="1" customWidth="1"/>
    <col min="9" max="10" width="9.140625" style="1"/>
    <col min="11" max="12" width="15.5703125" style="1" customWidth="1"/>
    <col min="13" max="13" width="18.5703125" style="1" customWidth="1"/>
    <col min="14" max="14" width="12.5703125" style="1" customWidth="1"/>
    <col min="15" max="17" width="9.140625" style="1"/>
    <col min="18" max="19" width="13.28515625" style="1" customWidth="1"/>
    <col min="20" max="20" width="0" style="1" hidden="1"/>
    <col min="21" max="21" width="9.140625" style="1"/>
    <col min="22" max="22" width="8.28515625" style="1" customWidth="1"/>
    <col min="23" max="24" width="11" style="1" customWidth="1"/>
    <col min="25" max="16384" width="0" style="1" hidden="1"/>
  </cols>
  <sheetData>
    <row r="1" spans="1:33" ht="15.75" customHeigh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2</v>
      </c>
      <c r="I1" s="3" t="s">
        <v>7</v>
      </c>
      <c r="J1" s="3" t="s">
        <v>69</v>
      </c>
      <c r="K1" s="3" t="s">
        <v>70</v>
      </c>
      <c r="L1" s="4" t="s">
        <v>8</v>
      </c>
      <c r="M1" s="3" t="s">
        <v>71</v>
      </c>
      <c r="N1" s="3" t="s">
        <v>72</v>
      </c>
      <c r="O1" s="3" t="s">
        <v>73</v>
      </c>
      <c r="P1" s="3" t="s">
        <v>74</v>
      </c>
      <c r="Q1" s="3" t="s">
        <v>75</v>
      </c>
      <c r="R1" s="3" t="s">
        <v>76</v>
      </c>
      <c r="S1" s="3" t="s">
        <v>77</v>
      </c>
      <c r="T1" s="3"/>
      <c r="U1" s="3" t="s">
        <v>78</v>
      </c>
      <c r="V1" s="3" t="s">
        <v>79</v>
      </c>
      <c r="W1" s="3" t="s">
        <v>9</v>
      </c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>
      <c r="H2" s="5"/>
      <c r="I2" s="5">
        <f>1/3</f>
        <v>0.33333333333333331</v>
      </c>
      <c r="J2" s="6">
        <v>0.9</v>
      </c>
      <c r="K2" s="7"/>
      <c r="L2" s="8">
        <v>25</v>
      </c>
      <c r="M2" s="7">
        <v>0.55000000000000004</v>
      </c>
      <c r="N2" s="7"/>
      <c r="O2" s="7"/>
      <c r="P2" s="6"/>
      <c r="Q2" s="7"/>
      <c r="R2" s="7">
        <v>1.2</v>
      </c>
      <c r="S2" s="7"/>
      <c r="T2" s="5"/>
      <c r="U2" s="5"/>
      <c r="V2" s="7"/>
      <c r="W2" s="7"/>
      <c r="X2" s="7"/>
      <c r="Z2" s="7"/>
      <c r="AA2" s="7"/>
      <c r="AB2" s="7"/>
      <c r="AC2" s="7"/>
      <c r="AD2" s="7"/>
      <c r="AE2" s="7"/>
      <c r="AF2" s="7"/>
      <c r="AG2" s="7"/>
    </row>
    <row r="3" spans="1:33" ht="14.25">
      <c r="A3" s="9"/>
      <c r="H3" s="10"/>
      <c r="I3" s="10">
        <v>5</v>
      </c>
      <c r="J3" s="10"/>
      <c r="L3" s="11"/>
      <c r="P3" s="6"/>
      <c r="Q3" s="6"/>
      <c r="T3" s="10"/>
      <c r="U3" s="10"/>
    </row>
    <row r="4" spans="1:33" ht="14.25">
      <c r="A4" s="12" t="s">
        <v>10</v>
      </c>
      <c r="B4" t="s">
        <v>11</v>
      </c>
      <c r="C4" t="s">
        <v>12</v>
      </c>
      <c r="D4">
        <v>20000</v>
      </c>
      <c r="E4">
        <v>850</v>
      </c>
      <c r="F4">
        <f t="shared" ref="F4:F16" si="0">VLOOKUP(C4,$A$25:$B$30,2,0)</f>
        <v>115</v>
      </c>
      <c r="G4">
        <f t="shared" ref="G4:G16" si="1">F4</f>
        <v>115</v>
      </c>
      <c r="H4" s="8">
        <f t="shared" ref="H4:H16" si="2">VLOOKUP(C4,$A$25:$C$33,3,0)</f>
        <v>3</v>
      </c>
      <c r="I4" s="8">
        <f t="shared" ref="I4:I16" si="3">POWER(D4,$I$2)*$I$3</f>
        <v>135.72088082974528</v>
      </c>
      <c r="J4" s="8">
        <f t="shared" ref="J4:J16" si="4">I4*(1+(1-(F4*$J$2)/F4)/2)</f>
        <v>142.50692487123254</v>
      </c>
      <c r="K4" s="13">
        <f t="shared" ref="K4:K16" si="5">D4/750</f>
        <v>26.666666666666668</v>
      </c>
      <c r="L4" s="14">
        <f t="shared" ref="L4:L16" si="6">K4*$L$2</f>
        <v>666.66666666666674</v>
      </c>
      <c r="M4" s="13">
        <f t="shared" ref="M4:M16" si="7">POWER(D4,$M$2)*(G4/F4)</f>
        <v>232.04194526839132</v>
      </c>
      <c r="N4" s="13">
        <f t="shared" ref="N4:N16" si="8">E4/K4</f>
        <v>31.875</v>
      </c>
      <c r="O4" s="13">
        <f>F4/M4</f>
        <v>0.49560005139150703</v>
      </c>
      <c r="P4" s="13">
        <f t="shared" ref="P4:P16" si="9">N4*30</f>
        <v>956.25</v>
      </c>
      <c r="Q4" s="13">
        <f t="shared" ref="Q4:Q16" si="10">G4/M4*30</f>
        <v>14.868001541745212</v>
      </c>
      <c r="R4" s="13">
        <f t="shared" ref="R4:R16" si="11">POWER(D4,$R$2)*F4/G4/500</f>
        <v>289.91186547107787</v>
      </c>
      <c r="S4" s="13">
        <f t="shared" ref="S4:S16" si="12">E4/R4</f>
        <v>2.9319255306050849</v>
      </c>
      <c r="T4" s="15"/>
      <c r="U4" s="16">
        <v>1200</v>
      </c>
      <c r="V4" s="16"/>
      <c r="W4" s="14"/>
      <c r="X4" s="17"/>
      <c r="Z4" s="13"/>
    </row>
    <row r="5" spans="1:33" ht="14.25">
      <c r="A5" s="12" t="s">
        <v>13</v>
      </c>
      <c r="B5" t="s">
        <v>14</v>
      </c>
      <c r="C5" t="s">
        <v>15</v>
      </c>
      <c r="D5">
        <v>4000</v>
      </c>
      <c r="E5">
        <v>110</v>
      </c>
      <c r="F5">
        <f t="shared" si="0"/>
        <v>150</v>
      </c>
      <c r="G5">
        <f t="shared" si="1"/>
        <v>150</v>
      </c>
      <c r="H5" s="8">
        <f t="shared" si="2"/>
        <v>0</v>
      </c>
      <c r="I5" s="8">
        <f t="shared" si="3"/>
        <v>79.370052598409956</v>
      </c>
      <c r="J5" s="8">
        <f t="shared" si="4"/>
        <v>83.338555228330463</v>
      </c>
      <c r="K5" s="13">
        <f t="shared" si="5"/>
        <v>5.333333333333333</v>
      </c>
      <c r="L5" s="14">
        <f t="shared" si="6"/>
        <v>133.33333333333331</v>
      </c>
      <c r="M5" s="13">
        <f t="shared" si="7"/>
        <v>95.748724043557459</v>
      </c>
      <c r="N5" s="13">
        <f t="shared" si="8"/>
        <v>20.625</v>
      </c>
      <c r="O5" s="13">
        <f>F5/M5</f>
        <v>1.5666005108513286</v>
      </c>
      <c r="P5" s="13">
        <f t="shared" si="9"/>
        <v>618.75</v>
      </c>
      <c r="Q5" s="13">
        <f t="shared" si="10"/>
        <v>46.998015325539853</v>
      </c>
      <c r="R5" s="13">
        <f t="shared" si="11"/>
        <v>42.024444870460258</v>
      </c>
      <c r="S5" s="13">
        <f t="shared" si="12"/>
        <v>2.6175241657343342</v>
      </c>
      <c r="T5" s="15"/>
      <c r="U5" s="16">
        <v>900</v>
      </c>
      <c r="V5" s="16"/>
      <c r="W5" s="16"/>
      <c r="X5" s="17"/>
      <c r="Z5" s="13"/>
    </row>
    <row r="6" spans="1:33" ht="14.25">
      <c r="A6" s="12" t="s">
        <v>16</v>
      </c>
      <c r="B6" t="s">
        <v>17</v>
      </c>
      <c r="C6" t="s">
        <v>18</v>
      </c>
      <c r="D6">
        <v>2500</v>
      </c>
      <c r="E6">
        <v>110</v>
      </c>
      <c r="F6">
        <f t="shared" si="0"/>
        <v>165</v>
      </c>
      <c r="G6">
        <f t="shared" si="1"/>
        <v>165</v>
      </c>
      <c r="H6" s="8">
        <f t="shared" si="2"/>
        <v>-1</v>
      </c>
      <c r="I6" s="8">
        <f t="shared" si="3"/>
        <v>67.860440414872656</v>
      </c>
      <c r="J6" s="8">
        <f t="shared" si="4"/>
        <v>71.253462435616285</v>
      </c>
      <c r="K6" s="13">
        <f t="shared" si="5"/>
        <v>3.3333333333333335</v>
      </c>
      <c r="L6" s="14">
        <f t="shared" si="6"/>
        <v>83.333333333333343</v>
      </c>
      <c r="M6" s="13">
        <f t="shared" si="7"/>
        <v>73.937881831415709</v>
      </c>
      <c r="N6" s="13">
        <f t="shared" si="8"/>
        <v>33</v>
      </c>
      <c r="O6" s="13">
        <f>F6/M6</f>
        <v>2.2316030147605961</v>
      </c>
      <c r="P6" s="13">
        <f t="shared" si="9"/>
        <v>990</v>
      </c>
      <c r="Q6" s="13">
        <f t="shared" si="10"/>
        <v>66.948090442817886</v>
      </c>
      <c r="R6" s="13">
        <f t="shared" si="11"/>
        <v>23.908812494750929</v>
      </c>
      <c r="S6" s="13">
        <f t="shared" si="12"/>
        <v>4.6008140314016011</v>
      </c>
      <c r="T6" s="15"/>
      <c r="U6" s="16">
        <v>850</v>
      </c>
      <c r="V6" s="16"/>
      <c r="W6" s="16"/>
      <c r="X6" s="17"/>
      <c r="Z6" s="13"/>
    </row>
    <row r="7" spans="1:33" ht="14.25">
      <c r="A7" s="12" t="s">
        <v>19</v>
      </c>
      <c r="B7" t="s">
        <v>11</v>
      </c>
      <c r="C7" t="s">
        <v>20</v>
      </c>
      <c r="D7">
        <v>15000</v>
      </c>
      <c r="E7">
        <v>550</v>
      </c>
      <c r="F7">
        <f t="shared" si="0"/>
        <v>125</v>
      </c>
      <c r="G7">
        <f t="shared" si="1"/>
        <v>125</v>
      </c>
      <c r="H7" s="8">
        <f t="shared" si="2"/>
        <v>2</v>
      </c>
      <c r="I7" s="8">
        <f t="shared" si="3"/>
        <v>123.31060371652347</v>
      </c>
      <c r="J7" s="8">
        <f t="shared" si="4"/>
        <v>129.47613390234966</v>
      </c>
      <c r="K7" s="13">
        <f t="shared" si="5"/>
        <v>20</v>
      </c>
      <c r="L7" s="14">
        <f t="shared" si="6"/>
        <v>500</v>
      </c>
      <c r="M7" s="13">
        <f t="shared" si="7"/>
        <v>198.08436267093839</v>
      </c>
      <c r="N7" s="13">
        <f t="shared" si="8"/>
        <v>27.5</v>
      </c>
      <c r="O7" s="13">
        <f>F7/M7</f>
        <v>0.63104425970086508</v>
      </c>
      <c r="P7" s="13">
        <f t="shared" si="9"/>
        <v>825</v>
      </c>
      <c r="Q7" s="13">
        <f t="shared" si="10"/>
        <v>18.931327791025954</v>
      </c>
      <c r="R7" s="13">
        <f t="shared" si="11"/>
        <v>205.27662867558954</v>
      </c>
      <c r="S7" s="13">
        <f t="shared" si="12"/>
        <v>2.6793113446401957</v>
      </c>
      <c r="T7" s="15"/>
      <c r="U7" s="16">
        <v>925</v>
      </c>
      <c r="V7" s="16"/>
      <c r="W7" s="16"/>
      <c r="X7" s="17"/>
      <c r="Z7" s="13"/>
    </row>
    <row r="8" spans="1:33" ht="14.25">
      <c r="A8" s="12" t="s">
        <v>21</v>
      </c>
      <c r="B8" t="s">
        <v>22</v>
      </c>
      <c r="C8" t="s">
        <v>23</v>
      </c>
      <c r="D8">
        <v>10250</v>
      </c>
      <c r="E8">
        <v>240</v>
      </c>
      <c r="F8">
        <f t="shared" si="0"/>
        <v>135</v>
      </c>
      <c r="G8">
        <f t="shared" si="1"/>
        <v>135</v>
      </c>
      <c r="H8" s="8">
        <f t="shared" si="2"/>
        <v>1</v>
      </c>
      <c r="I8" s="8">
        <f t="shared" si="3"/>
        <v>108.61203714421532</v>
      </c>
      <c r="J8" s="8">
        <f t="shared" si="4"/>
        <v>114.0426390014261</v>
      </c>
      <c r="K8" s="13">
        <f t="shared" si="5"/>
        <v>13.666666666666666</v>
      </c>
      <c r="L8" s="14">
        <f t="shared" si="6"/>
        <v>341.66666666666663</v>
      </c>
      <c r="M8" s="13">
        <f t="shared" si="7"/>
        <v>160.65643511720697</v>
      </c>
      <c r="N8" s="13">
        <f t="shared" si="8"/>
        <v>17.560975609756099</v>
      </c>
      <c r="O8" s="13">
        <f>F8/M8</f>
        <v>0.84030247466595842</v>
      </c>
      <c r="P8" s="13">
        <f t="shared" si="9"/>
        <v>526.82926829268297</v>
      </c>
      <c r="Q8" s="13">
        <f t="shared" si="10"/>
        <v>25.209074239978754</v>
      </c>
      <c r="R8" s="13">
        <f t="shared" si="11"/>
        <v>129.98661492739672</v>
      </c>
      <c r="S8" s="13">
        <f t="shared" si="12"/>
        <v>1.8463439495985847</v>
      </c>
      <c r="T8" s="15"/>
      <c r="U8" s="16">
        <v>550</v>
      </c>
      <c r="V8" s="16"/>
      <c r="W8" s="16"/>
      <c r="X8" s="17"/>
      <c r="Z8" s="13"/>
    </row>
    <row r="9" spans="1:33" ht="14.25">
      <c r="A9" s="12" t="s">
        <v>24</v>
      </c>
      <c r="B9" t="s">
        <v>25</v>
      </c>
      <c r="C9" t="s">
        <v>23</v>
      </c>
      <c r="D9">
        <v>8000</v>
      </c>
      <c r="E9">
        <v>260</v>
      </c>
      <c r="F9">
        <f t="shared" si="0"/>
        <v>135</v>
      </c>
      <c r="G9">
        <f t="shared" si="1"/>
        <v>135</v>
      </c>
      <c r="H9" s="8">
        <f t="shared" si="2"/>
        <v>1</v>
      </c>
      <c r="I9" s="8">
        <f t="shared" si="3"/>
        <v>99.999999999999986</v>
      </c>
      <c r="J9" s="8">
        <f t="shared" si="4"/>
        <v>104.99999999999999</v>
      </c>
      <c r="K9" s="13">
        <f t="shared" si="5"/>
        <v>10.666666666666666</v>
      </c>
      <c r="L9" s="14">
        <f t="shared" si="6"/>
        <v>266.66666666666663</v>
      </c>
      <c r="M9" s="13">
        <f t="shared" si="7"/>
        <v>140.18433727721754</v>
      </c>
      <c r="N9" s="13">
        <f t="shared" si="8"/>
        <v>24.375</v>
      </c>
      <c r="O9" s="13">
        <f t="shared" ref="O9:O16" si="13">E9/K9</f>
        <v>24.375</v>
      </c>
      <c r="P9" s="13">
        <f t="shared" si="9"/>
        <v>731.25</v>
      </c>
      <c r="Q9" s="13">
        <f t="shared" si="10"/>
        <v>28.890531415011353</v>
      </c>
      <c r="R9" s="13">
        <f t="shared" si="11"/>
        <v>96.546821384722591</v>
      </c>
      <c r="S9" s="13">
        <f t="shared" si="12"/>
        <v>2.6929938890887399</v>
      </c>
      <c r="T9" s="15"/>
      <c r="U9" s="16">
        <v>750</v>
      </c>
      <c r="V9" s="16"/>
      <c r="W9" s="16"/>
      <c r="X9" s="17"/>
      <c r="Z9" s="13"/>
    </row>
    <row r="10" spans="1:33" ht="14.25">
      <c r="A10" s="12" t="s">
        <v>26</v>
      </c>
      <c r="B10" t="s">
        <v>14</v>
      </c>
      <c r="C10" t="s">
        <v>15</v>
      </c>
      <c r="D10">
        <v>4500</v>
      </c>
      <c r="E10">
        <v>180</v>
      </c>
      <c r="F10">
        <f t="shared" si="0"/>
        <v>150</v>
      </c>
      <c r="G10">
        <f t="shared" si="1"/>
        <v>150</v>
      </c>
      <c r="H10" s="8">
        <f t="shared" si="2"/>
        <v>0</v>
      </c>
      <c r="I10" s="8">
        <f t="shared" si="3"/>
        <v>82.548181222365656</v>
      </c>
      <c r="J10" s="8">
        <f t="shared" si="4"/>
        <v>86.675590283483942</v>
      </c>
      <c r="K10" s="13">
        <f t="shared" si="5"/>
        <v>6</v>
      </c>
      <c r="L10" s="14">
        <f t="shared" si="6"/>
        <v>150</v>
      </c>
      <c r="M10" s="13">
        <f t="shared" si="7"/>
        <v>102.15670640885386</v>
      </c>
      <c r="N10" s="13">
        <f t="shared" si="8"/>
        <v>30</v>
      </c>
      <c r="O10" s="13">
        <f t="shared" si="13"/>
        <v>30</v>
      </c>
      <c r="P10" s="13">
        <f t="shared" si="9"/>
        <v>900</v>
      </c>
      <c r="Q10" s="13">
        <f t="shared" si="10"/>
        <v>44.049971442794941</v>
      </c>
      <c r="R10" s="13">
        <f t="shared" si="11"/>
        <v>48.404419061965619</v>
      </c>
      <c r="S10" s="13">
        <f t="shared" si="12"/>
        <v>3.718668739099428</v>
      </c>
      <c r="T10" s="15"/>
      <c r="U10" s="16">
        <v>600</v>
      </c>
      <c r="V10" s="16"/>
      <c r="W10" s="16"/>
      <c r="X10" s="17"/>
      <c r="Z10" s="13"/>
    </row>
    <row r="11" spans="1:33" ht="14.25">
      <c r="A11" s="12" t="s">
        <v>27</v>
      </c>
      <c r="B11" t="s">
        <v>17</v>
      </c>
      <c r="C11" t="s">
        <v>15</v>
      </c>
      <c r="D11">
        <v>3500</v>
      </c>
      <c r="E11">
        <v>95</v>
      </c>
      <c r="F11">
        <f t="shared" si="0"/>
        <v>150</v>
      </c>
      <c r="G11">
        <f t="shared" si="1"/>
        <v>150</v>
      </c>
      <c r="H11" s="8">
        <f t="shared" si="2"/>
        <v>0</v>
      </c>
      <c r="I11" s="8">
        <f t="shared" si="3"/>
        <v>75.914724296891563</v>
      </c>
      <c r="J11" s="8">
        <f t="shared" si="4"/>
        <v>79.710460511736144</v>
      </c>
      <c r="K11" s="13">
        <f t="shared" si="5"/>
        <v>4.666666666666667</v>
      </c>
      <c r="L11" s="14">
        <f t="shared" si="6"/>
        <v>116.66666666666667</v>
      </c>
      <c r="M11" s="13">
        <f t="shared" si="7"/>
        <v>88.968736800091605</v>
      </c>
      <c r="N11" s="13">
        <f t="shared" si="8"/>
        <v>20.357142857142854</v>
      </c>
      <c r="O11" s="13">
        <f t="shared" si="13"/>
        <v>20.357142857142854</v>
      </c>
      <c r="P11" s="13">
        <f t="shared" si="9"/>
        <v>610.71428571428567</v>
      </c>
      <c r="Q11" s="13">
        <f t="shared" si="10"/>
        <v>50.579564933143644</v>
      </c>
      <c r="R11" s="13">
        <f t="shared" si="11"/>
        <v>35.802359481911012</v>
      </c>
      <c r="S11" s="13">
        <f t="shared" si="12"/>
        <v>2.6534564027267069</v>
      </c>
      <c r="T11" s="15"/>
      <c r="U11" s="16">
        <v>650</v>
      </c>
      <c r="V11" s="16"/>
      <c r="W11" s="16"/>
      <c r="X11" s="17"/>
      <c r="Z11" s="13"/>
    </row>
    <row r="12" spans="1:33" ht="14.25">
      <c r="A12" s="12" t="s">
        <v>28</v>
      </c>
      <c r="B12" t="s">
        <v>17</v>
      </c>
      <c r="C12" t="s">
        <v>18</v>
      </c>
      <c r="D12">
        <v>1200</v>
      </c>
      <c r="E12">
        <v>28</v>
      </c>
      <c r="F12">
        <f t="shared" si="0"/>
        <v>165</v>
      </c>
      <c r="G12">
        <f t="shared" si="1"/>
        <v>165</v>
      </c>
      <c r="H12" s="8">
        <f t="shared" si="2"/>
        <v>-1</v>
      </c>
      <c r="I12" s="8">
        <f t="shared" si="3"/>
        <v>53.13292845913054</v>
      </c>
      <c r="J12" s="8">
        <f t="shared" si="4"/>
        <v>55.789574882087066</v>
      </c>
      <c r="K12" s="13">
        <f t="shared" si="5"/>
        <v>1.6</v>
      </c>
      <c r="L12" s="14">
        <f t="shared" si="6"/>
        <v>40</v>
      </c>
      <c r="M12" s="13">
        <f t="shared" si="7"/>
        <v>49.379840787276457</v>
      </c>
      <c r="N12" s="13">
        <f t="shared" si="8"/>
        <v>17.5</v>
      </c>
      <c r="O12" s="13">
        <f t="shared" si="13"/>
        <v>17.5</v>
      </c>
      <c r="P12" s="13">
        <f t="shared" si="9"/>
        <v>525</v>
      </c>
      <c r="Q12" s="13">
        <f t="shared" si="10"/>
        <v>100.24333657380788</v>
      </c>
      <c r="R12" s="13">
        <f t="shared" si="11"/>
        <v>9.9094030016000865</v>
      </c>
      <c r="S12" s="13">
        <f t="shared" si="12"/>
        <v>2.8255990795286858</v>
      </c>
      <c r="T12" s="15"/>
      <c r="U12" s="16">
        <v>425</v>
      </c>
      <c r="V12" s="16"/>
      <c r="W12" s="16"/>
      <c r="X12" s="17"/>
      <c r="Z12" s="13"/>
    </row>
    <row r="13" spans="1:33" ht="14.25">
      <c r="A13" s="12" t="s">
        <v>29</v>
      </c>
      <c r="B13" t="s">
        <v>30</v>
      </c>
      <c r="C13" t="s">
        <v>23</v>
      </c>
      <c r="D13">
        <v>12500</v>
      </c>
      <c r="E13">
        <v>500</v>
      </c>
      <c r="F13">
        <f t="shared" si="0"/>
        <v>135</v>
      </c>
      <c r="G13">
        <f t="shared" si="1"/>
        <v>135</v>
      </c>
      <c r="H13" s="8">
        <f t="shared" si="2"/>
        <v>1</v>
      </c>
      <c r="I13" s="8">
        <f t="shared" si="3"/>
        <v>116.03972084031945</v>
      </c>
      <c r="J13" s="8">
        <f t="shared" si="4"/>
        <v>121.84170688233543</v>
      </c>
      <c r="K13" s="13">
        <f t="shared" si="5"/>
        <v>16.666666666666668</v>
      </c>
      <c r="L13" s="14">
        <f t="shared" si="6"/>
        <v>416.66666666666669</v>
      </c>
      <c r="M13" s="13">
        <f t="shared" si="7"/>
        <v>179.18452805053926</v>
      </c>
      <c r="N13" s="13">
        <f t="shared" si="8"/>
        <v>29.999999999999996</v>
      </c>
      <c r="O13" s="13">
        <f t="shared" si="13"/>
        <v>29.999999999999996</v>
      </c>
      <c r="P13" s="13">
        <f t="shared" si="9"/>
        <v>899.99999999999989</v>
      </c>
      <c r="Q13" s="13">
        <f t="shared" si="10"/>
        <v>22.602397897086803</v>
      </c>
      <c r="R13" s="13">
        <f t="shared" si="11"/>
        <v>164.93848884661165</v>
      </c>
      <c r="S13" s="13">
        <f t="shared" si="12"/>
        <v>3.0314331330207986</v>
      </c>
      <c r="T13" s="15"/>
      <c r="U13" s="16">
        <v>1050</v>
      </c>
      <c r="V13" s="16"/>
      <c r="W13" s="16"/>
      <c r="X13" s="17"/>
      <c r="Z13" s="13"/>
    </row>
    <row r="14" spans="1:33" ht="14.25">
      <c r="A14" s="12" t="s">
        <v>31</v>
      </c>
      <c r="B14" t="s">
        <v>32</v>
      </c>
      <c r="C14" t="s">
        <v>15</v>
      </c>
      <c r="D14">
        <v>3000</v>
      </c>
      <c r="E14">
        <v>80</v>
      </c>
      <c r="F14">
        <f t="shared" si="0"/>
        <v>150</v>
      </c>
      <c r="G14">
        <f t="shared" si="1"/>
        <v>150</v>
      </c>
      <c r="H14" s="8">
        <f t="shared" si="2"/>
        <v>0</v>
      </c>
      <c r="I14" s="8">
        <f t="shared" si="3"/>
        <v>72.11247851537037</v>
      </c>
      <c r="J14" s="8">
        <f t="shared" si="4"/>
        <v>75.718102441138896</v>
      </c>
      <c r="K14" s="13">
        <f t="shared" si="5"/>
        <v>4</v>
      </c>
      <c r="L14" s="14">
        <f t="shared" si="6"/>
        <v>100</v>
      </c>
      <c r="M14" s="13">
        <f t="shared" si="7"/>
        <v>81.736622905769124</v>
      </c>
      <c r="N14" s="13">
        <f t="shared" si="8"/>
        <v>20</v>
      </c>
      <c r="O14" s="13">
        <f t="shared" si="13"/>
        <v>20</v>
      </c>
      <c r="P14" s="13">
        <f t="shared" si="9"/>
        <v>600</v>
      </c>
      <c r="Q14" s="13">
        <f t="shared" si="10"/>
        <v>55.054880419856218</v>
      </c>
      <c r="R14" s="13">
        <f t="shared" si="11"/>
        <v>29.75606517847697</v>
      </c>
      <c r="S14" s="13">
        <f t="shared" si="12"/>
        <v>2.6885275159924458</v>
      </c>
      <c r="T14" s="15"/>
      <c r="U14" s="16">
        <v>750</v>
      </c>
      <c r="V14" s="16"/>
      <c r="W14" s="16"/>
      <c r="X14" s="17"/>
      <c r="Z14" s="13"/>
    </row>
    <row r="15" spans="1:33" ht="14.25">
      <c r="A15" s="12" t="s">
        <v>33</v>
      </c>
      <c r="B15" t="s">
        <v>34</v>
      </c>
      <c r="C15" t="s">
        <v>18</v>
      </c>
      <c r="D15">
        <v>1150</v>
      </c>
      <c r="E15">
        <v>22</v>
      </c>
      <c r="F15">
        <f t="shared" si="0"/>
        <v>165</v>
      </c>
      <c r="G15">
        <f t="shared" si="1"/>
        <v>165</v>
      </c>
      <c r="H15" s="8">
        <f t="shared" si="2"/>
        <v>-1</v>
      </c>
      <c r="I15" s="8">
        <f t="shared" si="3"/>
        <v>52.384477658582369</v>
      </c>
      <c r="J15" s="8">
        <f t="shared" si="4"/>
        <v>55.003701541511489</v>
      </c>
      <c r="K15" s="13">
        <f t="shared" si="5"/>
        <v>1.5333333333333334</v>
      </c>
      <c r="L15" s="14">
        <f t="shared" si="6"/>
        <v>38.333333333333336</v>
      </c>
      <c r="M15" s="13">
        <f t="shared" si="7"/>
        <v>48.237391218905579</v>
      </c>
      <c r="N15" s="13">
        <f t="shared" si="8"/>
        <v>14.347826086956522</v>
      </c>
      <c r="O15" s="13">
        <f t="shared" si="13"/>
        <v>14.347826086956522</v>
      </c>
      <c r="P15" s="13">
        <f t="shared" si="9"/>
        <v>430.43478260869563</v>
      </c>
      <c r="Q15" s="13">
        <f t="shared" si="10"/>
        <v>102.61748977129503</v>
      </c>
      <c r="R15" s="13">
        <f t="shared" si="11"/>
        <v>9.4160206893154381</v>
      </c>
      <c r="S15" s="13">
        <f t="shared" si="12"/>
        <v>2.3364434643780969</v>
      </c>
      <c r="T15" s="15"/>
      <c r="U15" s="16">
        <v>500</v>
      </c>
      <c r="V15" s="16"/>
      <c r="W15" s="16"/>
      <c r="X15" s="17"/>
      <c r="Z15" s="13"/>
    </row>
    <row r="16" spans="1:33" ht="14.25">
      <c r="A16" s="12" t="s">
        <v>35</v>
      </c>
      <c r="B16" t="s">
        <v>36</v>
      </c>
      <c r="C16" t="s">
        <v>37</v>
      </c>
      <c r="D16">
        <v>750</v>
      </c>
      <c r="E16">
        <v>26</v>
      </c>
      <c r="F16">
        <f t="shared" si="0"/>
        <v>180</v>
      </c>
      <c r="G16">
        <f t="shared" si="1"/>
        <v>180</v>
      </c>
      <c r="H16" s="8">
        <f t="shared" si="2"/>
        <v>-2</v>
      </c>
      <c r="I16" s="8">
        <f t="shared" si="3"/>
        <v>45.42801482080349</v>
      </c>
      <c r="J16" s="8">
        <f t="shared" si="4"/>
        <v>47.699415561843665</v>
      </c>
      <c r="K16" s="13">
        <f t="shared" si="5"/>
        <v>1</v>
      </c>
      <c r="L16" s="14">
        <f t="shared" si="6"/>
        <v>25</v>
      </c>
      <c r="M16" s="13">
        <f t="shared" si="7"/>
        <v>38.131482893942881</v>
      </c>
      <c r="N16" s="13">
        <f t="shared" si="8"/>
        <v>26</v>
      </c>
      <c r="O16" s="13">
        <f t="shared" si="13"/>
        <v>26</v>
      </c>
      <c r="P16" s="13">
        <f t="shared" si="9"/>
        <v>780</v>
      </c>
      <c r="Q16" s="13">
        <f t="shared" si="10"/>
        <v>141.61526356106597</v>
      </c>
      <c r="R16" s="13">
        <f t="shared" si="11"/>
        <v>5.6377201181475902</v>
      </c>
      <c r="S16" s="13">
        <f t="shared" si="12"/>
        <v>4.6117933233874213</v>
      </c>
      <c r="T16" s="15"/>
      <c r="U16" s="16">
        <v>375</v>
      </c>
      <c r="V16" s="16"/>
      <c r="W16" s="16"/>
      <c r="X16" s="17"/>
      <c r="Z16" s="13"/>
    </row>
    <row r="17" spans="1:26" ht="14.25">
      <c r="A17" s="9"/>
      <c r="H17" s="18"/>
      <c r="I17" s="18"/>
      <c r="J17" s="18"/>
      <c r="K17" s="13"/>
      <c r="L17" s="14"/>
      <c r="M17" s="19"/>
      <c r="N17" s="13"/>
      <c r="O17" s="13"/>
      <c r="P17" s="13"/>
      <c r="Q17" s="20"/>
      <c r="R17" s="20"/>
      <c r="S17" s="13"/>
      <c r="T17" s="18"/>
      <c r="U17" s="16"/>
      <c r="V17" s="16"/>
      <c r="W17" s="21"/>
      <c r="X17" s="17"/>
      <c r="Y17" s="17"/>
      <c r="Z17" s="13"/>
    </row>
    <row r="18" spans="1:26" ht="14.25">
      <c r="A18" s="9"/>
      <c r="H18" s="18"/>
      <c r="I18" s="18"/>
      <c r="J18" s="18"/>
      <c r="K18" s="13"/>
      <c r="L18" s="14"/>
      <c r="M18" s="19"/>
      <c r="N18" s="13"/>
      <c r="O18" s="13"/>
      <c r="P18" s="13"/>
      <c r="Q18" s="20"/>
      <c r="R18" s="20"/>
      <c r="S18" s="13"/>
      <c r="T18" s="18"/>
      <c r="U18" s="18"/>
      <c r="V18" s="21"/>
      <c r="W18" s="21"/>
      <c r="X18" s="17"/>
      <c r="Y18" s="17"/>
      <c r="Z18" s="13"/>
    </row>
    <row r="19" spans="1:26" ht="14.25">
      <c r="A19" s="9"/>
      <c r="H19" s="18"/>
      <c r="I19" s="18"/>
      <c r="J19" s="18"/>
      <c r="K19" s="13"/>
      <c r="L19" s="14"/>
      <c r="M19" s="19"/>
      <c r="N19" s="13"/>
      <c r="O19" s="13"/>
      <c r="P19" s="13"/>
      <c r="Q19" s="20"/>
      <c r="R19" s="20"/>
      <c r="S19" s="13"/>
      <c r="T19" s="18"/>
      <c r="U19" s="18"/>
      <c r="V19" s="21"/>
      <c r="W19" s="21"/>
      <c r="X19" s="17"/>
      <c r="Y19" s="17"/>
      <c r="Z19" s="13"/>
    </row>
    <row r="20" spans="1:26">
      <c r="L20" s="22"/>
      <c r="M20" s="22"/>
      <c r="Q20" s="7"/>
    </row>
    <row r="21" spans="1:26" ht="14.25">
      <c r="A21" s="9"/>
      <c r="L21" s="22"/>
      <c r="M21" s="22"/>
      <c r="S21" s="7"/>
      <c r="V21" s="21"/>
      <c r="W21" s="21"/>
      <c r="X21" s="17"/>
      <c r="Y21" s="17"/>
      <c r="Z21" s="13"/>
    </row>
    <row r="22" spans="1:26" ht="14.25">
      <c r="A22" s="9"/>
      <c r="L22" s="22"/>
      <c r="M22" s="22"/>
      <c r="S22" s="7"/>
      <c r="V22" s="21"/>
      <c r="W22" s="21"/>
      <c r="X22" s="17"/>
      <c r="Y22" s="17"/>
      <c r="Z22" s="13"/>
    </row>
    <row r="23" spans="1:26">
      <c r="L23" s="22"/>
      <c r="M23" s="22"/>
    </row>
    <row r="24" spans="1:26" ht="14.25">
      <c r="C24" s="9" t="s">
        <v>38</v>
      </c>
      <c r="D24" s="9"/>
      <c r="L24" s="22"/>
      <c r="M24" s="22"/>
      <c r="O24" s="10"/>
      <c r="P24" s="10"/>
      <c r="Q24" s="10"/>
      <c r="R24" s="10"/>
      <c r="S24" s="10"/>
    </row>
    <row r="25" spans="1:26" ht="14.25">
      <c r="A25" t="s">
        <v>12</v>
      </c>
      <c r="B25">
        <v>115</v>
      </c>
      <c r="C25" s="9">
        <v>3</v>
      </c>
      <c r="D25" s="9"/>
      <c r="O25" s="10"/>
      <c r="P25" s="10"/>
      <c r="Q25" s="10"/>
      <c r="R25" s="10"/>
      <c r="S25" s="10"/>
    </row>
    <row r="26" spans="1:26" ht="14.25">
      <c r="A26" t="s">
        <v>20</v>
      </c>
      <c r="B26">
        <v>125</v>
      </c>
      <c r="C26" s="12">
        <v>2</v>
      </c>
      <c r="D26" s="12"/>
      <c r="O26" s="10"/>
      <c r="P26" s="10"/>
      <c r="Q26" s="10"/>
      <c r="R26" s="10"/>
      <c r="S26" s="10"/>
    </row>
    <row r="27" spans="1:26" ht="14.25">
      <c r="A27" t="s">
        <v>23</v>
      </c>
      <c r="B27">
        <v>135</v>
      </c>
      <c r="C27" s="12">
        <v>1</v>
      </c>
      <c r="G27" s="12" t="s">
        <v>22</v>
      </c>
      <c r="H27">
        <v>50000</v>
      </c>
      <c r="I27">
        <v>100000</v>
      </c>
    </row>
    <row r="28" spans="1:26" ht="14.25">
      <c r="A28" t="s">
        <v>15</v>
      </c>
      <c r="B28">
        <v>150</v>
      </c>
      <c r="C28" s="12">
        <v>0</v>
      </c>
      <c r="G28" s="12" t="s">
        <v>80</v>
      </c>
      <c r="H28">
        <v>50000</v>
      </c>
      <c r="I28">
        <v>100000</v>
      </c>
      <c r="M28">
        <v>1200</v>
      </c>
      <c r="N28">
        <v>38</v>
      </c>
      <c r="O28">
        <v>1.5</v>
      </c>
      <c r="Q28">
        <v>60</v>
      </c>
    </row>
    <row r="29" spans="1:26" ht="14.25">
      <c r="A29" t="s">
        <v>18</v>
      </c>
      <c r="B29">
        <v>165</v>
      </c>
      <c r="C29" s="12">
        <v>-1</v>
      </c>
      <c r="G29" s="12" t="s">
        <v>11</v>
      </c>
      <c r="H29">
        <v>15000</v>
      </c>
      <c r="I29">
        <v>50000</v>
      </c>
    </row>
    <row r="30" spans="1:26" ht="14.25">
      <c r="A30" t="s">
        <v>37</v>
      </c>
      <c r="B30">
        <v>180</v>
      </c>
      <c r="C30" s="12">
        <v>-2</v>
      </c>
      <c r="G30" s="12" t="s">
        <v>81</v>
      </c>
      <c r="H30">
        <v>10000</v>
      </c>
      <c r="I30">
        <v>15000</v>
      </c>
      <c r="L30" s="23" t="s">
        <v>82</v>
      </c>
      <c r="M30" s="23" t="s">
        <v>39</v>
      </c>
      <c r="N30" t="s">
        <v>83</v>
      </c>
      <c r="O30" s="24" t="s">
        <v>84</v>
      </c>
      <c r="P30" s="25" t="s">
        <v>85</v>
      </c>
      <c r="Q30" s="23" t="s">
        <v>86</v>
      </c>
      <c r="R30" s="23" t="s">
        <v>40</v>
      </c>
      <c r="S30" s="23" t="s">
        <v>41</v>
      </c>
    </row>
    <row r="31" spans="1:26" ht="14.25">
      <c r="C31" s="12"/>
      <c r="G31" s="12" t="s">
        <v>87</v>
      </c>
      <c r="H31">
        <v>5000</v>
      </c>
      <c r="I31">
        <v>10000</v>
      </c>
      <c r="L31">
        <f t="shared" ref="L31:L41" si="14">$M$28/100*N31</f>
        <v>1200</v>
      </c>
      <c r="M31">
        <f t="shared" ref="M31:M42" si="15">$M$28</f>
        <v>1200</v>
      </c>
      <c r="N31">
        <v>100</v>
      </c>
      <c r="O31" s="26" t="e">
        <f t="shared" ref="O31:O42" ca="1" si="16">POW(L31,$O$28)/POW(M31,$O$28)</f>
        <v>#NAME?</v>
      </c>
      <c r="P31" s="26" t="e">
        <f t="shared" ref="P31:P42" ca="1" si="17">$N$28*O31</f>
        <v>#NAME?</v>
      </c>
      <c r="Q31" s="16">
        <f t="shared" ref="Q31:Q42" si="18">$Q$28</f>
        <v>60</v>
      </c>
      <c r="R31" s="27" t="e">
        <f t="shared" ref="R31:R42" ca="1" si="19">P31</f>
        <v>#NAME?</v>
      </c>
      <c r="S31" s="20" t="e">
        <f t="shared" ref="S31:S42" ca="1" si="20">Q31-R31</f>
        <v>#NAME?</v>
      </c>
    </row>
    <row r="32" spans="1:26">
      <c r="G32" t="s">
        <v>14</v>
      </c>
      <c r="H32">
        <v>3000</v>
      </c>
      <c r="I32">
        <v>4000</v>
      </c>
      <c r="L32">
        <f t="shared" si="14"/>
        <v>1080</v>
      </c>
      <c r="M32">
        <f t="shared" si="15"/>
        <v>1200</v>
      </c>
      <c r="N32">
        <v>90</v>
      </c>
      <c r="O32" s="26" t="e">
        <f t="shared" ca="1" si="16"/>
        <v>#NAME?</v>
      </c>
      <c r="P32" s="26" t="e">
        <f t="shared" ca="1" si="17"/>
        <v>#NAME?</v>
      </c>
      <c r="Q32" s="16">
        <f t="shared" si="18"/>
        <v>60</v>
      </c>
      <c r="R32" s="27" t="e">
        <f t="shared" ca="1" si="19"/>
        <v>#NAME?</v>
      </c>
      <c r="S32" s="20" t="e">
        <f t="shared" ca="1" si="20"/>
        <v>#NAME?</v>
      </c>
    </row>
    <row r="33" spans="1:19">
      <c r="A33" t="s">
        <v>42</v>
      </c>
      <c r="B33">
        <v>210</v>
      </c>
      <c r="C33">
        <v>-3</v>
      </c>
      <c r="G33" t="s">
        <v>17</v>
      </c>
      <c r="H33">
        <v>1500</v>
      </c>
      <c r="I33">
        <v>3000</v>
      </c>
      <c r="L33">
        <f t="shared" si="14"/>
        <v>960</v>
      </c>
      <c r="M33">
        <f t="shared" si="15"/>
        <v>1200</v>
      </c>
      <c r="N33">
        <v>80</v>
      </c>
      <c r="O33" s="26" t="e">
        <f t="shared" ca="1" si="16"/>
        <v>#NAME?</v>
      </c>
      <c r="P33" s="26" t="e">
        <f t="shared" ca="1" si="17"/>
        <v>#NAME?</v>
      </c>
      <c r="Q33" s="16">
        <f t="shared" si="18"/>
        <v>60</v>
      </c>
      <c r="R33" s="27" t="e">
        <f t="shared" ca="1" si="19"/>
        <v>#NAME?</v>
      </c>
      <c r="S33" s="20" t="e">
        <f t="shared" ca="1" si="20"/>
        <v>#NAME?</v>
      </c>
    </row>
    <row r="34" spans="1:19">
      <c r="G34" t="s">
        <v>88</v>
      </c>
      <c r="H34">
        <v>1000</v>
      </c>
      <c r="I34">
        <v>2000</v>
      </c>
      <c r="L34">
        <f t="shared" si="14"/>
        <v>840</v>
      </c>
      <c r="M34">
        <f t="shared" si="15"/>
        <v>1200</v>
      </c>
      <c r="N34">
        <v>70</v>
      </c>
      <c r="O34" s="26" t="e">
        <f t="shared" ca="1" si="16"/>
        <v>#NAME?</v>
      </c>
      <c r="P34" s="26" t="e">
        <f t="shared" ca="1" si="17"/>
        <v>#NAME?</v>
      </c>
      <c r="Q34" s="16">
        <f t="shared" si="18"/>
        <v>60</v>
      </c>
      <c r="R34" s="27" t="e">
        <f t="shared" ca="1" si="19"/>
        <v>#NAME?</v>
      </c>
      <c r="S34" s="20" t="e">
        <f t="shared" ca="1" si="20"/>
        <v>#NAME?</v>
      </c>
    </row>
    <row r="35" spans="1:19">
      <c r="G35" t="s">
        <v>89</v>
      </c>
      <c r="H35">
        <v>500</v>
      </c>
      <c r="I35">
        <v>1000</v>
      </c>
      <c r="L35">
        <f t="shared" si="14"/>
        <v>720</v>
      </c>
      <c r="M35">
        <f t="shared" si="15"/>
        <v>1200</v>
      </c>
      <c r="N35">
        <v>60</v>
      </c>
      <c r="O35" s="26" t="e">
        <f t="shared" ca="1" si="16"/>
        <v>#NAME?</v>
      </c>
      <c r="P35" s="26" t="e">
        <f t="shared" ca="1" si="17"/>
        <v>#NAME?</v>
      </c>
      <c r="Q35" s="16">
        <f t="shared" si="18"/>
        <v>60</v>
      </c>
      <c r="R35" s="27" t="e">
        <f t="shared" ca="1" si="19"/>
        <v>#NAME?</v>
      </c>
      <c r="S35" s="20" t="e">
        <f t="shared" ca="1" si="20"/>
        <v>#NAME?</v>
      </c>
    </row>
    <row r="36" spans="1:19">
      <c r="G36" t="s">
        <v>90</v>
      </c>
      <c r="H36">
        <v>50</v>
      </c>
      <c r="I36">
        <v>800</v>
      </c>
      <c r="L36">
        <f t="shared" si="14"/>
        <v>600</v>
      </c>
      <c r="M36">
        <f t="shared" si="15"/>
        <v>1200</v>
      </c>
      <c r="N36">
        <v>50</v>
      </c>
      <c r="O36" s="26" t="e">
        <f t="shared" ca="1" si="16"/>
        <v>#NAME?</v>
      </c>
      <c r="P36" s="26" t="e">
        <f t="shared" ca="1" si="17"/>
        <v>#NAME?</v>
      </c>
      <c r="Q36" s="16">
        <f t="shared" si="18"/>
        <v>60</v>
      </c>
      <c r="R36" s="27" t="e">
        <f t="shared" ca="1" si="19"/>
        <v>#NAME?</v>
      </c>
      <c r="S36" s="20" t="e">
        <f t="shared" ca="1" si="20"/>
        <v>#NAME?</v>
      </c>
    </row>
    <row r="37" spans="1:19">
      <c r="G37" t="s">
        <v>91</v>
      </c>
      <c r="H37">
        <v>20</v>
      </c>
      <c r="I37">
        <v>40</v>
      </c>
      <c r="L37">
        <f t="shared" si="14"/>
        <v>480</v>
      </c>
      <c r="M37">
        <f t="shared" si="15"/>
        <v>1200</v>
      </c>
      <c r="N37">
        <v>40</v>
      </c>
      <c r="O37" s="26" t="e">
        <f t="shared" ca="1" si="16"/>
        <v>#NAME?</v>
      </c>
      <c r="P37" s="26" t="e">
        <f t="shared" ca="1" si="17"/>
        <v>#NAME?</v>
      </c>
      <c r="Q37" s="16">
        <f t="shared" si="18"/>
        <v>60</v>
      </c>
      <c r="R37" s="27" t="e">
        <f t="shared" ca="1" si="19"/>
        <v>#NAME?</v>
      </c>
      <c r="S37" s="20" t="e">
        <f t="shared" ca="1" si="20"/>
        <v>#NAME?</v>
      </c>
    </row>
    <row r="38" spans="1:19">
      <c r="G38" t="s">
        <v>42</v>
      </c>
      <c r="H38">
        <v>15</v>
      </c>
      <c r="I38">
        <v>30</v>
      </c>
      <c r="L38">
        <f t="shared" si="14"/>
        <v>360</v>
      </c>
      <c r="M38">
        <f t="shared" si="15"/>
        <v>1200</v>
      </c>
      <c r="N38">
        <v>30</v>
      </c>
      <c r="O38" s="26" t="e">
        <f t="shared" ca="1" si="16"/>
        <v>#NAME?</v>
      </c>
      <c r="P38" s="26" t="e">
        <f t="shared" ca="1" si="17"/>
        <v>#NAME?</v>
      </c>
      <c r="Q38" s="16">
        <f t="shared" si="18"/>
        <v>60</v>
      </c>
      <c r="R38" s="27" t="e">
        <f t="shared" ca="1" si="19"/>
        <v>#NAME?</v>
      </c>
      <c r="S38" s="20" t="e">
        <f t="shared" ca="1" si="20"/>
        <v>#NAME?</v>
      </c>
    </row>
    <row r="39" spans="1:19">
      <c r="G39" t="s">
        <v>92</v>
      </c>
      <c r="L39">
        <f t="shared" si="14"/>
        <v>240</v>
      </c>
      <c r="M39">
        <f t="shared" si="15"/>
        <v>1200</v>
      </c>
      <c r="N39">
        <v>20</v>
      </c>
      <c r="O39" s="26" t="e">
        <f t="shared" ca="1" si="16"/>
        <v>#NAME?</v>
      </c>
      <c r="P39" s="26" t="e">
        <f t="shared" ca="1" si="17"/>
        <v>#NAME?</v>
      </c>
      <c r="Q39" s="16">
        <f t="shared" si="18"/>
        <v>60</v>
      </c>
      <c r="R39" s="27" t="e">
        <f t="shared" ca="1" si="19"/>
        <v>#NAME?</v>
      </c>
      <c r="S39" s="20" t="e">
        <f t="shared" ca="1" si="20"/>
        <v>#NAME?</v>
      </c>
    </row>
    <row r="40" spans="1:19">
      <c r="L40">
        <f t="shared" si="14"/>
        <v>120</v>
      </c>
      <c r="M40">
        <f t="shared" si="15"/>
        <v>1200</v>
      </c>
      <c r="N40">
        <v>10</v>
      </c>
      <c r="O40" s="26" t="e">
        <f t="shared" ca="1" si="16"/>
        <v>#NAME?</v>
      </c>
      <c r="P40" s="26" t="e">
        <f t="shared" ca="1" si="17"/>
        <v>#NAME?</v>
      </c>
      <c r="Q40" s="16">
        <f t="shared" si="18"/>
        <v>60</v>
      </c>
      <c r="R40" s="27" t="e">
        <f t="shared" ca="1" si="19"/>
        <v>#NAME?</v>
      </c>
      <c r="S40" s="20" t="e">
        <f t="shared" ca="1" si="20"/>
        <v>#NAME?</v>
      </c>
    </row>
    <row r="41" spans="1:19">
      <c r="L41">
        <f t="shared" si="14"/>
        <v>0</v>
      </c>
      <c r="M41">
        <f t="shared" si="15"/>
        <v>1200</v>
      </c>
      <c r="N41">
        <v>0</v>
      </c>
      <c r="O41" s="26" t="e">
        <f t="shared" ca="1" si="16"/>
        <v>#NAME?</v>
      </c>
      <c r="P41" s="26" t="e">
        <f t="shared" ca="1" si="17"/>
        <v>#NAME?</v>
      </c>
      <c r="Q41" s="16">
        <f t="shared" si="18"/>
        <v>60</v>
      </c>
      <c r="R41" s="27" t="e">
        <f t="shared" ca="1" si="19"/>
        <v>#NAME?</v>
      </c>
      <c r="S41" s="20" t="e">
        <f t="shared" ca="1" si="20"/>
        <v>#NAME?</v>
      </c>
    </row>
    <row r="42" spans="1:19">
      <c r="L42">
        <v>698</v>
      </c>
      <c r="M42">
        <f t="shared" si="15"/>
        <v>1200</v>
      </c>
      <c r="N42">
        <f>L42/M42</f>
        <v>0.58166666666666667</v>
      </c>
      <c r="O42" s="26" t="e">
        <f t="shared" ca="1" si="16"/>
        <v>#NAME?</v>
      </c>
      <c r="P42" s="26" t="e">
        <f t="shared" ca="1" si="17"/>
        <v>#NAME?</v>
      </c>
      <c r="Q42" s="16">
        <f t="shared" si="18"/>
        <v>60</v>
      </c>
      <c r="R42" s="27" t="e">
        <f t="shared" ca="1" si="19"/>
        <v>#NAME?</v>
      </c>
      <c r="S42" s="20" t="e">
        <f t="shared" ca="1" si="20"/>
        <v>#NAME?</v>
      </c>
    </row>
    <row r="43" spans="1:19">
      <c r="L43" s="22"/>
      <c r="M43" s="22"/>
    </row>
    <row r="44" spans="1:19">
      <c r="L44" s="22"/>
      <c r="M44" s="22"/>
    </row>
    <row r="45" spans="1:19">
      <c r="L45" s="22"/>
      <c r="M45" s="22"/>
    </row>
    <row r="46" spans="1:19">
      <c r="G46" s="21"/>
      <c r="L46" s="22"/>
      <c r="M46" s="22"/>
    </row>
    <row r="47" spans="1:19">
      <c r="G47" s="21"/>
      <c r="L47" s="22"/>
      <c r="M47" s="22"/>
    </row>
    <row r="48" spans="1:19">
      <c r="G48" s="21"/>
      <c r="L48" s="22"/>
      <c r="M48" s="22"/>
    </row>
    <row r="49" spans="7:13">
      <c r="G49" s="21"/>
    </row>
    <row r="50" spans="7:13">
      <c r="G50" s="21"/>
    </row>
    <row r="51" spans="7:13">
      <c r="G51" s="21"/>
    </row>
    <row r="52" spans="7:13">
      <c r="G52" s="21"/>
    </row>
    <row r="53" spans="7:13">
      <c r="G53" s="21"/>
    </row>
    <row r="54" spans="7:13">
      <c r="G54" s="21"/>
    </row>
    <row r="55" spans="7:13">
      <c r="G55" s="21"/>
    </row>
    <row r="56" spans="7:13">
      <c r="G56" s="21"/>
    </row>
    <row r="57" spans="7:13">
      <c r="G57" s="21"/>
    </row>
    <row r="60" spans="7:13">
      <c r="L60" s="22"/>
      <c r="M60" s="22"/>
    </row>
    <row r="61" spans="7:13">
      <c r="L61" s="22"/>
      <c r="M61" s="22"/>
    </row>
    <row r="62" spans="7:13">
      <c r="L62" s="22"/>
      <c r="M62" s="22"/>
    </row>
    <row r="63" spans="7:13">
      <c r="L63" s="22"/>
      <c r="M63" s="22"/>
    </row>
    <row r="64" spans="7:13">
      <c r="L64" s="22"/>
      <c r="M64" s="22"/>
    </row>
    <row r="65" spans="12:13">
      <c r="L65" s="22"/>
      <c r="M65" s="22"/>
    </row>
    <row r="66" spans="12:13">
      <c r="L66" s="22"/>
      <c r="M66" s="22"/>
    </row>
    <row r="67" spans="12:13">
      <c r="L67" s="22"/>
      <c r="M67" s="22"/>
    </row>
    <row r="68" spans="12:13">
      <c r="L68" s="22"/>
      <c r="M68" s="22"/>
    </row>
    <row r="69" spans="12:13">
      <c r="L69" s="22"/>
      <c r="M69" s="22"/>
    </row>
    <row r="70" spans="12:13">
      <c r="L70" s="22"/>
      <c r="M70" s="22"/>
    </row>
    <row r="71" spans="12:13">
      <c r="L71" s="22"/>
      <c r="M71" s="22"/>
    </row>
    <row r="72" spans="12:13">
      <c r="L72" s="22"/>
      <c r="M72" s="22"/>
    </row>
    <row r="73" spans="12:13">
      <c r="L73" s="22"/>
      <c r="M73" s="22"/>
    </row>
    <row r="74" spans="12:13">
      <c r="L74" s="22"/>
      <c r="M74" s="22"/>
    </row>
    <row r="75" spans="12:13">
      <c r="L75" s="22"/>
      <c r="M75" s="22"/>
    </row>
    <row r="76" spans="12:13">
      <c r="L76" s="22"/>
      <c r="M76" s="22"/>
    </row>
    <row r="77" spans="12:13">
      <c r="L77" s="22"/>
      <c r="M77" s="22"/>
    </row>
    <row r="78" spans="12:13">
      <c r="L78" s="22"/>
      <c r="M78" s="22"/>
    </row>
    <row r="79" spans="12:13">
      <c r="L79" s="22"/>
      <c r="M79" s="22"/>
    </row>
    <row r="80" spans="12:13">
      <c r="L80" s="22"/>
      <c r="M80" s="22"/>
    </row>
    <row r="81" spans="12:13">
      <c r="L81" s="22"/>
      <c r="M81" s="22"/>
    </row>
    <row r="82" spans="12:13">
      <c r="L82" s="22"/>
      <c r="M82" s="22"/>
    </row>
    <row r="83" spans="12:13">
      <c r="L83" s="22"/>
      <c r="M83" s="22"/>
    </row>
    <row r="84" spans="12:13">
      <c r="L84" s="22"/>
      <c r="M84" s="22"/>
    </row>
    <row r="85" spans="12:13">
      <c r="L85" s="22"/>
      <c r="M85" s="22"/>
    </row>
    <row r="86" spans="12:13">
      <c r="L86" s="22"/>
      <c r="M86" s="22"/>
    </row>
    <row r="87" spans="12:13">
      <c r="L87" s="22"/>
      <c r="M87" s="22"/>
    </row>
    <row r="88" spans="12:13">
      <c r="L88" s="22"/>
      <c r="M88" s="22"/>
    </row>
    <row r="89" spans="12:13">
      <c r="L89" s="22"/>
      <c r="M89" s="22"/>
    </row>
    <row r="90" spans="12:13">
      <c r="L90" s="22"/>
      <c r="M90" s="22"/>
    </row>
    <row r="91" spans="12:13">
      <c r="L91" s="22"/>
      <c r="M91" s="22"/>
    </row>
    <row r="92" spans="12:13">
      <c r="L92" s="22"/>
      <c r="M92" s="22"/>
    </row>
    <row r="93" spans="12:13">
      <c r="L93" s="22"/>
      <c r="M93" s="22"/>
    </row>
    <row r="94" spans="12:13">
      <c r="L94" s="22"/>
      <c r="M94" s="22"/>
    </row>
    <row r="95" spans="12:13">
      <c r="L95" s="22"/>
      <c r="M95" s="22"/>
    </row>
    <row r="96" spans="12:13">
      <c r="L96" s="22"/>
      <c r="M96" s="22"/>
    </row>
    <row r="97" spans="12:13">
      <c r="L97" s="22"/>
      <c r="M97" s="22"/>
    </row>
    <row r="98" spans="12:13">
      <c r="L98" s="22"/>
      <c r="M98" s="22"/>
    </row>
    <row r="99" spans="12:13">
      <c r="L99" s="22"/>
      <c r="M99" s="22"/>
    </row>
    <row r="100" spans="12:13">
      <c r="L100" s="22"/>
      <c r="M100" s="22"/>
    </row>
    <row r="101" spans="12:13">
      <c r="L101" s="22"/>
      <c r="M101" s="22"/>
    </row>
    <row r="102" spans="12:13">
      <c r="L102" s="22"/>
      <c r="M102" s="22"/>
    </row>
    <row r="103" spans="12:13">
      <c r="L103" s="22"/>
      <c r="M103" s="22"/>
    </row>
    <row r="104" spans="12:13">
      <c r="L104" s="22"/>
      <c r="M104" s="22"/>
    </row>
    <row r="105" spans="12:13">
      <c r="L105" s="22"/>
      <c r="M105" s="22"/>
    </row>
    <row r="106" spans="12:13">
      <c r="L106" s="22"/>
      <c r="M106" s="22"/>
    </row>
    <row r="107" spans="12:13">
      <c r="L107" s="22"/>
      <c r="M107" s="22"/>
    </row>
    <row r="108" spans="12:13">
      <c r="L108" s="22"/>
      <c r="M108" s="22"/>
    </row>
    <row r="109" spans="12:13">
      <c r="L109" s="22"/>
      <c r="M109" s="22"/>
    </row>
    <row r="110" spans="12:13">
      <c r="L110" s="22"/>
      <c r="M110" s="22"/>
    </row>
    <row r="111" spans="12:13">
      <c r="L111" s="22"/>
      <c r="M111" s="22"/>
    </row>
    <row r="112" spans="12:13">
      <c r="L112" s="22"/>
      <c r="M112" s="22"/>
    </row>
    <row r="113" spans="12:13">
      <c r="L113" s="22"/>
      <c r="M113" s="22"/>
    </row>
    <row r="114" spans="12:13">
      <c r="L114" s="22"/>
      <c r="M114" s="22"/>
    </row>
    <row r="115" spans="12:13">
      <c r="L115" s="22"/>
      <c r="M115" s="22"/>
    </row>
    <row r="116" spans="12:13">
      <c r="L116" s="22"/>
      <c r="M116" s="22"/>
    </row>
    <row r="117" spans="12:13">
      <c r="L117" s="22"/>
      <c r="M117" s="22"/>
    </row>
    <row r="118" spans="12:13">
      <c r="L118" s="22"/>
      <c r="M118" s="22"/>
    </row>
    <row r="119" spans="12:13">
      <c r="L119" s="22"/>
      <c r="M119" s="22"/>
    </row>
    <row r="120" spans="12:13">
      <c r="L120" s="22"/>
      <c r="M120" s="22"/>
    </row>
    <row r="121" spans="12:13">
      <c r="L121" s="22"/>
      <c r="M121" s="22"/>
    </row>
    <row r="122" spans="12:13">
      <c r="L122" s="22"/>
      <c r="M122" s="22"/>
    </row>
    <row r="123" spans="12:13">
      <c r="L123" s="22"/>
      <c r="M123" s="22"/>
    </row>
    <row r="124" spans="12:13">
      <c r="L124" s="22"/>
      <c r="M124" s="22"/>
    </row>
    <row r="125" spans="12:13">
      <c r="L125" s="22"/>
      <c r="M125" s="22"/>
    </row>
    <row r="126" spans="12:13">
      <c r="L126" s="22"/>
      <c r="M126" s="22"/>
    </row>
    <row r="127" spans="12:13">
      <c r="L127" s="22"/>
      <c r="M127" s="22"/>
    </row>
    <row r="128" spans="12:13">
      <c r="L128" s="22"/>
      <c r="M128" s="22"/>
    </row>
    <row r="129" spans="12:13">
      <c r="L129" s="22"/>
      <c r="M129" s="22"/>
    </row>
    <row r="130" spans="12:13">
      <c r="L130" s="22"/>
      <c r="M130" s="22"/>
    </row>
    <row r="131" spans="12:13">
      <c r="L131" s="22"/>
      <c r="M131" s="22"/>
    </row>
    <row r="132" spans="12:13">
      <c r="L132" s="22"/>
      <c r="M132" s="22"/>
    </row>
    <row r="133" spans="12:13">
      <c r="L133" s="22"/>
      <c r="M133" s="22"/>
    </row>
    <row r="134" spans="12:13">
      <c r="L134" s="22"/>
      <c r="M134" s="22"/>
    </row>
    <row r="135" spans="12:13">
      <c r="L135" s="22"/>
      <c r="M135" s="22"/>
    </row>
    <row r="136" spans="12:13">
      <c r="L136" s="22"/>
      <c r="M136" s="22"/>
    </row>
    <row r="137" spans="12:13">
      <c r="L137" s="22"/>
      <c r="M137" s="22"/>
    </row>
    <row r="138" spans="12:13">
      <c r="L138" s="22"/>
      <c r="M138" s="22"/>
    </row>
    <row r="139" spans="12:13">
      <c r="L139" s="22"/>
      <c r="M139" s="22"/>
    </row>
    <row r="140" spans="12:13">
      <c r="L140" s="22"/>
      <c r="M140" s="22"/>
    </row>
    <row r="141" spans="12:13">
      <c r="L141" s="22"/>
      <c r="M141" s="22"/>
    </row>
    <row r="142" spans="12:13">
      <c r="L142" s="22"/>
      <c r="M142" s="22"/>
    </row>
    <row r="143" spans="12:13">
      <c r="L143" s="22"/>
      <c r="M143" s="22"/>
    </row>
    <row r="144" spans="12:13">
      <c r="L144" s="22"/>
      <c r="M144" s="22"/>
    </row>
    <row r="145" spans="12:13">
      <c r="L145" s="22"/>
      <c r="M145" s="22"/>
    </row>
    <row r="146" spans="12:13">
      <c r="L146" s="22"/>
      <c r="M146" s="22"/>
    </row>
    <row r="147" spans="12:13">
      <c r="L147" s="22"/>
      <c r="M147" s="22"/>
    </row>
    <row r="148" spans="12:13">
      <c r="L148" s="22"/>
      <c r="M148" s="22"/>
    </row>
    <row r="149" spans="12:13">
      <c r="L149" s="22"/>
      <c r="M149" s="22"/>
    </row>
    <row r="150" spans="12:13">
      <c r="L150" s="22"/>
      <c r="M150" s="22"/>
    </row>
    <row r="151" spans="12:13">
      <c r="L151" s="22"/>
      <c r="M151" s="22"/>
    </row>
    <row r="152" spans="12:13">
      <c r="L152" s="22"/>
      <c r="M152" s="22"/>
    </row>
    <row r="153" spans="12:13">
      <c r="L153" s="22"/>
      <c r="M153" s="22"/>
    </row>
    <row r="154" spans="12:13">
      <c r="L154" s="22"/>
      <c r="M154" s="22"/>
    </row>
    <row r="155" spans="12:13">
      <c r="L155" s="22"/>
      <c r="M155" s="22"/>
    </row>
    <row r="156" spans="12:13">
      <c r="L156" s="22"/>
      <c r="M156" s="22"/>
    </row>
    <row r="157" spans="12:13">
      <c r="L157" s="22"/>
      <c r="M157" s="22"/>
    </row>
    <row r="158" spans="12:13">
      <c r="L158" s="22"/>
      <c r="M158" s="22"/>
    </row>
    <row r="159" spans="12:13">
      <c r="L159" s="22"/>
      <c r="M159" s="22"/>
    </row>
    <row r="160" spans="12:13">
      <c r="L160" s="22"/>
      <c r="M160" s="22"/>
    </row>
    <row r="161" spans="12:13">
      <c r="L161" s="22"/>
      <c r="M161" s="22"/>
    </row>
    <row r="162" spans="12:13">
      <c r="L162" s="22"/>
      <c r="M162" s="22"/>
    </row>
    <row r="163" spans="12:13">
      <c r="L163" s="22"/>
      <c r="M163" s="22"/>
    </row>
    <row r="164" spans="12:13">
      <c r="L164" s="22"/>
      <c r="M164" s="22"/>
    </row>
    <row r="165" spans="12:13">
      <c r="L165" s="22"/>
      <c r="M165" s="22"/>
    </row>
    <row r="166" spans="12:13">
      <c r="L166" s="22"/>
      <c r="M166" s="22"/>
    </row>
    <row r="167" spans="12:13">
      <c r="L167" s="22"/>
      <c r="M167" s="22"/>
    </row>
    <row r="168" spans="12:13">
      <c r="L168" s="22"/>
      <c r="M168" s="22"/>
    </row>
    <row r="169" spans="12:13">
      <c r="L169" s="22"/>
      <c r="M169" s="22"/>
    </row>
    <row r="170" spans="12:13">
      <c r="L170" s="22"/>
      <c r="M170" s="22"/>
    </row>
    <row r="171" spans="12:13">
      <c r="L171" s="22"/>
      <c r="M171" s="22"/>
    </row>
    <row r="172" spans="12:13">
      <c r="L172" s="22"/>
      <c r="M172" s="22"/>
    </row>
    <row r="173" spans="12:13">
      <c r="L173" s="22"/>
      <c r="M173" s="22"/>
    </row>
    <row r="174" spans="12:13">
      <c r="L174" s="22"/>
      <c r="M174" s="22"/>
    </row>
    <row r="175" spans="12:13">
      <c r="L175" s="22"/>
      <c r="M175" s="22"/>
    </row>
    <row r="176" spans="12:13">
      <c r="L176" s="22"/>
      <c r="M176" s="22"/>
    </row>
    <row r="177" spans="12:13">
      <c r="L177" s="22"/>
      <c r="M177" s="22"/>
    </row>
    <row r="178" spans="12:13">
      <c r="L178" s="22"/>
      <c r="M178" s="22"/>
    </row>
    <row r="179" spans="12:13">
      <c r="L179" s="22"/>
      <c r="M179" s="22"/>
    </row>
    <row r="180" spans="12:13">
      <c r="L180" s="22"/>
      <c r="M180" s="22"/>
    </row>
    <row r="181" spans="12:13">
      <c r="L181" s="22"/>
      <c r="M181" s="22"/>
    </row>
    <row r="182" spans="12:13">
      <c r="L182" s="22"/>
      <c r="M182" s="22"/>
    </row>
    <row r="183" spans="12:13">
      <c r="L183" s="22"/>
      <c r="M183" s="22"/>
    </row>
    <row r="184" spans="12:13">
      <c r="L184" s="22"/>
      <c r="M184" s="22"/>
    </row>
    <row r="185" spans="12:13">
      <c r="L185" s="22"/>
      <c r="M185" s="22"/>
    </row>
    <row r="186" spans="12:13">
      <c r="L186" s="22"/>
      <c r="M186" s="22"/>
    </row>
    <row r="187" spans="12:13">
      <c r="L187" s="22"/>
      <c r="M187" s="22"/>
    </row>
    <row r="188" spans="12:13">
      <c r="L188" s="22"/>
      <c r="M188" s="22"/>
    </row>
    <row r="189" spans="12:13">
      <c r="L189" s="22"/>
      <c r="M189" s="22"/>
    </row>
    <row r="190" spans="12:13">
      <c r="L190" s="22"/>
      <c r="M190" s="22"/>
    </row>
    <row r="191" spans="12:13">
      <c r="L191" s="22"/>
      <c r="M191" s="22"/>
    </row>
    <row r="192" spans="12:13">
      <c r="L192" s="22"/>
      <c r="M192" s="22"/>
    </row>
    <row r="193" spans="12:13">
      <c r="L193" s="22"/>
      <c r="M193" s="22"/>
    </row>
    <row r="194" spans="12:13">
      <c r="L194" s="22"/>
      <c r="M194" s="22"/>
    </row>
    <row r="195" spans="12:13">
      <c r="L195" s="22"/>
      <c r="M195" s="22"/>
    </row>
    <row r="196" spans="12:13">
      <c r="L196" s="22"/>
      <c r="M196" s="22"/>
    </row>
    <row r="197" spans="12:13">
      <c r="L197" s="22"/>
      <c r="M197" s="22"/>
    </row>
    <row r="198" spans="12:13">
      <c r="L198" s="22"/>
      <c r="M198" s="22"/>
    </row>
    <row r="199" spans="12:13">
      <c r="L199" s="22"/>
      <c r="M199" s="22"/>
    </row>
    <row r="200" spans="12:13">
      <c r="L200" s="22"/>
      <c r="M200" s="22"/>
    </row>
    <row r="201" spans="12:13">
      <c r="L201" s="22"/>
      <c r="M201" s="22"/>
    </row>
    <row r="202" spans="12:13">
      <c r="L202" s="22"/>
      <c r="M202" s="22"/>
    </row>
    <row r="203" spans="12:13">
      <c r="L203" s="22"/>
      <c r="M203" s="22"/>
    </row>
    <row r="204" spans="12:13">
      <c r="L204" s="22"/>
      <c r="M204" s="22"/>
    </row>
    <row r="205" spans="12:13">
      <c r="L205" s="22"/>
      <c r="M205" s="22"/>
    </row>
    <row r="206" spans="12:13">
      <c r="L206" s="22"/>
      <c r="M206" s="22"/>
    </row>
    <row r="207" spans="12:13">
      <c r="L207" s="22"/>
      <c r="M207" s="22"/>
    </row>
    <row r="208" spans="12:13">
      <c r="L208" s="22"/>
      <c r="M208" s="22"/>
    </row>
    <row r="209" spans="12:13">
      <c r="L209" s="22"/>
      <c r="M209" s="22"/>
    </row>
    <row r="210" spans="12:13">
      <c r="L210" s="22"/>
      <c r="M210" s="22"/>
    </row>
    <row r="211" spans="12:13">
      <c r="L211" s="22"/>
      <c r="M211" s="22"/>
    </row>
    <row r="212" spans="12:13">
      <c r="L212" s="22"/>
      <c r="M212" s="22"/>
    </row>
    <row r="213" spans="12:13">
      <c r="L213" s="22"/>
      <c r="M213" s="22"/>
    </row>
    <row r="214" spans="12:13">
      <c r="L214" s="22"/>
      <c r="M214" s="22"/>
    </row>
    <row r="215" spans="12:13">
      <c r="L215" s="22"/>
      <c r="M215" s="22"/>
    </row>
    <row r="216" spans="12:13">
      <c r="L216" s="22"/>
      <c r="M216" s="22"/>
    </row>
    <row r="217" spans="12:13">
      <c r="L217" s="22"/>
      <c r="M217" s="22"/>
    </row>
    <row r="218" spans="12:13">
      <c r="L218" s="22"/>
      <c r="M218" s="22"/>
    </row>
    <row r="219" spans="12:13">
      <c r="L219" s="22"/>
      <c r="M219" s="22"/>
    </row>
    <row r="220" spans="12:13">
      <c r="L220" s="22"/>
      <c r="M220" s="22"/>
    </row>
    <row r="221" spans="12:13">
      <c r="L221" s="22"/>
      <c r="M221" s="22"/>
    </row>
    <row r="222" spans="12:13">
      <c r="L222" s="22"/>
      <c r="M222" s="22"/>
    </row>
    <row r="223" spans="12:13">
      <c r="L223" s="22"/>
      <c r="M223" s="22"/>
    </row>
    <row r="224" spans="12:13">
      <c r="L224" s="22"/>
      <c r="M224" s="22"/>
    </row>
    <row r="225" spans="12:13">
      <c r="L225" s="22"/>
      <c r="M225" s="22"/>
    </row>
    <row r="226" spans="12:13">
      <c r="L226" s="22"/>
      <c r="M226" s="22"/>
    </row>
    <row r="227" spans="12:13">
      <c r="L227" s="22"/>
      <c r="M227" s="22"/>
    </row>
    <row r="228" spans="12:13">
      <c r="L228" s="22"/>
      <c r="M228" s="22"/>
    </row>
    <row r="229" spans="12:13">
      <c r="L229" s="22"/>
      <c r="M229" s="22"/>
    </row>
    <row r="230" spans="12:13">
      <c r="L230" s="22"/>
      <c r="M230" s="22"/>
    </row>
    <row r="231" spans="12:13">
      <c r="L231" s="22"/>
      <c r="M231" s="22"/>
    </row>
    <row r="232" spans="12:13">
      <c r="L232" s="22"/>
      <c r="M232" s="22"/>
    </row>
    <row r="233" spans="12:13">
      <c r="L233" s="22"/>
      <c r="M233" s="22"/>
    </row>
    <row r="234" spans="12:13">
      <c r="L234" s="22"/>
      <c r="M234" s="22"/>
    </row>
    <row r="235" spans="12:13">
      <c r="L235" s="22"/>
      <c r="M235" s="22"/>
    </row>
    <row r="236" spans="12:13">
      <c r="L236" s="22"/>
      <c r="M236" s="22"/>
    </row>
    <row r="237" spans="12:13">
      <c r="L237" s="22"/>
      <c r="M237" s="22"/>
    </row>
    <row r="238" spans="12:13">
      <c r="L238" s="22"/>
      <c r="M238" s="22"/>
    </row>
    <row r="239" spans="12:13">
      <c r="L239" s="22"/>
      <c r="M239" s="22"/>
    </row>
    <row r="240" spans="12:13">
      <c r="L240" s="22"/>
      <c r="M240" s="22"/>
    </row>
    <row r="241" spans="12:13">
      <c r="L241" s="22"/>
      <c r="M241" s="22"/>
    </row>
    <row r="242" spans="12:13">
      <c r="L242" s="22"/>
      <c r="M242" s="22"/>
    </row>
    <row r="243" spans="12:13">
      <c r="L243" s="22"/>
      <c r="M243" s="22"/>
    </row>
    <row r="244" spans="12:13">
      <c r="L244" s="22"/>
      <c r="M244" s="22"/>
    </row>
    <row r="245" spans="12:13">
      <c r="L245" s="22"/>
      <c r="M245" s="22"/>
    </row>
    <row r="246" spans="12:13">
      <c r="L246" s="22"/>
      <c r="M246" s="22"/>
    </row>
    <row r="247" spans="12:13">
      <c r="L247" s="22"/>
      <c r="M247" s="22"/>
    </row>
    <row r="248" spans="12:13">
      <c r="L248" s="22"/>
      <c r="M248" s="22"/>
    </row>
    <row r="249" spans="12:13">
      <c r="L249" s="22"/>
      <c r="M249" s="22"/>
    </row>
    <row r="250" spans="12:13">
      <c r="L250" s="22"/>
      <c r="M250" s="22"/>
    </row>
    <row r="251" spans="12:13">
      <c r="L251" s="22"/>
      <c r="M251" s="22"/>
    </row>
    <row r="252" spans="12:13">
      <c r="L252" s="22"/>
      <c r="M252" s="22"/>
    </row>
    <row r="253" spans="12:13">
      <c r="L253" s="22"/>
      <c r="M253" s="22"/>
    </row>
    <row r="254" spans="12:13">
      <c r="L254" s="22"/>
      <c r="M254" s="22"/>
    </row>
    <row r="255" spans="12:13">
      <c r="L255" s="22"/>
      <c r="M255" s="22"/>
    </row>
    <row r="256" spans="12:13">
      <c r="L256" s="22"/>
      <c r="M256" s="22"/>
    </row>
    <row r="257" spans="12:13">
      <c r="L257" s="22"/>
      <c r="M257" s="22"/>
    </row>
    <row r="258" spans="12:13">
      <c r="L258" s="22"/>
      <c r="M258" s="22"/>
    </row>
    <row r="259" spans="12:13">
      <c r="L259" s="22"/>
      <c r="M259" s="22"/>
    </row>
    <row r="260" spans="12:13">
      <c r="L260" s="22"/>
      <c r="M260" s="22"/>
    </row>
    <row r="261" spans="12:13">
      <c r="L261" s="22"/>
      <c r="M261" s="22"/>
    </row>
    <row r="262" spans="12:13">
      <c r="L262" s="22"/>
      <c r="M262" s="22"/>
    </row>
    <row r="263" spans="12:13">
      <c r="L263" s="22"/>
      <c r="M263" s="22"/>
    </row>
    <row r="264" spans="12:13">
      <c r="L264" s="22"/>
      <c r="M264" s="22"/>
    </row>
    <row r="265" spans="12:13">
      <c r="L265" s="22"/>
      <c r="M265" s="22"/>
    </row>
    <row r="266" spans="12:13">
      <c r="L266" s="22"/>
      <c r="M266" s="22"/>
    </row>
    <row r="267" spans="12:13">
      <c r="L267" s="22"/>
      <c r="M267" s="22"/>
    </row>
    <row r="268" spans="12:13">
      <c r="L268" s="22"/>
      <c r="M268" s="22"/>
    </row>
    <row r="269" spans="12:13">
      <c r="L269" s="22"/>
      <c r="M269" s="22"/>
    </row>
    <row r="270" spans="12:13">
      <c r="L270" s="22"/>
      <c r="M270" s="22"/>
    </row>
    <row r="271" spans="12:13">
      <c r="L271" s="22"/>
      <c r="M271" s="22"/>
    </row>
    <row r="272" spans="12:13">
      <c r="L272" s="22"/>
      <c r="M272" s="22"/>
    </row>
    <row r="273" spans="12:13">
      <c r="L273" s="22"/>
      <c r="M273" s="22"/>
    </row>
    <row r="274" spans="12:13">
      <c r="L274" s="22"/>
      <c r="M274" s="22"/>
    </row>
    <row r="275" spans="12:13">
      <c r="L275" s="22"/>
      <c r="M275" s="22"/>
    </row>
    <row r="276" spans="12:13">
      <c r="L276" s="22"/>
      <c r="M276" s="22"/>
    </row>
    <row r="277" spans="12:13">
      <c r="L277" s="22"/>
      <c r="M277" s="22"/>
    </row>
    <row r="278" spans="12:13">
      <c r="L278" s="22"/>
      <c r="M278" s="22"/>
    </row>
    <row r="279" spans="12:13">
      <c r="L279" s="22"/>
      <c r="M279" s="22"/>
    </row>
    <row r="280" spans="12:13">
      <c r="L280" s="22"/>
      <c r="M280" s="22"/>
    </row>
    <row r="281" spans="12:13">
      <c r="L281" s="22"/>
      <c r="M281" s="22"/>
    </row>
    <row r="282" spans="12:13">
      <c r="L282" s="22"/>
      <c r="M282" s="22"/>
    </row>
    <row r="283" spans="12:13">
      <c r="L283" s="22"/>
      <c r="M283" s="22"/>
    </row>
    <row r="284" spans="12:13">
      <c r="L284" s="22"/>
      <c r="M284" s="22"/>
    </row>
    <row r="285" spans="12:13">
      <c r="L285" s="22"/>
      <c r="M285" s="22"/>
    </row>
    <row r="286" spans="12:13">
      <c r="L286" s="22"/>
      <c r="M286" s="22"/>
    </row>
    <row r="287" spans="12:13">
      <c r="L287" s="22"/>
      <c r="M287" s="22"/>
    </row>
    <row r="288" spans="12:13">
      <c r="L288" s="22"/>
      <c r="M288" s="22"/>
    </row>
    <row r="289" spans="12:13">
      <c r="L289" s="22"/>
      <c r="M289" s="22"/>
    </row>
    <row r="290" spans="12:13">
      <c r="L290" s="22"/>
      <c r="M290" s="22"/>
    </row>
    <row r="291" spans="12:13">
      <c r="L291" s="22"/>
      <c r="M291" s="22"/>
    </row>
    <row r="292" spans="12:13">
      <c r="L292" s="22"/>
      <c r="M292" s="22"/>
    </row>
    <row r="293" spans="12:13">
      <c r="L293" s="22"/>
      <c r="M293" s="22"/>
    </row>
    <row r="294" spans="12:13">
      <c r="L294" s="22"/>
      <c r="M294" s="22"/>
    </row>
    <row r="295" spans="12:13">
      <c r="L295" s="22"/>
      <c r="M295" s="22"/>
    </row>
    <row r="296" spans="12:13">
      <c r="L296" s="22"/>
      <c r="M296" s="22"/>
    </row>
    <row r="297" spans="12:13">
      <c r="L297" s="22"/>
      <c r="M297" s="22"/>
    </row>
    <row r="298" spans="12:13">
      <c r="L298" s="22"/>
      <c r="M298" s="22"/>
    </row>
    <row r="299" spans="12:13">
      <c r="L299" s="22"/>
      <c r="M299" s="22"/>
    </row>
    <row r="300" spans="12:13">
      <c r="L300" s="22"/>
      <c r="M300" s="22"/>
    </row>
    <row r="301" spans="12:13">
      <c r="L301" s="22"/>
      <c r="M301" s="22"/>
    </row>
    <row r="302" spans="12:13">
      <c r="L302" s="22"/>
      <c r="M302" s="22"/>
    </row>
    <row r="303" spans="12:13">
      <c r="L303" s="22"/>
      <c r="M303" s="22"/>
    </row>
    <row r="304" spans="12:13">
      <c r="L304" s="22"/>
      <c r="M304" s="22"/>
    </row>
    <row r="305" spans="12:13">
      <c r="L305" s="22"/>
      <c r="M305" s="22"/>
    </row>
    <row r="306" spans="12:13">
      <c r="L306" s="22"/>
      <c r="M306" s="22"/>
    </row>
    <row r="307" spans="12:13">
      <c r="L307" s="22"/>
      <c r="M307" s="22"/>
    </row>
    <row r="308" spans="12:13">
      <c r="L308" s="22"/>
      <c r="M308" s="22"/>
    </row>
    <row r="309" spans="12:13">
      <c r="L309" s="22"/>
      <c r="M309" s="22"/>
    </row>
    <row r="310" spans="12:13">
      <c r="L310" s="22"/>
      <c r="M310" s="22"/>
    </row>
    <row r="311" spans="12:13">
      <c r="L311" s="22"/>
      <c r="M311" s="22"/>
    </row>
    <row r="312" spans="12:13">
      <c r="L312" s="22"/>
      <c r="M312" s="22"/>
    </row>
    <row r="313" spans="12:13">
      <c r="L313" s="22"/>
      <c r="M313" s="22"/>
    </row>
    <row r="314" spans="12:13">
      <c r="L314" s="22"/>
      <c r="M314" s="22"/>
    </row>
    <row r="315" spans="12:13">
      <c r="L315" s="22"/>
      <c r="M315" s="22"/>
    </row>
    <row r="316" spans="12:13">
      <c r="L316" s="22"/>
      <c r="M316" s="22"/>
    </row>
    <row r="317" spans="12:13">
      <c r="L317" s="22"/>
      <c r="M317" s="22"/>
    </row>
    <row r="318" spans="12:13">
      <c r="L318" s="22"/>
      <c r="M318" s="22"/>
    </row>
    <row r="319" spans="12:13">
      <c r="L319" s="22"/>
      <c r="M319" s="22"/>
    </row>
    <row r="320" spans="12:13">
      <c r="L320" s="22"/>
      <c r="M320" s="22"/>
    </row>
    <row r="321" spans="12:13">
      <c r="L321" s="22"/>
      <c r="M321" s="22"/>
    </row>
    <row r="322" spans="12:13">
      <c r="L322" s="22"/>
      <c r="M322" s="22"/>
    </row>
    <row r="323" spans="12:13">
      <c r="L323" s="22"/>
      <c r="M323" s="22"/>
    </row>
    <row r="324" spans="12:13">
      <c r="L324" s="22"/>
      <c r="M324" s="22"/>
    </row>
    <row r="325" spans="12:13">
      <c r="L325" s="22"/>
      <c r="M325" s="22"/>
    </row>
    <row r="326" spans="12:13">
      <c r="L326" s="22"/>
      <c r="M326" s="22"/>
    </row>
    <row r="327" spans="12:13">
      <c r="L327" s="22"/>
      <c r="M327" s="22"/>
    </row>
    <row r="328" spans="12:13">
      <c r="L328" s="22"/>
      <c r="M328" s="22"/>
    </row>
    <row r="329" spans="12:13">
      <c r="L329" s="22"/>
      <c r="M329" s="22"/>
    </row>
    <row r="330" spans="12:13">
      <c r="L330" s="22"/>
      <c r="M330" s="22"/>
    </row>
    <row r="331" spans="12:13">
      <c r="L331" s="22"/>
      <c r="M331" s="22"/>
    </row>
    <row r="332" spans="12:13">
      <c r="L332" s="22"/>
      <c r="M332" s="22"/>
    </row>
    <row r="333" spans="12:13">
      <c r="L333" s="22"/>
      <c r="M333" s="22"/>
    </row>
    <row r="334" spans="12:13">
      <c r="L334" s="22"/>
      <c r="M334" s="22"/>
    </row>
    <row r="335" spans="12:13">
      <c r="L335" s="22"/>
      <c r="M335" s="22"/>
    </row>
    <row r="336" spans="12:13">
      <c r="L336" s="22"/>
      <c r="M336" s="22"/>
    </row>
    <row r="337" spans="12:13">
      <c r="L337" s="22"/>
      <c r="M337" s="22"/>
    </row>
    <row r="338" spans="12:13">
      <c r="L338" s="22"/>
      <c r="M338" s="22"/>
    </row>
    <row r="339" spans="12:13">
      <c r="L339" s="22"/>
      <c r="M339" s="22"/>
    </row>
    <row r="340" spans="12:13">
      <c r="L340" s="22"/>
      <c r="M340" s="22"/>
    </row>
    <row r="341" spans="12:13">
      <c r="L341" s="22"/>
      <c r="M341" s="22"/>
    </row>
    <row r="342" spans="12:13">
      <c r="L342" s="22"/>
      <c r="M342" s="22"/>
    </row>
    <row r="343" spans="12:13">
      <c r="L343" s="22"/>
      <c r="M343" s="22"/>
    </row>
    <row r="344" spans="12:13">
      <c r="L344" s="22"/>
      <c r="M344" s="22"/>
    </row>
    <row r="345" spans="12:13">
      <c r="L345" s="22"/>
      <c r="M345" s="22"/>
    </row>
    <row r="346" spans="12:13">
      <c r="L346" s="22"/>
      <c r="M346" s="22"/>
    </row>
    <row r="347" spans="12:13">
      <c r="L347" s="22"/>
      <c r="M347" s="22"/>
    </row>
    <row r="348" spans="12:13">
      <c r="L348" s="22"/>
      <c r="M348" s="22"/>
    </row>
    <row r="349" spans="12:13">
      <c r="L349" s="22"/>
      <c r="M349" s="22"/>
    </row>
    <row r="350" spans="12:13">
      <c r="L350" s="22"/>
      <c r="M350" s="22"/>
    </row>
    <row r="351" spans="12:13">
      <c r="L351" s="22"/>
      <c r="M351" s="22"/>
    </row>
    <row r="352" spans="12:13">
      <c r="L352" s="22"/>
      <c r="M352" s="22"/>
    </row>
    <row r="353" spans="12:13">
      <c r="L353" s="22"/>
      <c r="M353" s="22"/>
    </row>
    <row r="354" spans="12:13">
      <c r="L354" s="22"/>
      <c r="M354" s="22"/>
    </row>
    <row r="355" spans="12:13">
      <c r="L355" s="22"/>
      <c r="M355" s="22"/>
    </row>
    <row r="356" spans="12:13">
      <c r="L356" s="22"/>
      <c r="M356" s="22"/>
    </row>
    <row r="357" spans="12:13">
      <c r="L357" s="22"/>
      <c r="M357" s="22"/>
    </row>
    <row r="358" spans="12:13">
      <c r="L358" s="22"/>
      <c r="M358" s="22"/>
    </row>
    <row r="359" spans="12:13">
      <c r="L359" s="22"/>
      <c r="M359" s="22"/>
    </row>
    <row r="360" spans="12:13">
      <c r="L360" s="22"/>
      <c r="M360" s="22"/>
    </row>
    <row r="361" spans="12:13">
      <c r="L361" s="22"/>
      <c r="M361" s="22"/>
    </row>
    <row r="362" spans="12:13">
      <c r="L362" s="22"/>
      <c r="M362" s="22"/>
    </row>
    <row r="363" spans="12:13">
      <c r="L363" s="22"/>
      <c r="M363" s="22"/>
    </row>
    <row r="364" spans="12:13">
      <c r="L364" s="22"/>
      <c r="M364" s="22"/>
    </row>
    <row r="365" spans="12:13">
      <c r="L365" s="22"/>
      <c r="M365" s="22"/>
    </row>
    <row r="366" spans="12:13">
      <c r="L366" s="22"/>
      <c r="M366" s="22"/>
    </row>
    <row r="367" spans="12:13">
      <c r="L367" s="22"/>
      <c r="M367" s="22"/>
    </row>
    <row r="368" spans="12:13">
      <c r="L368" s="22"/>
      <c r="M368" s="22"/>
    </row>
    <row r="369" spans="12:13">
      <c r="L369" s="22"/>
      <c r="M369" s="22"/>
    </row>
    <row r="370" spans="12:13">
      <c r="L370" s="22"/>
      <c r="M370" s="22"/>
    </row>
    <row r="371" spans="12:13">
      <c r="L371" s="22"/>
      <c r="M371" s="22"/>
    </row>
    <row r="372" spans="12:13">
      <c r="L372" s="22"/>
      <c r="M372" s="22"/>
    </row>
    <row r="373" spans="12:13">
      <c r="L373" s="22"/>
      <c r="M373" s="22"/>
    </row>
    <row r="374" spans="12:13">
      <c r="L374" s="22"/>
      <c r="M374" s="22"/>
    </row>
    <row r="375" spans="12:13">
      <c r="L375" s="22"/>
      <c r="M375" s="22"/>
    </row>
    <row r="376" spans="12:13">
      <c r="L376" s="22"/>
      <c r="M376" s="22"/>
    </row>
    <row r="377" spans="12:13">
      <c r="L377" s="22"/>
      <c r="M377" s="22"/>
    </row>
    <row r="378" spans="12:13">
      <c r="L378" s="22"/>
      <c r="M378" s="22"/>
    </row>
    <row r="379" spans="12:13">
      <c r="L379" s="22"/>
      <c r="M379" s="22"/>
    </row>
    <row r="380" spans="12:13">
      <c r="L380" s="22"/>
      <c r="M380" s="22"/>
    </row>
    <row r="381" spans="12:13">
      <c r="L381" s="22"/>
      <c r="M381" s="22"/>
    </row>
    <row r="382" spans="12:13">
      <c r="L382" s="22"/>
      <c r="M382" s="22"/>
    </row>
    <row r="383" spans="12:13">
      <c r="L383" s="22"/>
      <c r="M383" s="22"/>
    </row>
    <row r="384" spans="12:13">
      <c r="L384" s="22"/>
      <c r="M384" s="22"/>
    </row>
    <row r="385" spans="12:13">
      <c r="L385" s="22"/>
      <c r="M385" s="22"/>
    </row>
    <row r="386" spans="12:13">
      <c r="L386" s="22"/>
      <c r="M386" s="22"/>
    </row>
    <row r="387" spans="12:13">
      <c r="L387" s="22"/>
      <c r="M387" s="22"/>
    </row>
    <row r="388" spans="12:13">
      <c r="L388" s="22"/>
      <c r="M388" s="22"/>
    </row>
    <row r="389" spans="12:13">
      <c r="L389" s="22"/>
      <c r="M389" s="22"/>
    </row>
    <row r="390" spans="12:13">
      <c r="L390" s="22"/>
      <c r="M390" s="22"/>
    </row>
    <row r="391" spans="12:13">
      <c r="L391" s="22"/>
      <c r="M391" s="22"/>
    </row>
    <row r="392" spans="12:13">
      <c r="L392" s="22"/>
      <c r="M392" s="22"/>
    </row>
    <row r="393" spans="12:13">
      <c r="L393" s="22"/>
      <c r="M393" s="22"/>
    </row>
    <row r="394" spans="12:13">
      <c r="L394" s="22"/>
      <c r="M394" s="22"/>
    </row>
    <row r="395" spans="12:13">
      <c r="L395" s="22"/>
      <c r="M395" s="22"/>
    </row>
    <row r="396" spans="12:13">
      <c r="L396" s="22"/>
      <c r="M396" s="22"/>
    </row>
    <row r="397" spans="12:13">
      <c r="L397" s="22"/>
      <c r="M397" s="22"/>
    </row>
    <row r="398" spans="12:13">
      <c r="L398" s="22"/>
      <c r="M398" s="22"/>
    </row>
    <row r="399" spans="12:13">
      <c r="L399" s="22"/>
      <c r="M399" s="22"/>
    </row>
    <row r="400" spans="12:13">
      <c r="L400" s="22"/>
      <c r="M400" s="22"/>
    </row>
    <row r="401" spans="12:13">
      <c r="L401" s="22"/>
      <c r="M401" s="22"/>
    </row>
    <row r="402" spans="12:13">
      <c r="L402" s="22"/>
      <c r="M402" s="22"/>
    </row>
    <row r="403" spans="12:13">
      <c r="L403" s="22"/>
      <c r="M403" s="22"/>
    </row>
    <row r="404" spans="12:13">
      <c r="L404" s="22"/>
      <c r="M404" s="22"/>
    </row>
    <row r="405" spans="12:13">
      <c r="L405" s="22"/>
      <c r="M405" s="22"/>
    </row>
    <row r="406" spans="12:13">
      <c r="L406" s="22"/>
      <c r="M406" s="22"/>
    </row>
    <row r="407" spans="12:13">
      <c r="L407" s="22"/>
      <c r="M407" s="22"/>
    </row>
    <row r="408" spans="12:13">
      <c r="L408" s="22"/>
      <c r="M408" s="22"/>
    </row>
    <row r="409" spans="12:13">
      <c r="L409" s="22"/>
      <c r="M409" s="22"/>
    </row>
    <row r="410" spans="12:13">
      <c r="L410" s="22"/>
      <c r="M410" s="22"/>
    </row>
    <row r="411" spans="12:13">
      <c r="L411" s="22"/>
      <c r="M411" s="22"/>
    </row>
    <row r="412" spans="12:13">
      <c r="L412" s="22"/>
      <c r="M412" s="22"/>
    </row>
    <row r="413" spans="12:13">
      <c r="L413" s="22"/>
      <c r="M413" s="22"/>
    </row>
    <row r="414" spans="12:13">
      <c r="L414" s="22"/>
      <c r="M414" s="22"/>
    </row>
    <row r="415" spans="12:13">
      <c r="L415" s="22"/>
      <c r="M415" s="22"/>
    </row>
    <row r="416" spans="12:13">
      <c r="L416" s="22"/>
      <c r="M416" s="22"/>
    </row>
    <row r="417" spans="12:13">
      <c r="L417" s="22"/>
      <c r="M417" s="22"/>
    </row>
    <row r="418" spans="12:13">
      <c r="L418" s="22"/>
      <c r="M418" s="22"/>
    </row>
    <row r="419" spans="12:13">
      <c r="L419" s="22"/>
      <c r="M419" s="22"/>
    </row>
    <row r="420" spans="12:13">
      <c r="L420" s="22"/>
      <c r="M420" s="22"/>
    </row>
    <row r="421" spans="12:13">
      <c r="L421" s="22"/>
      <c r="M421" s="22"/>
    </row>
    <row r="422" spans="12:13">
      <c r="L422" s="22"/>
      <c r="M422" s="22"/>
    </row>
    <row r="423" spans="12:13">
      <c r="L423" s="22"/>
      <c r="M423" s="22"/>
    </row>
    <row r="424" spans="12:13">
      <c r="L424" s="22"/>
      <c r="M424" s="22"/>
    </row>
    <row r="425" spans="12:13">
      <c r="L425" s="22"/>
      <c r="M425" s="22"/>
    </row>
    <row r="426" spans="12:13">
      <c r="L426" s="22"/>
      <c r="M426" s="22"/>
    </row>
    <row r="427" spans="12:13">
      <c r="L427" s="22"/>
      <c r="M427" s="22"/>
    </row>
    <row r="428" spans="12:13">
      <c r="L428" s="22"/>
      <c r="M428" s="22"/>
    </row>
    <row r="429" spans="12:13">
      <c r="L429" s="22"/>
      <c r="M429" s="22"/>
    </row>
    <row r="430" spans="12:13">
      <c r="L430" s="22"/>
      <c r="M430" s="22"/>
    </row>
    <row r="431" spans="12:13">
      <c r="L431" s="22"/>
      <c r="M431" s="22"/>
    </row>
    <row r="432" spans="12:13">
      <c r="L432" s="22"/>
      <c r="M432" s="22"/>
    </row>
    <row r="433" spans="12:13">
      <c r="L433" s="22"/>
      <c r="M433" s="22"/>
    </row>
    <row r="434" spans="12:13">
      <c r="L434" s="22"/>
      <c r="M434" s="22"/>
    </row>
    <row r="435" spans="12:13">
      <c r="L435" s="22"/>
      <c r="M435" s="22"/>
    </row>
    <row r="436" spans="12:13">
      <c r="L436" s="22"/>
      <c r="M436" s="22"/>
    </row>
    <row r="437" spans="12:13">
      <c r="L437" s="22"/>
      <c r="M437" s="22"/>
    </row>
    <row r="438" spans="12:13">
      <c r="L438" s="22"/>
      <c r="M438" s="22"/>
    </row>
    <row r="439" spans="12:13">
      <c r="L439" s="22"/>
      <c r="M439" s="22"/>
    </row>
    <row r="440" spans="12:13">
      <c r="L440" s="22"/>
      <c r="M440" s="22"/>
    </row>
    <row r="441" spans="12:13">
      <c r="L441" s="22"/>
      <c r="M441" s="22"/>
    </row>
    <row r="442" spans="12:13">
      <c r="L442" s="22"/>
      <c r="M442" s="22"/>
    </row>
    <row r="443" spans="12:13">
      <c r="L443" s="22"/>
      <c r="M443" s="22"/>
    </row>
    <row r="444" spans="12:13">
      <c r="L444" s="22"/>
      <c r="M444" s="22"/>
    </row>
    <row r="445" spans="12:13">
      <c r="L445" s="22"/>
      <c r="M445" s="22"/>
    </row>
    <row r="446" spans="12:13">
      <c r="L446" s="22"/>
      <c r="M446" s="22"/>
    </row>
    <row r="447" spans="12:13">
      <c r="L447" s="22"/>
      <c r="M447" s="22"/>
    </row>
    <row r="448" spans="12:13">
      <c r="L448" s="22"/>
      <c r="M448" s="22"/>
    </row>
    <row r="449" spans="12:13">
      <c r="L449" s="22"/>
      <c r="M449" s="22"/>
    </row>
    <row r="450" spans="12:13">
      <c r="L450" s="22"/>
      <c r="M450" s="22"/>
    </row>
    <row r="451" spans="12:13">
      <c r="L451" s="22"/>
      <c r="M451" s="22"/>
    </row>
    <row r="452" spans="12:13">
      <c r="L452" s="22"/>
      <c r="M452" s="22"/>
    </row>
    <row r="453" spans="12:13">
      <c r="L453" s="22"/>
      <c r="M453" s="22"/>
    </row>
    <row r="454" spans="12:13">
      <c r="L454" s="22"/>
      <c r="M454" s="22"/>
    </row>
    <row r="455" spans="12:13">
      <c r="L455" s="22"/>
      <c r="M455" s="22"/>
    </row>
    <row r="456" spans="12:13">
      <c r="L456" s="22"/>
      <c r="M456" s="22"/>
    </row>
    <row r="457" spans="12:13">
      <c r="L457" s="22"/>
      <c r="M457" s="22"/>
    </row>
    <row r="458" spans="12:13">
      <c r="L458" s="22"/>
      <c r="M458" s="22"/>
    </row>
    <row r="459" spans="12:13">
      <c r="L459" s="22"/>
      <c r="M459" s="22"/>
    </row>
    <row r="460" spans="12:13">
      <c r="L460" s="22"/>
      <c r="M460" s="22"/>
    </row>
    <row r="461" spans="12:13">
      <c r="L461" s="22"/>
      <c r="M461" s="22"/>
    </row>
    <row r="462" spans="12:13">
      <c r="L462" s="22"/>
      <c r="M462" s="22"/>
    </row>
    <row r="463" spans="12:13">
      <c r="L463" s="22"/>
      <c r="M463" s="22"/>
    </row>
    <row r="464" spans="12:13">
      <c r="L464" s="22"/>
      <c r="M464" s="22"/>
    </row>
    <row r="465" spans="12:13">
      <c r="L465" s="22"/>
      <c r="M465" s="22"/>
    </row>
    <row r="466" spans="12:13">
      <c r="L466" s="22"/>
      <c r="M466" s="22"/>
    </row>
    <row r="467" spans="12:13">
      <c r="L467" s="22"/>
      <c r="M467" s="22"/>
    </row>
    <row r="468" spans="12:13">
      <c r="L468" s="22"/>
      <c r="M468" s="22"/>
    </row>
    <row r="469" spans="12:13">
      <c r="L469" s="22"/>
      <c r="M469" s="22"/>
    </row>
    <row r="470" spans="12:13">
      <c r="L470" s="22"/>
      <c r="M470" s="22"/>
    </row>
    <row r="471" spans="12:13">
      <c r="L471" s="22"/>
      <c r="M471" s="22"/>
    </row>
    <row r="472" spans="12:13">
      <c r="L472" s="22"/>
      <c r="M472" s="22"/>
    </row>
    <row r="473" spans="12:13">
      <c r="L473" s="22"/>
      <c r="M473" s="22"/>
    </row>
    <row r="474" spans="12:13">
      <c r="L474" s="22"/>
      <c r="M474" s="22"/>
    </row>
    <row r="475" spans="12:13">
      <c r="L475" s="22"/>
      <c r="M475" s="22"/>
    </row>
    <row r="476" spans="12:13">
      <c r="L476" s="22"/>
      <c r="M476" s="22"/>
    </row>
    <row r="477" spans="12:13">
      <c r="L477" s="22"/>
      <c r="M477" s="22"/>
    </row>
    <row r="478" spans="12:13">
      <c r="L478" s="22"/>
      <c r="M478" s="22"/>
    </row>
    <row r="479" spans="12:13">
      <c r="L479" s="22"/>
      <c r="M479" s="22"/>
    </row>
    <row r="480" spans="12:13">
      <c r="L480" s="22"/>
      <c r="M480" s="22"/>
    </row>
    <row r="481" spans="12:13">
      <c r="L481" s="22"/>
      <c r="M481" s="22"/>
    </row>
    <row r="482" spans="12:13">
      <c r="L482" s="22"/>
      <c r="M482" s="22"/>
    </row>
    <row r="483" spans="12:13">
      <c r="L483" s="22"/>
      <c r="M483" s="22"/>
    </row>
    <row r="484" spans="12:13">
      <c r="L484" s="22"/>
      <c r="M484" s="22"/>
    </row>
    <row r="485" spans="12:13">
      <c r="L485" s="22"/>
      <c r="M485" s="22"/>
    </row>
    <row r="486" spans="12:13">
      <c r="L486" s="22"/>
      <c r="M486" s="22"/>
    </row>
    <row r="487" spans="12:13">
      <c r="L487" s="22"/>
      <c r="M487" s="22"/>
    </row>
    <row r="488" spans="12:13">
      <c r="L488" s="22"/>
      <c r="M488" s="22"/>
    </row>
    <row r="489" spans="12:13">
      <c r="L489" s="22"/>
      <c r="M489" s="22"/>
    </row>
    <row r="490" spans="12:13">
      <c r="L490" s="22"/>
      <c r="M490" s="22"/>
    </row>
    <row r="491" spans="12:13">
      <c r="L491" s="22"/>
      <c r="M491" s="22"/>
    </row>
    <row r="492" spans="12:13">
      <c r="L492" s="22"/>
      <c r="M492" s="22"/>
    </row>
    <row r="493" spans="12:13">
      <c r="L493" s="22"/>
      <c r="M493" s="22"/>
    </row>
    <row r="494" spans="12:13">
      <c r="L494" s="22"/>
      <c r="M494" s="22"/>
    </row>
    <row r="495" spans="12:13">
      <c r="L495" s="22"/>
      <c r="M495" s="22"/>
    </row>
    <row r="496" spans="12:13">
      <c r="L496" s="22"/>
      <c r="M496" s="22"/>
    </row>
    <row r="497" spans="12:13">
      <c r="L497" s="22"/>
      <c r="M497" s="22"/>
    </row>
    <row r="498" spans="12:13">
      <c r="L498" s="22"/>
      <c r="M498" s="22"/>
    </row>
    <row r="499" spans="12:13">
      <c r="L499" s="22"/>
      <c r="M499" s="22"/>
    </row>
    <row r="500" spans="12:13">
      <c r="L500" s="22"/>
      <c r="M500" s="22"/>
    </row>
    <row r="501" spans="12:13">
      <c r="L501" s="22"/>
      <c r="M501" s="22"/>
    </row>
    <row r="502" spans="12:13">
      <c r="L502" s="22"/>
      <c r="M502" s="22"/>
    </row>
    <row r="503" spans="12:13">
      <c r="L503" s="22"/>
      <c r="M503" s="22"/>
    </row>
    <row r="504" spans="12:13">
      <c r="L504" s="22"/>
      <c r="M504" s="22"/>
    </row>
    <row r="505" spans="12:13">
      <c r="L505" s="22"/>
      <c r="M505" s="22"/>
    </row>
    <row r="506" spans="12:13">
      <c r="L506" s="22"/>
      <c r="M506" s="22"/>
    </row>
    <row r="507" spans="12:13">
      <c r="L507" s="22"/>
      <c r="M507" s="22"/>
    </row>
    <row r="508" spans="12:13">
      <c r="L508" s="22"/>
      <c r="M508" s="22"/>
    </row>
    <row r="509" spans="12:13">
      <c r="L509" s="22"/>
      <c r="M509" s="22"/>
    </row>
    <row r="510" spans="12:13">
      <c r="L510" s="22"/>
      <c r="M510" s="22"/>
    </row>
    <row r="511" spans="12:13">
      <c r="L511" s="22"/>
      <c r="M511" s="22"/>
    </row>
    <row r="512" spans="12:13">
      <c r="L512" s="22"/>
      <c r="M512" s="22"/>
    </row>
    <row r="513" spans="12:13">
      <c r="L513" s="22"/>
      <c r="M513" s="22"/>
    </row>
    <row r="514" spans="12:13">
      <c r="L514" s="22"/>
      <c r="M514" s="22"/>
    </row>
    <row r="515" spans="12:13">
      <c r="L515" s="22"/>
      <c r="M515" s="22"/>
    </row>
    <row r="516" spans="12:13">
      <c r="L516" s="22"/>
      <c r="M516" s="22"/>
    </row>
    <row r="517" spans="12:13">
      <c r="L517" s="22"/>
      <c r="M517" s="22"/>
    </row>
    <row r="518" spans="12:13">
      <c r="L518" s="22"/>
      <c r="M518" s="22"/>
    </row>
    <row r="519" spans="12:13">
      <c r="L519" s="22"/>
      <c r="M519" s="22"/>
    </row>
    <row r="520" spans="12:13">
      <c r="L520" s="22"/>
      <c r="M520" s="22"/>
    </row>
    <row r="521" spans="12:13">
      <c r="L521" s="22"/>
      <c r="M521" s="22"/>
    </row>
    <row r="522" spans="12:13">
      <c r="L522" s="22"/>
      <c r="M522" s="22"/>
    </row>
    <row r="523" spans="12:13">
      <c r="L523" s="22"/>
      <c r="M523" s="22"/>
    </row>
    <row r="524" spans="12:13">
      <c r="L524" s="22"/>
      <c r="M524" s="22"/>
    </row>
    <row r="525" spans="12:13">
      <c r="L525" s="22"/>
      <c r="M525" s="22"/>
    </row>
    <row r="526" spans="12:13">
      <c r="L526" s="22"/>
      <c r="M526" s="22"/>
    </row>
    <row r="527" spans="12:13">
      <c r="L527" s="22"/>
      <c r="M527" s="22"/>
    </row>
    <row r="528" spans="12:13">
      <c r="L528" s="22"/>
      <c r="M528" s="22"/>
    </row>
    <row r="529" spans="12:13">
      <c r="L529" s="22"/>
      <c r="M529" s="22"/>
    </row>
    <row r="530" spans="12:13">
      <c r="L530" s="22"/>
      <c r="M530" s="22"/>
    </row>
    <row r="531" spans="12:13">
      <c r="L531" s="22"/>
      <c r="M531" s="22"/>
    </row>
    <row r="532" spans="12:13">
      <c r="L532" s="22"/>
      <c r="M532" s="22"/>
    </row>
    <row r="533" spans="12:13">
      <c r="L533" s="22"/>
      <c r="M533" s="22"/>
    </row>
    <row r="534" spans="12:13">
      <c r="L534" s="22"/>
      <c r="M534" s="22"/>
    </row>
    <row r="535" spans="12:13">
      <c r="L535" s="22"/>
      <c r="M535" s="22"/>
    </row>
    <row r="536" spans="12:13">
      <c r="L536" s="22"/>
      <c r="M536" s="22"/>
    </row>
    <row r="537" spans="12:13">
      <c r="L537" s="22"/>
      <c r="M537" s="22"/>
    </row>
    <row r="538" spans="12:13">
      <c r="L538" s="22"/>
      <c r="M538" s="22"/>
    </row>
    <row r="539" spans="12:13">
      <c r="L539" s="22"/>
      <c r="M539" s="22"/>
    </row>
    <row r="540" spans="12:13">
      <c r="L540" s="22"/>
      <c r="M540" s="22"/>
    </row>
    <row r="541" spans="12:13">
      <c r="L541" s="22"/>
      <c r="M541" s="22"/>
    </row>
    <row r="542" spans="12:13">
      <c r="L542" s="22"/>
      <c r="M542" s="22"/>
    </row>
    <row r="543" spans="12:13">
      <c r="L543" s="22"/>
      <c r="M543" s="22"/>
    </row>
    <row r="544" spans="12:13">
      <c r="L544" s="22"/>
      <c r="M544" s="22"/>
    </row>
    <row r="545" spans="12:13">
      <c r="L545" s="22"/>
      <c r="M545" s="22"/>
    </row>
    <row r="546" spans="12:13">
      <c r="L546" s="22"/>
      <c r="M546" s="22"/>
    </row>
    <row r="547" spans="12:13">
      <c r="L547" s="22"/>
      <c r="M547" s="22"/>
    </row>
    <row r="548" spans="12:13">
      <c r="L548" s="22"/>
      <c r="M548" s="22"/>
    </row>
    <row r="549" spans="12:13">
      <c r="L549" s="22"/>
      <c r="M549" s="22"/>
    </row>
    <row r="550" spans="12:13">
      <c r="L550" s="22"/>
      <c r="M550" s="22"/>
    </row>
    <row r="551" spans="12:13">
      <c r="L551" s="22"/>
      <c r="M551" s="22"/>
    </row>
    <row r="552" spans="12:13">
      <c r="L552" s="22"/>
      <c r="M552" s="22"/>
    </row>
    <row r="553" spans="12:13">
      <c r="L553" s="22"/>
      <c r="M553" s="22"/>
    </row>
    <row r="554" spans="12:13">
      <c r="L554" s="22"/>
      <c r="M554" s="22"/>
    </row>
    <row r="555" spans="12:13">
      <c r="L555" s="22"/>
      <c r="M555" s="22"/>
    </row>
    <row r="556" spans="12:13">
      <c r="L556" s="22"/>
      <c r="M556" s="22"/>
    </row>
    <row r="557" spans="12:13">
      <c r="L557" s="22"/>
      <c r="M557" s="22"/>
    </row>
    <row r="558" spans="12:13">
      <c r="L558" s="22"/>
      <c r="M558" s="22"/>
    </row>
    <row r="559" spans="12:13">
      <c r="L559" s="22"/>
      <c r="M559" s="22"/>
    </row>
    <row r="560" spans="12:13">
      <c r="L560" s="22"/>
      <c r="M560" s="22"/>
    </row>
    <row r="561" spans="12:13">
      <c r="L561" s="22"/>
      <c r="M561" s="22"/>
    </row>
    <row r="562" spans="12:13">
      <c r="L562" s="22"/>
      <c r="M562" s="22"/>
    </row>
    <row r="563" spans="12:13">
      <c r="L563" s="22"/>
      <c r="M563" s="22"/>
    </row>
    <row r="564" spans="12:13">
      <c r="L564" s="22"/>
      <c r="M564" s="22"/>
    </row>
    <row r="565" spans="12:13">
      <c r="L565" s="22"/>
      <c r="M565" s="22"/>
    </row>
    <row r="566" spans="12:13">
      <c r="L566" s="22"/>
      <c r="M566" s="22"/>
    </row>
    <row r="567" spans="12:13">
      <c r="L567" s="22"/>
      <c r="M567" s="22"/>
    </row>
    <row r="568" spans="12:13">
      <c r="L568" s="22"/>
      <c r="M568" s="22"/>
    </row>
    <row r="569" spans="12:13">
      <c r="L569" s="22"/>
      <c r="M569" s="22"/>
    </row>
    <row r="570" spans="12:13">
      <c r="L570" s="22"/>
      <c r="M570" s="22"/>
    </row>
    <row r="571" spans="12:13">
      <c r="L571" s="22"/>
      <c r="M571" s="22"/>
    </row>
    <row r="572" spans="12:13">
      <c r="L572" s="22"/>
      <c r="M572" s="22"/>
    </row>
    <row r="573" spans="12:13">
      <c r="L573" s="22"/>
      <c r="M573" s="22"/>
    </row>
    <row r="574" spans="12:13">
      <c r="L574" s="22"/>
      <c r="M574" s="22"/>
    </row>
    <row r="575" spans="12:13">
      <c r="L575" s="22"/>
      <c r="M575" s="22"/>
    </row>
    <row r="576" spans="12:13">
      <c r="L576" s="22"/>
      <c r="M576" s="22"/>
    </row>
    <row r="577" spans="12:13">
      <c r="L577" s="22"/>
      <c r="M577" s="22"/>
    </row>
    <row r="578" spans="12:13">
      <c r="L578" s="22"/>
      <c r="M578" s="22"/>
    </row>
    <row r="579" spans="12:13">
      <c r="L579" s="22"/>
      <c r="M579" s="22"/>
    </row>
    <row r="580" spans="12:13">
      <c r="L580" s="22"/>
      <c r="M580" s="22"/>
    </row>
    <row r="581" spans="12:13">
      <c r="L581" s="22"/>
      <c r="M581" s="22"/>
    </row>
    <row r="582" spans="12:13">
      <c r="L582" s="22"/>
      <c r="M582" s="22"/>
    </row>
    <row r="583" spans="12:13">
      <c r="L583" s="22"/>
      <c r="M583" s="22"/>
    </row>
    <row r="584" spans="12:13">
      <c r="L584" s="22"/>
      <c r="M584" s="22"/>
    </row>
    <row r="585" spans="12:13">
      <c r="L585" s="22"/>
      <c r="M585" s="22"/>
    </row>
    <row r="586" spans="12:13">
      <c r="L586" s="22"/>
      <c r="M586" s="22"/>
    </row>
    <row r="587" spans="12:13">
      <c r="L587" s="22"/>
      <c r="M587" s="22"/>
    </row>
    <row r="588" spans="12:13">
      <c r="L588" s="22"/>
      <c r="M588" s="22"/>
    </row>
    <row r="589" spans="12:13">
      <c r="L589" s="22"/>
      <c r="M589" s="22"/>
    </row>
    <row r="590" spans="12:13">
      <c r="L590" s="22"/>
      <c r="M590" s="22"/>
    </row>
    <row r="591" spans="12:13">
      <c r="L591" s="22"/>
      <c r="M591" s="22"/>
    </row>
    <row r="592" spans="12:13">
      <c r="L592" s="22"/>
      <c r="M592" s="22"/>
    </row>
    <row r="593" spans="12:13">
      <c r="L593" s="22"/>
      <c r="M593" s="22"/>
    </row>
    <row r="594" spans="12:13">
      <c r="L594" s="22"/>
      <c r="M594" s="22"/>
    </row>
    <row r="595" spans="12:13">
      <c r="L595" s="22"/>
      <c r="M595" s="22"/>
    </row>
    <row r="596" spans="12:13">
      <c r="L596" s="22"/>
      <c r="M596" s="22"/>
    </row>
    <row r="597" spans="12:13">
      <c r="L597" s="22"/>
      <c r="M597" s="22"/>
    </row>
    <row r="598" spans="12:13">
      <c r="L598" s="22"/>
      <c r="M598" s="22"/>
    </row>
    <row r="599" spans="12:13">
      <c r="L599" s="22"/>
      <c r="M599" s="22"/>
    </row>
    <row r="600" spans="12:13">
      <c r="L600" s="22"/>
      <c r="M600" s="22"/>
    </row>
    <row r="601" spans="12:13">
      <c r="L601" s="22"/>
      <c r="M601" s="22"/>
    </row>
    <row r="602" spans="12:13">
      <c r="L602" s="22"/>
      <c r="M602" s="22"/>
    </row>
    <row r="603" spans="12:13">
      <c r="L603" s="22"/>
      <c r="M603" s="22"/>
    </row>
    <row r="604" spans="12:13">
      <c r="L604" s="22"/>
      <c r="M604" s="22"/>
    </row>
    <row r="605" spans="12:13">
      <c r="L605" s="22"/>
      <c r="M605" s="22"/>
    </row>
    <row r="606" spans="12:13">
      <c r="L606" s="22"/>
      <c r="M606" s="22"/>
    </row>
    <row r="607" spans="12:13">
      <c r="L607" s="22"/>
      <c r="M607" s="22"/>
    </row>
    <row r="608" spans="12:13">
      <c r="L608" s="22"/>
      <c r="M608" s="22"/>
    </row>
    <row r="609" spans="12:13">
      <c r="L609" s="22"/>
      <c r="M609" s="22"/>
    </row>
    <row r="610" spans="12:13">
      <c r="L610" s="22"/>
      <c r="M610" s="22"/>
    </row>
    <row r="611" spans="12:13">
      <c r="L611" s="22"/>
      <c r="M611" s="22"/>
    </row>
    <row r="612" spans="12:13">
      <c r="L612" s="22"/>
      <c r="M612" s="22"/>
    </row>
    <row r="613" spans="12:13">
      <c r="L613" s="22"/>
      <c r="M613" s="22"/>
    </row>
    <row r="614" spans="12:13">
      <c r="L614" s="22"/>
      <c r="M614" s="22"/>
    </row>
    <row r="615" spans="12:13">
      <c r="L615" s="22"/>
      <c r="M615" s="22"/>
    </row>
    <row r="616" spans="12:13">
      <c r="L616" s="22"/>
      <c r="M616" s="22"/>
    </row>
    <row r="617" spans="12:13">
      <c r="L617" s="22"/>
      <c r="M617" s="22"/>
    </row>
    <row r="618" spans="12:13">
      <c r="L618" s="22"/>
      <c r="M618" s="22"/>
    </row>
    <row r="619" spans="12:13">
      <c r="L619" s="22"/>
      <c r="M619" s="22"/>
    </row>
    <row r="620" spans="12:13">
      <c r="L620" s="22"/>
      <c r="M620" s="22"/>
    </row>
    <row r="621" spans="12:13">
      <c r="L621" s="22"/>
      <c r="M621" s="22"/>
    </row>
    <row r="622" spans="12:13">
      <c r="L622" s="22"/>
      <c r="M622" s="22"/>
    </row>
    <row r="623" spans="12:13">
      <c r="L623" s="22"/>
      <c r="M623" s="22"/>
    </row>
    <row r="624" spans="12:13">
      <c r="L624" s="22"/>
      <c r="M624" s="22"/>
    </row>
    <row r="625" spans="12:13">
      <c r="L625" s="22"/>
      <c r="M625" s="22"/>
    </row>
    <row r="626" spans="12:13">
      <c r="L626" s="22"/>
      <c r="M626" s="22"/>
    </row>
    <row r="627" spans="12:13">
      <c r="L627" s="22"/>
      <c r="M627" s="22"/>
    </row>
    <row r="628" spans="12:13">
      <c r="L628" s="22"/>
      <c r="M628" s="22"/>
    </row>
    <row r="629" spans="12:13">
      <c r="L629" s="22"/>
      <c r="M629" s="22"/>
    </row>
    <row r="630" spans="12:13">
      <c r="L630" s="22"/>
      <c r="M630" s="22"/>
    </row>
    <row r="631" spans="12:13">
      <c r="L631" s="22"/>
      <c r="M631" s="22"/>
    </row>
    <row r="632" spans="12:13">
      <c r="L632" s="22"/>
      <c r="M632" s="22"/>
    </row>
    <row r="633" spans="12:13">
      <c r="L633" s="22"/>
      <c r="M633" s="22"/>
    </row>
    <row r="634" spans="12:13">
      <c r="L634" s="22"/>
      <c r="M634" s="22"/>
    </row>
    <row r="635" spans="12:13">
      <c r="L635" s="22"/>
      <c r="M635" s="22"/>
    </row>
    <row r="636" spans="12:13">
      <c r="L636" s="22"/>
      <c r="M636" s="22"/>
    </row>
    <row r="637" spans="12:13">
      <c r="L637" s="22"/>
      <c r="M637" s="22"/>
    </row>
    <row r="638" spans="12:13">
      <c r="L638" s="22"/>
      <c r="M638" s="22"/>
    </row>
    <row r="639" spans="12:13">
      <c r="L639" s="22"/>
      <c r="M639" s="22"/>
    </row>
    <row r="640" spans="12:13">
      <c r="L640" s="22"/>
      <c r="M640" s="22"/>
    </row>
    <row r="641" spans="12:13">
      <c r="L641" s="22"/>
      <c r="M641" s="22"/>
    </row>
    <row r="642" spans="12:13">
      <c r="L642" s="22"/>
      <c r="M642" s="22"/>
    </row>
    <row r="643" spans="12:13">
      <c r="L643" s="22"/>
      <c r="M643" s="22"/>
    </row>
    <row r="644" spans="12:13">
      <c r="L644" s="22"/>
      <c r="M644" s="22"/>
    </row>
    <row r="645" spans="12:13">
      <c r="L645" s="22"/>
      <c r="M645" s="22"/>
    </row>
    <row r="646" spans="12:13">
      <c r="L646" s="22"/>
      <c r="M646" s="22"/>
    </row>
    <row r="647" spans="12:13">
      <c r="L647" s="22"/>
      <c r="M647" s="22"/>
    </row>
    <row r="648" spans="12:13">
      <c r="L648" s="22"/>
      <c r="M648" s="22"/>
    </row>
    <row r="649" spans="12:13">
      <c r="L649" s="22"/>
      <c r="M649" s="22"/>
    </row>
    <row r="650" spans="12:13">
      <c r="L650" s="22"/>
      <c r="M650" s="22"/>
    </row>
    <row r="651" spans="12:13">
      <c r="L651" s="22"/>
      <c r="M651" s="22"/>
    </row>
    <row r="652" spans="12:13">
      <c r="L652" s="22"/>
      <c r="M652" s="22"/>
    </row>
    <row r="653" spans="12:13">
      <c r="L653" s="22"/>
      <c r="M653" s="22"/>
    </row>
    <row r="654" spans="12:13">
      <c r="L654" s="22"/>
      <c r="M654" s="22"/>
    </row>
    <row r="655" spans="12:13">
      <c r="L655" s="22"/>
      <c r="M655" s="22"/>
    </row>
    <row r="656" spans="12:13">
      <c r="L656" s="22"/>
      <c r="M656" s="22"/>
    </row>
    <row r="657" spans="12:13">
      <c r="L657" s="22"/>
      <c r="M657" s="22"/>
    </row>
    <row r="658" spans="12:13">
      <c r="L658" s="22"/>
      <c r="M658" s="22"/>
    </row>
    <row r="659" spans="12:13">
      <c r="L659" s="22"/>
      <c r="M659" s="22"/>
    </row>
    <row r="660" spans="12:13">
      <c r="L660" s="22"/>
      <c r="M660" s="22"/>
    </row>
    <row r="661" spans="12:13">
      <c r="L661" s="22"/>
      <c r="M661" s="22"/>
    </row>
    <row r="662" spans="12:13">
      <c r="L662" s="22"/>
      <c r="M662" s="22"/>
    </row>
    <row r="663" spans="12:13">
      <c r="L663" s="22"/>
      <c r="M663" s="22"/>
    </row>
    <row r="664" spans="12:13">
      <c r="L664" s="22"/>
      <c r="M664" s="22"/>
    </row>
    <row r="665" spans="12:13">
      <c r="L665" s="22"/>
      <c r="M665" s="22"/>
    </row>
    <row r="666" spans="12:13">
      <c r="L666" s="22"/>
      <c r="M666" s="22"/>
    </row>
    <row r="667" spans="12:13">
      <c r="L667" s="22"/>
      <c r="M667" s="22"/>
    </row>
    <row r="668" spans="12:13">
      <c r="L668" s="22"/>
      <c r="M668" s="22"/>
    </row>
    <row r="669" spans="12:13">
      <c r="L669" s="22"/>
      <c r="M669" s="22"/>
    </row>
    <row r="670" spans="12:13">
      <c r="L670" s="22"/>
      <c r="M670" s="22"/>
    </row>
    <row r="671" spans="12:13">
      <c r="L671" s="22"/>
      <c r="M671" s="22"/>
    </row>
    <row r="672" spans="12:13">
      <c r="L672" s="22"/>
      <c r="M672" s="22"/>
    </row>
    <row r="673" spans="12:13">
      <c r="L673" s="22"/>
      <c r="M673" s="22"/>
    </row>
    <row r="674" spans="12:13">
      <c r="L674" s="22"/>
      <c r="M674" s="22"/>
    </row>
    <row r="675" spans="12:13">
      <c r="L675" s="22"/>
      <c r="M675" s="22"/>
    </row>
    <row r="676" spans="12:13">
      <c r="L676" s="22"/>
      <c r="M676" s="22"/>
    </row>
    <row r="677" spans="12:13">
      <c r="L677" s="22"/>
      <c r="M677" s="22"/>
    </row>
    <row r="678" spans="12:13">
      <c r="L678" s="22"/>
      <c r="M678" s="22"/>
    </row>
    <row r="679" spans="12:13">
      <c r="L679" s="22"/>
      <c r="M679" s="22"/>
    </row>
    <row r="680" spans="12:13">
      <c r="L680" s="22"/>
      <c r="M680" s="22"/>
    </row>
    <row r="681" spans="12:13">
      <c r="L681" s="22"/>
      <c r="M681" s="22"/>
    </row>
    <row r="682" spans="12:13">
      <c r="L682" s="22"/>
      <c r="M682" s="22"/>
    </row>
    <row r="683" spans="12:13">
      <c r="L683" s="22"/>
      <c r="M683" s="22"/>
    </row>
    <row r="684" spans="12:13">
      <c r="L684" s="22"/>
      <c r="M684" s="22"/>
    </row>
    <row r="685" spans="12:13">
      <c r="L685" s="22"/>
      <c r="M685" s="22"/>
    </row>
    <row r="686" spans="12:13">
      <c r="L686" s="22"/>
      <c r="M686" s="22"/>
    </row>
    <row r="687" spans="12:13">
      <c r="L687" s="22"/>
      <c r="M687" s="22"/>
    </row>
    <row r="688" spans="12:13">
      <c r="L688" s="22"/>
      <c r="M688" s="22"/>
    </row>
    <row r="689" spans="12:13">
      <c r="L689" s="22"/>
      <c r="M689" s="22"/>
    </row>
    <row r="690" spans="12:13">
      <c r="L690" s="22"/>
      <c r="M690" s="22"/>
    </row>
    <row r="691" spans="12:13">
      <c r="L691" s="22"/>
      <c r="M691" s="22"/>
    </row>
    <row r="692" spans="12:13">
      <c r="L692" s="22"/>
      <c r="M692" s="22"/>
    </row>
    <row r="693" spans="12:13">
      <c r="L693" s="22"/>
      <c r="M693" s="22"/>
    </row>
    <row r="694" spans="12:13">
      <c r="L694" s="22"/>
      <c r="M694" s="22"/>
    </row>
    <row r="695" spans="12:13">
      <c r="L695" s="22"/>
      <c r="M695" s="22"/>
    </row>
    <row r="696" spans="12:13">
      <c r="L696" s="22"/>
      <c r="M696" s="22"/>
    </row>
    <row r="697" spans="12:13">
      <c r="L697" s="22"/>
      <c r="M697" s="22"/>
    </row>
    <row r="698" spans="12:13">
      <c r="L698" s="22"/>
      <c r="M698" s="22"/>
    </row>
    <row r="699" spans="12:13">
      <c r="L699" s="22"/>
      <c r="M699" s="22"/>
    </row>
    <row r="700" spans="12:13">
      <c r="L700" s="22"/>
      <c r="M700" s="22"/>
    </row>
    <row r="701" spans="12:13">
      <c r="L701" s="22"/>
      <c r="M701" s="22"/>
    </row>
    <row r="702" spans="12:13">
      <c r="L702" s="22"/>
      <c r="M702" s="22"/>
    </row>
    <row r="703" spans="12:13">
      <c r="L703" s="22"/>
      <c r="M703" s="22"/>
    </row>
    <row r="704" spans="12:13">
      <c r="L704" s="22"/>
      <c r="M704" s="22"/>
    </row>
    <row r="705" spans="12:13">
      <c r="L705" s="22"/>
      <c r="M705" s="22"/>
    </row>
    <row r="706" spans="12:13">
      <c r="L706" s="22"/>
      <c r="M706" s="22"/>
    </row>
    <row r="707" spans="12:13">
      <c r="L707" s="22"/>
      <c r="M707" s="22"/>
    </row>
    <row r="708" spans="12:13">
      <c r="L708" s="22"/>
      <c r="M708" s="22"/>
    </row>
    <row r="709" spans="12:13">
      <c r="L709" s="22"/>
      <c r="M709" s="22"/>
    </row>
    <row r="710" spans="12:13">
      <c r="L710" s="22"/>
      <c r="M710" s="22"/>
    </row>
    <row r="711" spans="12:13">
      <c r="L711" s="22"/>
      <c r="M711" s="22"/>
    </row>
    <row r="712" spans="12:13">
      <c r="L712" s="22"/>
      <c r="M712" s="22"/>
    </row>
    <row r="713" spans="12:13">
      <c r="L713" s="22"/>
      <c r="M713" s="22"/>
    </row>
    <row r="714" spans="12:13">
      <c r="L714" s="22"/>
      <c r="M714" s="22"/>
    </row>
    <row r="715" spans="12:13">
      <c r="L715" s="22"/>
      <c r="M715" s="22"/>
    </row>
    <row r="716" spans="12:13">
      <c r="L716" s="22"/>
      <c r="M716" s="22"/>
    </row>
    <row r="717" spans="12:13">
      <c r="L717" s="22"/>
      <c r="M717" s="22"/>
    </row>
    <row r="718" spans="12:13">
      <c r="L718" s="22"/>
      <c r="M718" s="22"/>
    </row>
    <row r="719" spans="12:13">
      <c r="L719" s="22"/>
      <c r="M719" s="22"/>
    </row>
    <row r="720" spans="12:13">
      <c r="L720" s="22"/>
      <c r="M720" s="22"/>
    </row>
    <row r="721" spans="12:13">
      <c r="L721" s="22"/>
      <c r="M721" s="22"/>
    </row>
    <row r="722" spans="12:13">
      <c r="L722" s="22"/>
      <c r="M722" s="22"/>
    </row>
    <row r="723" spans="12:13">
      <c r="L723" s="22"/>
      <c r="M723" s="22"/>
    </row>
    <row r="724" spans="12:13">
      <c r="L724" s="22"/>
      <c r="M724" s="22"/>
    </row>
    <row r="725" spans="12:13">
      <c r="L725" s="22"/>
      <c r="M725" s="22"/>
    </row>
    <row r="726" spans="12:13">
      <c r="L726" s="22"/>
      <c r="M726" s="22"/>
    </row>
    <row r="727" spans="12:13">
      <c r="L727" s="22"/>
      <c r="M727" s="22"/>
    </row>
    <row r="728" spans="12:13">
      <c r="L728" s="22"/>
      <c r="M728" s="22"/>
    </row>
    <row r="729" spans="12:13">
      <c r="L729" s="22"/>
      <c r="M729" s="22"/>
    </row>
    <row r="730" spans="12:13">
      <c r="L730" s="22"/>
      <c r="M730" s="22"/>
    </row>
    <row r="731" spans="12:13">
      <c r="L731" s="22"/>
      <c r="M731" s="22"/>
    </row>
    <row r="732" spans="12:13">
      <c r="L732" s="22"/>
      <c r="M732" s="22"/>
    </row>
    <row r="733" spans="12:13">
      <c r="L733" s="22"/>
      <c r="M733" s="22"/>
    </row>
    <row r="734" spans="12:13">
      <c r="L734" s="22"/>
      <c r="M734" s="22"/>
    </row>
    <row r="735" spans="12:13">
      <c r="L735" s="22"/>
      <c r="M735" s="22"/>
    </row>
    <row r="736" spans="12:13">
      <c r="L736" s="22"/>
      <c r="M736" s="22"/>
    </row>
    <row r="737" spans="12:13">
      <c r="L737" s="22"/>
      <c r="M737" s="22"/>
    </row>
    <row r="738" spans="12:13">
      <c r="L738" s="22"/>
      <c r="M738" s="22"/>
    </row>
    <row r="739" spans="12:13">
      <c r="L739" s="22"/>
      <c r="M739" s="22"/>
    </row>
    <row r="740" spans="12:13">
      <c r="L740" s="22"/>
      <c r="M740" s="22"/>
    </row>
    <row r="741" spans="12:13">
      <c r="L741" s="22"/>
      <c r="M741" s="22"/>
    </row>
    <row r="742" spans="12:13">
      <c r="L742" s="22"/>
      <c r="M742" s="22"/>
    </row>
    <row r="743" spans="12:13">
      <c r="L743" s="22"/>
      <c r="M743" s="22"/>
    </row>
    <row r="744" spans="12:13">
      <c r="L744" s="22"/>
      <c r="M744" s="22"/>
    </row>
    <row r="745" spans="12:13">
      <c r="L745" s="22"/>
      <c r="M745" s="22"/>
    </row>
    <row r="746" spans="12:13">
      <c r="L746" s="22"/>
      <c r="M746" s="22"/>
    </row>
    <row r="747" spans="12:13">
      <c r="L747" s="22"/>
      <c r="M747" s="22"/>
    </row>
    <row r="748" spans="12:13">
      <c r="L748" s="22"/>
      <c r="M748" s="22"/>
    </row>
    <row r="749" spans="12:13">
      <c r="L749" s="22"/>
      <c r="M749" s="22"/>
    </row>
    <row r="750" spans="12:13">
      <c r="L750" s="22"/>
      <c r="M750" s="22"/>
    </row>
    <row r="751" spans="12:13">
      <c r="L751" s="22"/>
      <c r="M751" s="22"/>
    </row>
    <row r="752" spans="12:13">
      <c r="L752" s="22"/>
      <c r="M752" s="22"/>
    </row>
    <row r="753" spans="12:13">
      <c r="L753" s="22"/>
      <c r="M753" s="22"/>
    </row>
    <row r="754" spans="12:13">
      <c r="L754" s="22"/>
      <c r="M754" s="22"/>
    </row>
    <row r="755" spans="12:13">
      <c r="L755" s="22"/>
      <c r="M755" s="22"/>
    </row>
    <row r="756" spans="12:13">
      <c r="L756" s="22"/>
      <c r="M756" s="22"/>
    </row>
    <row r="757" spans="12:13">
      <c r="L757" s="22"/>
      <c r="M757" s="22"/>
    </row>
    <row r="758" spans="12:13">
      <c r="L758" s="22"/>
      <c r="M758" s="22"/>
    </row>
    <row r="759" spans="12:13">
      <c r="L759" s="22"/>
      <c r="M759" s="22"/>
    </row>
    <row r="760" spans="12:13">
      <c r="L760" s="22"/>
      <c r="M760" s="22"/>
    </row>
    <row r="761" spans="12:13">
      <c r="L761" s="22"/>
      <c r="M761" s="22"/>
    </row>
    <row r="762" spans="12:13">
      <c r="L762" s="22"/>
      <c r="M762" s="22"/>
    </row>
    <row r="763" spans="12:13">
      <c r="L763" s="22"/>
      <c r="M763" s="22"/>
    </row>
    <row r="764" spans="12:13">
      <c r="L764" s="22"/>
      <c r="M764" s="22"/>
    </row>
    <row r="765" spans="12:13">
      <c r="L765" s="22"/>
      <c r="M765" s="22"/>
    </row>
    <row r="766" spans="12:13">
      <c r="L766" s="22"/>
      <c r="M766" s="22"/>
    </row>
    <row r="767" spans="12:13">
      <c r="L767" s="22"/>
      <c r="M767" s="22"/>
    </row>
    <row r="768" spans="12:13">
      <c r="L768" s="22"/>
      <c r="M768" s="22"/>
    </row>
    <row r="769" spans="12:13">
      <c r="L769" s="22"/>
      <c r="M769" s="22"/>
    </row>
    <row r="770" spans="12:13">
      <c r="L770" s="22"/>
      <c r="M770" s="22"/>
    </row>
    <row r="771" spans="12:13">
      <c r="L771" s="22"/>
      <c r="M771" s="22"/>
    </row>
    <row r="772" spans="12:13">
      <c r="L772" s="22"/>
      <c r="M772" s="22"/>
    </row>
    <row r="773" spans="12:13">
      <c r="L773" s="22"/>
      <c r="M773" s="22"/>
    </row>
    <row r="774" spans="12:13">
      <c r="L774" s="22"/>
      <c r="M774" s="22"/>
    </row>
    <row r="775" spans="12:13">
      <c r="L775" s="22"/>
      <c r="M775" s="22"/>
    </row>
    <row r="776" spans="12:13">
      <c r="L776" s="22"/>
      <c r="M776" s="22"/>
    </row>
    <row r="777" spans="12:13">
      <c r="L777" s="22"/>
      <c r="M777" s="22"/>
    </row>
    <row r="778" spans="12:13">
      <c r="L778" s="22"/>
      <c r="M778" s="22"/>
    </row>
    <row r="779" spans="12:13">
      <c r="L779" s="22"/>
      <c r="M779" s="22"/>
    </row>
    <row r="780" spans="12:13">
      <c r="L780" s="22"/>
      <c r="M780" s="22"/>
    </row>
    <row r="781" spans="12:13">
      <c r="L781" s="22"/>
      <c r="M781" s="22"/>
    </row>
    <row r="782" spans="12:13">
      <c r="L782" s="22"/>
      <c r="M782" s="22"/>
    </row>
    <row r="783" spans="12:13">
      <c r="L783" s="22"/>
      <c r="M783" s="22"/>
    </row>
    <row r="784" spans="12:13">
      <c r="L784" s="22"/>
      <c r="M784" s="22"/>
    </row>
    <row r="785" spans="12:13">
      <c r="L785" s="22"/>
      <c r="M785" s="22"/>
    </row>
    <row r="786" spans="12:13">
      <c r="L786" s="22"/>
      <c r="M786" s="22"/>
    </row>
    <row r="787" spans="12:13">
      <c r="L787" s="22"/>
      <c r="M787" s="22"/>
    </row>
    <row r="788" spans="12:13">
      <c r="L788" s="22"/>
      <c r="M788" s="22"/>
    </row>
    <row r="789" spans="12:13">
      <c r="L789" s="22"/>
      <c r="M789" s="22"/>
    </row>
    <row r="790" spans="12:13">
      <c r="L790" s="22"/>
      <c r="M790" s="22"/>
    </row>
    <row r="791" spans="12:13">
      <c r="L791" s="22"/>
      <c r="M791" s="22"/>
    </row>
    <row r="792" spans="12:13">
      <c r="L792" s="22"/>
      <c r="M792" s="22"/>
    </row>
    <row r="793" spans="12:13">
      <c r="L793" s="22"/>
      <c r="M793" s="22"/>
    </row>
    <row r="794" spans="12:13">
      <c r="L794" s="22"/>
      <c r="M794" s="22"/>
    </row>
    <row r="795" spans="12:13">
      <c r="L795" s="22"/>
      <c r="M795" s="22"/>
    </row>
    <row r="796" spans="12:13">
      <c r="L796" s="22"/>
      <c r="M796" s="22"/>
    </row>
    <row r="797" spans="12:13">
      <c r="L797" s="22"/>
      <c r="M797" s="22"/>
    </row>
    <row r="798" spans="12:13">
      <c r="L798" s="22"/>
      <c r="M798" s="22"/>
    </row>
    <row r="799" spans="12:13">
      <c r="L799" s="22"/>
      <c r="M799" s="22"/>
    </row>
    <row r="800" spans="12:13">
      <c r="L800" s="22"/>
      <c r="M800" s="22"/>
    </row>
    <row r="801" spans="12:13">
      <c r="L801" s="22"/>
      <c r="M801" s="22"/>
    </row>
    <row r="802" spans="12:13">
      <c r="L802" s="22"/>
      <c r="M802" s="22"/>
    </row>
    <row r="803" spans="12:13">
      <c r="L803" s="22"/>
      <c r="M803" s="22"/>
    </row>
    <row r="804" spans="12:13">
      <c r="L804" s="22"/>
      <c r="M804" s="22"/>
    </row>
    <row r="805" spans="12:13">
      <c r="L805" s="22"/>
      <c r="M805" s="22"/>
    </row>
    <row r="806" spans="12:13">
      <c r="L806" s="22"/>
      <c r="M806" s="22"/>
    </row>
    <row r="807" spans="12:13">
      <c r="L807" s="22"/>
      <c r="M807" s="22"/>
    </row>
    <row r="808" spans="12:13">
      <c r="L808" s="22"/>
      <c r="M808" s="22"/>
    </row>
    <row r="809" spans="12:13">
      <c r="L809" s="22"/>
      <c r="M809" s="22"/>
    </row>
    <row r="810" spans="12:13">
      <c r="L810" s="22"/>
      <c r="M810" s="22"/>
    </row>
    <row r="811" spans="12:13">
      <c r="L811" s="22"/>
      <c r="M811" s="22"/>
    </row>
    <row r="812" spans="12:13">
      <c r="L812" s="22"/>
      <c r="M812" s="22"/>
    </row>
    <row r="813" spans="12:13">
      <c r="L813" s="22"/>
      <c r="M813" s="22"/>
    </row>
    <row r="814" spans="12:13">
      <c r="L814" s="22"/>
      <c r="M814" s="22"/>
    </row>
    <row r="815" spans="12:13">
      <c r="L815" s="22"/>
      <c r="M815" s="22"/>
    </row>
    <row r="816" spans="12:13">
      <c r="L816" s="22"/>
      <c r="M816" s="22"/>
    </row>
    <row r="817" spans="12:13">
      <c r="L817" s="22"/>
      <c r="M817" s="22"/>
    </row>
    <row r="818" spans="12:13">
      <c r="L818" s="22"/>
      <c r="M818" s="22"/>
    </row>
    <row r="819" spans="12:13">
      <c r="L819" s="22"/>
      <c r="M819" s="22"/>
    </row>
    <row r="820" spans="12:13">
      <c r="L820" s="22"/>
      <c r="M820" s="22"/>
    </row>
    <row r="821" spans="12:13">
      <c r="L821" s="22"/>
      <c r="M821" s="22"/>
    </row>
    <row r="822" spans="12:13">
      <c r="L822" s="22"/>
      <c r="M822" s="22"/>
    </row>
    <row r="823" spans="12:13">
      <c r="L823" s="22"/>
      <c r="M823" s="22"/>
    </row>
    <row r="824" spans="12:13">
      <c r="L824" s="22"/>
      <c r="M824" s="22"/>
    </row>
    <row r="825" spans="12:13">
      <c r="L825" s="22"/>
      <c r="M825" s="22"/>
    </row>
    <row r="826" spans="12:13">
      <c r="L826" s="22"/>
      <c r="M826" s="22"/>
    </row>
    <row r="827" spans="12:13">
      <c r="L827" s="22"/>
      <c r="M827" s="22"/>
    </row>
    <row r="828" spans="12:13">
      <c r="L828" s="22"/>
      <c r="M828" s="22"/>
    </row>
    <row r="829" spans="12:13">
      <c r="L829" s="22"/>
      <c r="M829" s="22"/>
    </row>
    <row r="830" spans="12:13">
      <c r="L830" s="22"/>
      <c r="M830" s="22"/>
    </row>
    <row r="831" spans="12:13">
      <c r="L831" s="22"/>
      <c r="M831" s="22"/>
    </row>
    <row r="832" spans="12:13">
      <c r="L832" s="22"/>
      <c r="M832" s="22"/>
    </row>
    <row r="833" spans="12:13">
      <c r="L833" s="22"/>
      <c r="M833" s="22"/>
    </row>
    <row r="834" spans="12:13">
      <c r="L834" s="22"/>
      <c r="M834" s="22"/>
    </row>
    <row r="835" spans="12:13">
      <c r="L835" s="22"/>
      <c r="M835" s="22"/>
    </row>
    <row r="836" spans="12:13">
      <c r="L836" s="22"/>
      <c r="M836" s="22"/>
    </row>
    <row r="837" spans="12:13">
      <c r="L837" s="22"/>
      <c r="M837" s="22"/>
    </row>
    <row r="838" spans="12:13">
      <c r="L838" s="22"/>
      <c r="M838" s="22"/>
    </row>
    <row r="839" spans="12:13">
      <c r="L839" s="22"/>
      <c r="M839" s="22"/>
    </row>
    <row r="840" spans="12:13">
      <c r="L840" s="22"/>
      <c r="M840" s="22"/>
    </row>
    <row r="841" spans="12:13">
      <c r="L841" s="22"/>
      <c r="M841" s="22"/>
    </row>
    <row r="842" spans="12:13">
      <c r="L842" s="22"/>
      <c r="M842" s="22"/>
    </row>
    <row r="843" spans="12:13">
      <c r="L843" s="22"/>
      <c r="M843" s="22"/>
    </row>
    <row r="844" spans="12:13">
      <c r="L844" s="22"/>
      <c r="M844" s="22"/>
    </row>
    <row r="845" spans="12:13">
      <c r="L845" s="22"/>
      <c r="M845" s="22"/>
    </row>
    <row r="846" spans="12:13">
      <c r="L846" s="22"/>
      <c r="M846" s="22"/>
    </row>
    <row r="847" spans="12:13">
      <c r="L847" s="22"/>
      <c r="M847" s="22"/>
    </row>
    <row r="848" spans="12:13">
      <c r="L848" s="22"/>
      <c r="M848" s="22"/>
    </row>
    <row r="849" spans="12:13">
      <c r="L849" s="22"/>
      <c r="M849" s="22"/>
    </row>
    <row r="850" spans="12:13">
      <c r="L850" s="22"/>
      <c r="M850" s="22"/>
    </row>
    <row r="851" spans="12:13">
      <c r="L851" s="22"/>
      <c r="M851" s="22"/>
    </row>
    <row r="852" spans="12:13">
      <c r="L852" s="22"/>
      <c r="M852" s="22"/>
    </row>
    <row r="853" spans="12:13">
      <c r="L853" s="22"/>
      <c r="M853" s="22"/>
    </row>
    <row r="854" spans="12:13">
      <c r="L854" s="22"/>
      <c r="M854" s="22"/>
    </row>
    <row r="855" spans="12:13">
      <c r="L855" s="22"/>
      <c r="M855" s="22"/>
    </row>
    <row r="856" spans="12:13">
      <c r="L856" s="22"/>
      <c r="M856" s="22"/>
    </row>
    <row r="857" spans="12:13">
      <c r="L857" s="22"/>
      <c r="M857" s="22"/>
    </row>
    <row r="858" spans="12:13">
      <c r="L858" s="22"/>
      <c r="M858" s="22"/>
    </row>
    <row r="859" spans="12:13">
      <c r="L859" s="22"/>
      <c r="M859" s="22"/>
    </row>
    <row r="860" spans="12:13">
      <c r="L860" s="22"/>
      <c r="M860" s="22"/>
    </row>
    <row r="861" spans="12:13">
      <c r="L861" s="22"/>
      <c r="M861" s="22"/>
    </row>
    <row r="862" spans="12:13">
      <c r="L862" s="22"/>
      <c r="M862" s="22"/>
    </row>
    <row r="863" spans="12:13">
      <c r="L863" s="22"/>
      <c r="M863" s="22"/>
    </row>
    <row r="864" spans="12:13">
      <c r="L864" s="22"/>
      <c r="M864" s="22"/>
    </row>
    <row r="865" spans="12:13">
      <c r="L865" s="22"/>
      <c r="M865" s="22"/>
    </row>
    <row r="866" spans="12:13">
      <c r="L866" s="22"/>
      <c r="M866" s="22"/>
    </row>
    <row r="867" spans="12:13">
      <c r="L867" s="22"/>
      <c r="M867" s="22"/>
    </row>
    <row r="868" spans="12:13">
      <c r="L868" s="22"/>
      <c r="M868" s="22"/>
    </row>
    <row r="869" spans="12:13">
      <c r="L869" s="22"/>
      <c r="M869" s="22"/>
    </row>
    <row r="870" spans="12:13">
      <c r="L870" s="22"/>
      <c r="M870" s="22"/>
    </row>
    <row r="871" spans="12:13">
      <c r="L871" s="22"/>
      <c r="M871" s="22"/>
    </row>
    <row r="872" spans="12:13">
      <c r="L872" s="22"/>
      <c r="M872" s="22"/>
    </row>
    <row r="873" spans="12:13">
      <c r="L873" s="22"/>
      <c r="M873" s="22"/>
    </row>
    <row r="874" spans="12:13">
      <c r="L874" s="22"/>
      <c r="M874" s="22"/>
    </row>
    <row r="875" spans="12:13">
      <c r="L875" s="22"/>
      <c r="M875" s="22"/>
    </row>
    <row r="876" spans="12:13">
      <c r="L876" s="22"/>
      <c r="M876" s="22"/>
    </row>
    <row r="877" spans="12:13">
      <c r="L877" s="22"/>
      <c r="M877" s="22"/>
    </row>
    <row r="878" spans="12:13">
      <c r="L878" s="22"/>
      <c r="M878" s="22"/>
    </row>
    <row r="879" spans="12:13">
      <c r="L879" s="22"/>
      <c r="M879" s="22"/>
    </row>
    <row r="880" spans="12:13">
      <c r="L880" s="22"/>
      <c r="M880" s="22"/>
    </row>
    <row r="881" spans="12:13">
      <c r="L881" s="22"/>
      <c r="M881" s="22"/>
    </row>
    <row r="882" spans="12:13">
      <c r="L882" s="22"/>
      <c r="M882" s="22"/>
    </row>
    <row r="883" spans="12:13">
      <c r="L883" s="22"/>
      <c r="M883" s="22"/>
    </row>
    <row r="884" spans="12:13">
      <c r="L884" s="22"/>
      <c r="M884" s="22"/>
    </row>
    <row r="885" spans="12:13">
      <c r="L885" s="22"/>
      <c r="M885" s="22"/>
    </row>
    <row r="886" spans="12:13">
      <c r="L886" s="22"/>
      <c r="M886" s="22"/>
    </row>
    <row r="887" spans="12:13">
      <c r="L887" s="22"/>
      <c r="M887" s="22"/>
    </row>
    <row r="888" spans="12:13">
      <c r="L888" s="22"/>
      <c r="M888" s="22"/>
    </row>
    <row r="889" spans="12:13">
      <c r="L889" s="22"/>
      <c r="M889" s="22"/>
    </row>
    <row r="890" spans="12:13">
      <c r="L890" s="22"/>
      <c r="M890" s="22"/>
    </row>
    <row r="891" spans="12:13">
      <c r="L891" s="22"/>
      <c r="M891" s="22"/>
    </row>
    <row r="892" spans="12:13">
      <c r="L892" s="22"/>
      <c r="M892" s="22"/>
    </row>
    <row r="893" spans="12:13">
      <c r="L893" s="22"/>
      <c r="M893" s="22"/>
    </row>
    <row r="894" spans="12:13">
      <c r="L894" s="22"/>
      <c r="M894" s="22"/>
    </row>
    <row r="895" spans="12:13">
      <c r="L895" s="22"/>
      <c r="M895" s="22"/>
    </row>
    <row r="896" spans="12:13">
      <c r="L896" s="22"/>
      <c r="M896" s="22"/>
    </row>
    <row r="897" spans="12:13">
      <c r="L897" s="22"/>
      <c r="M897" s="22"/>
    </row>
    <row r="898" spans="12:13">
      <c r="L898" s="22"/>
      <c r="M898" s="22"/>
    </row>
    <row r="899" spans="12:13">
      <c r="L899" s="22"/>
      <c r="M899" s="22"/>
    </row>
    <row r="900" spans="12:13">
      <c r="L900" s="22"/>
      <c r="M900" s="22"/>
    </row>
    <row r="901" spans="12:13">
      <c r="L901" s="22"/>
      <c r="M901" s="22"/>
    </row>
    <row r="902" spans="12:13">
      <c r="L902" s="22"/>
      <c r="M902" s="22"/>
    </row>
    <row r="903" spans="12:13">
      <c r="L903" s="22"/>
      <c r="M903" s="22"/>
    </row>
    <row r="904" spans="12:13">
      <c r="L904" s="22"/>
      <c r="M904" s="22"/>
    </row>
    <row r="905" spans="12:13">
      <c r="L905" s="22"/>
      <c r="M905" s="22"/>
    </row>
    <row r="906" spans="12:13">
      <c r="L906" s="22"/>
      <c r="M906" s="22"/>
    </row>
    <row r="907" spans="12:13">
      <c r="L907" s="22"/>
      <c r="M907" s="22"/>
    </row>
    <row r="908" spans="12:13">
      <c r="L908" s="22"/>
      <c r="M908" s="22"/>
    </row>
    <row r="909" spans="12:13">
      <c r="L909" s="22"/>
      <c r="M909" s="22"/>
    </row>
    <row r="910" spans="12:13">
      <c r="L910" s="22"/>
      <c r="M910" s="22"/>
    </row>
    <row r="911" spans="12:13">
      <c r="L911" s="22"/>
      <c r="M911" s="22"/>
    </row>
    <row r="912" spans="12:13">
      <c r="L912" s="22"/>
      <c r="M912" s="22"/>
    </row>
    <row r="913" spans="12:13">
      <c r="L913" s="22"/>
      <c r="M913" s="22"/>
    </row>
    <row r="914" spans="12:13">
      <c r="L914" s="22"/>
      <c r="M914" s="22"/>
    </row>
    <row r="915" spans="12:13">
      <c r="L915" s="22"/>
      <c r="M915" s="22"/>
    </row>
    <row r="916" spans="12:13">
      <c r="L916" s="22"/>
      <c r="M916" s="22"/>
    </row>
    <row r="917" spans="12:13">
      <c r="L917" s="22"/>
      <c r="M917" s="22"/>
    </row>
    <row r="918" spans="12:13">
      <c r="L918" s="22"/>
      <c r="M918" s="22"/>
    </row>
    <row r="919" spans="12:13">
      <c r="L919" s="22"/>
      <c r="M919" s="22"/>
    </row>
    <row r="920" spans="12:13">
      <c r="L920" s="22"/>
      <c r="M920" s="22"/>
    </row>
    <row r="921" spans="12:13">
      <c r="L921" s="22"/>
      <c r="M921" s="22"/>
    </row>
    <row r="922" spans="12:13">
      <c r="L922" s="22"/>
      <c r="M922" s="22"/>
    </row>
    <row r="923" spans="12:13">
      <c r="L923" s="22"/>
      <c r="M923" s="22"/>
    </row>
    <row r="924" spans="12:13">
      <c r="L924" s="22"/>
      <c r="M924" s="22"/>
    </row>
    <row r="925" spans="12:13">
      <c r="L925" s="22"/>
      <c r="M925" s="22"/>
    </row>
    <row r="926" spans="12:13">
      <c r="L926" s="22"/>
      <c r="M926" s="22"/>
    </row>
    <row r="927" spans="12:13">
      <c r="L927" s="22"/>
      <c r="M927" s="22"/>
    </row>
    <row r="928" spans="12:13">
      <c r="L928" s="22"/>
      <c r="M928" s="22"/>
    </row>
    <row r="929" spans="12:13">
      <c r="L929" s="22"/>
      <c r="M929" s="22"/>
    </row>
    <row r="930" spans="12:13">
      <c r="L930" s="22"/>
      <c r="M930" s="22"/>
    </row>
    <row r="931" spans="12:13">
      <c r="L931" s="22"/>
      <c r="M931" s="22"/>
    </row>
    <row r="932" spans="12:13">
      <c r="L932" s="22"/>
      <c r="M932" s="22"/>
    </row>
    <row r="933" spans="12:13">
      <c r="L933" s="22"/>
      <c r="M933" s="22"/>
    </row>
    <row r="934" spans="12:13">
      <c r="L934" s="22"/>
      <c r="M934" s="22"/>
    </row>
    <row r="935" spans="12:13">
      <c r="L935" s="22"/>
      <c r="M935" s="22"/>
    </row>
    <row r="936" spans="12:13">
      <c r="L936" s="22"/>
      <c r="M936" s="22"/>
    </row>
    <row r="937" spans="12:13">
      <c r="L937" s="22"/>
      <c r="M937" s="22"/>
    </row>
    <row r="938" spans="12:13">
      <c r="L938" s="22"/>
      <c r="M938" s="22"/>
    </row>
    <row r="939" spans="12:13">
      <c r="L939" s="22"/>
      <c r="M939" s="22"/>
    </row>
    <row r="940" spans="12:13">
      <c r="L940" s="22"/>
      <c r="M940" s="22"/>
    </row>
    <row r="941" spans="12:13">
      <c r="L941" s="22"/>
      <c r="M941" s="22"/>
    </row>
    <row r="942" spans="12:13">
      <c r="L942" s="22"/>
      <c r="M942" s="22"/>
    </row>
    <row r="943" spans="12:13">
      <c r="L943" s="22"/>
      <c r="M943" s="22"/>
    </row>
    <row r="944" spans="12:13">
      <c r="L944" s="22"/>
      <c r="M944" s="22"/>
    </row>
    <row r="945" spans="12:13">
      <c r="L945" s="22"/>
      <c r="M945" s="22"/>
    </row>
    <row r="946" spans="12:13">
      <c r="L946" s="22"/>
      <c r="M946" s="22"/>
    </row>
    <row r="947" spans="12:13">
      <c r="L947" s="22"/>
      <c r="M947" s="22"/>
    </row>
    <row r="948" spans="12:13">
      <c r="L948" s="22"/>
      <c r="M948" s="22"/>
    </row>
    <row r="949" spans="12:13">
      <c r="L949" s="22"/>
      <c r="M949" s="22"/>
    </row>
    <row r="950" spans="12:13">
      <c r="L950" s="22"/>
      <c r="M950" s="22"/>
    </row>
    <row r="951" spans="12:13">
      <c r="L951" s="22"/>
      <c r="M951" s="22"/>
    </row>
    <row r="952" spans="12:13">
      <c r="L952" s="22"/>
      <c r="M952" s="22"/>
    </row>
    <row r="953" spans="12:13">
      <c r="L953" s="22"/>
      <c r="M953" s="22"/>
    </row>
    <row r="954" spans="12:13">
      <c r="L954" s="22"/>
      <c r="M954" s="22"/>
    </row>
    <row r="955" spans="12:13">
      <c r="L955" s="22"/>
      <c r="M955" s="22"/>
    </row>
    <row r="956" spans="12:13">
      <c r="L956" s="22"/>
      <c r="M956" s="22"/>
    </row>
    <row r="957" spans="12:13">
      <c r="L957" s="22"/>
      <c r="M957" s="22"/>
    </row>
    <row r="958" spans="12:13">
      <c r="L958" s="22"/>
      <c r="M958" s="22"/>
    </row>
    <row r="959" spans="12:13">
      <c r="L959" s="22"/>
      <c r="M959" s="22"/>
    </row>
    <row r="960" spans="12:13">
      <c r="L960" s="22"/>
      <c r="M960" s="22"/>
    </row>
    <row r="961" spans="12:13">
      <c r="L961" s="22"/>
      <c r="M961" s="22"/>
    </row>
    <row r="962" spans="12:13">
      <c r="L962" s="22"/>
      <c r="M962" s="22"/>
    </row>
    <row r="963" spans="12:13">
      <c r="L963" s="22"/>
      <c r="M963" s="22"/>
    </row>
    <row r="964" spans="12:13">
      <c r="L964" s="22"/>
      <c r="M964" s="22"/>
    </row>
    <row r="965" spans="12:13">
      <c r="L965" s="22"/>
      <c r="M965" s="22"/>
    </row>
    <row r="966" spans="12:13">
      <c r="L966" s="22"/>
      <c r="M966" s="22"/>
    </row>
    <row r="967" spans="12:13">
      <c r="L967" s="22"/>
      <c r="M967" s="22"/>
    </row>
    <row r="968" spans="12:13">
      <c r="L968" s="22"/>
      <c r="M968" s="22"/>
    </row>
    <row r="969" spans="12:13">
      <c r="L969" s="22"/>
      <c r="M969" s="22"/>
    </row>
    <row r="970" spans="12:13">
      <c r="L970" s="22"/>
      <c r="M970" s="22"/>
    </row>
    <row r="971" spans="12:13">
      <c r="L971" s="22"/>
      <c r="M971" s="22"/>
    </row>
    <row r="972" spans="12:13">
      <c r="L972" s="22"/>
      <c r="M972" s="22"/>
    </row>
    <row r="973" spans="12:13">
      <c r="L973" s="22"/>
      <c r="M973" s="22"/>
    </row>
    <row r="974" spans="12:13">
      <c r="L974" s="22"/>
      <c r="M974" s="22"/>
    </row>
    <row r="975" spans="12:13">
      <c r="L975" s="22"/>
      <c r="M975" s="22"/>
    </row>
    <row r="976" spans="12:13">
      <c r="L976" s="22"/>
      <c r="M976" s="22"/>
    </row>
    <row r="977" spans="12:13">
      <c r="L977" s="22"/>
      <c r="M977" s="22"/>
    </row>
    <row r="978" spans="12:13">
      <c r="L978" s="22"/>
      <c r="M978" s="22"/>
    </row>
    <row r="979" spans="12:13">
      <c r="L979" s="22"/>
      <c r="M979" s="22"/>
    </row>
    <row r="980" spans="12:13">
      <c r="L980" s="22"/>
      <c r="M980" s="22"/>
    </row>
    <row r="981" spans="12:13">
      <c r="L981" s="22"/>
      <c r="M981" s="22"/>
    </row>
    <row r="982" spans="12:13">
      <c r="L982" s="22"/>
      <c r="M982" s="22"/>
    </row>
    <row r="983" spans="12:13">
      <c r="L983" s="22"/>
      <c r="M983" s="22"/>
    </row>
    <row r="984" spans="12:13">
      <c r="L984" s="22"/>
      <c r="M984" s="22"/>
    </row>
    <row r="985" spans="12:13">
      <c r="L985" s="22"/>
      <c r="M985" s="22"/>
    </row>
    <row r="986" spans="12:13">
      <c r="L986" s="22"/>
      <c r="M986" s="22"/>
    </row>
    <row r="987" spans="12:13">
      <c r="L987" s="22"/>
      <c r="M987" s="22"/>
    </row>
    <row r="988" spans="12:13">
      <c r="L988" s="22"/>
      <c r="M988" s="22"/>
    </row>
    <row r="989" spans="12:13">
      <c r="L989" s="22"/>
      <c r="M989" s="22"/>
    </row>
    <row r="990" spans="12:13">
      <c r="L990" s="22"/>
      <c r="M990" s="22"/>
    </row>
    <row r="991" spans="12:13">
      <c r="L991" s="22"/>
      <c r="M991" s="22"/>
    </row>
    <row r="992" spans="12:13">
      <c r="L992" s="22"/>
      <c r="M992" s="22"/>
    </row>
    <row r="993" spans="12:13">
      <c r="L993" s="22"/>
      <c r="M993" s="22"/>
    </row>
    <row r="994" spans="12:13">
      <c r="L994" s="22"/>
      <c r="M994" s="22"/>
    </row>
    <row r="995" spans="12:13">
      <c r="L995" s="22"/>
      <c r="M995" s="22"/>
    </row>
    <row r="996" spans="12:13">
      <c r="L996" s="22"/>
      <c r="M996" s="22"/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" right="0.7" top="0.78739999999999999" bottom="0.78739999999999999" header="0.3" footer="0.3"/>
  <pageSetup orientation="portrait" cellComments="asDisplayed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1"/>
  <sheetViews>
    <sheetView workbookViewId="0">
      <selection activeCell="O20" sqref="O20"/>
    </sheetView>
  </sheetViews>
  <sheetFormatPr baseColWidth="10" defaultColWidth="0" defaultRowHeight="12.75"/>
  <cols>
    <col min="1" max="1" width="12.85546875" style="28" customWidth="1"/>
    <col min="2" max="2" width="16.5703125" style="28" customWidth="1"/>
    <col min="3" max="4" width="12.28515625" style="28" customWidth="1"/>
    <col min="5" max="5" width="10.7109375" style="28" customWidth="1"/>
    <col min="6" max="6" width="14" style="28" customWidth="1"/>
    <col min="7" max="8" width="12.7109375" style="28" customWidth="1"/>
    <col min="9" max="9" width="15" style="28" customWidth="1"/>
    <col min="10" max="10" width="14" style="28" customWidth="1"/>
    <col min="11" max="13" width="11.140625" style="28" customWidth="1"/>
    <col min="14" max="14" width="11.85546875" style="28" customWidth="1"/>
    <col min="15" max="15" width="18.28515625" style="28" customWidth="1"/>
    <col min="16" max="16" width="15.5703125" style="28" customWidth="1"/>
    <col min="17" max="17" width="11.85546875" style="28" customWidth="1"/>
    <col min="18" max="18" width="15.42578125" style="28" customWidth="1"/>
    <col min="19" max="19" width="10.28515625" style="28" customWidth="1"/>
    <col min="20" max="20" width="11.140625" style="28" customWidth="1"/>
    <col min="21" max="21" width="12.7109375" style="28" customWidth="1"/>
    <col min="22" max="22" width="11.140625" style="28" customWidth="1"/>
    <col min="23" max="23" width="12.7109375" style="28" customWidth="1"/>
    <col min="24" max="25" width="11" style="28" customWidth="1"/>
    <col min="26" max="27" width="13.42578125" style="28" customWidth="1"/>
    <col min="28" max="30" width="9.140625" style="28" customWidth="1"/>
    <col min="31" max="16384" width="0" style="28" hidden="1"/>
  </cols>
  <sheetData>
    <row r="1" spans="1:30" ht="13.5" customHeight="1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</row>
    <row r="2" spans="1:30" ht="12.75" customHeight="1">
      <c r="A2" s="29"/>
      <c r="B2" s="30" t="s">
        <v>43</v>
      </c>
      <c r="C2" s="31" t="s">
        <v>93</v>
      </c>
      <c r="D2" s="31" t="s">
        <v>44</v>
      </c>
      <c r="E2" s="31" t="s">
        <v>39</v>
      </c>
      <c r="F2" s="31" t="s">
        <v>94</v>
      </c>
      <c r="G2" s="31" t="s">
        <v>95</v>
      </c>
      <c r="H2" s="31" t="s">
        <v>96</v>
      </c>
      <c r="I2" s="31" t="s">
        <v>97</v>
      </c>
      <c r="J2" s="31" t="s">
        <v>38</v>
      </c>
      <c r="K2" s="32"/>
      <c r="L2" s="33" t="s">
        <v>98</v>
      </c>
      <c r="M2" s="33" t="s">
        <v>45</v>
      </c>
      <c r="N2" s="34"/>
      <c r="O2" s="34"/>
      <c r="R2" s="34"/>
      <c r="S2" s="34"/>
      <c r="T2" s="34"/>
      <c r="U2" s="34"/>
      <c r="V2" s="34"/>
      <c r="Y2" s="34"/>
      <c r="Z2" s="34"/>
      <c r="AA2" s="34"/>
      <c r="AB2" s="34"/>
      <c r="AC2" s="34"/>
    </row>
    <row r="3" spans="1:30" ht="12.75" customHeight="1">
      <c r="A3" s="29"/>
      <c r="B3" s="35" t="s">
        <v>46</v>
      </c>
      <c r="C3" s="36"/>
      <c r="D3" s="37">
        <v>100</v>
      </c>
      <c r="E3" s="37">
        <v>150</v>
      </c>
      <c r="F3" s="37">
        <v>3</v>
      </c>
      <c r="G3" s="38">
        <f t="shared" ref="G3:G21" si="0">ROUNDDOWN((D3+E3)/2/F3,0)</f>
        <v>41</v>
      </c>
      <c r="H3" s="37">
        <v>1</v>
      </c>
      <c r="I3" s="37">
        <f t="shared" ref="I3:I21" si="1">G3*H3</f>
        <v>41</v>
      </c>
      <c r="J3" s="39">
        <v>-1</v>
      </c>
      <c r="K3" s="40" t="str">
        <f t="shared" ref="K3:K16" si="2">VLOOKUP(J3,$Q$45:$R$52,2,0)</f>
        <v>Light</v>
      </c>
      <c r="L3" s="41">
        <v>0.04</v>
      </c>
      <c r="M3" s="41">
        <v>120</v>
      </c>
      <c r="N3" s="42"/>
      <c r="O3" s="42"/>
      <c r="P3" s="42" t="s">
        <v>99</v>
      </c>
      <c r="Q3" s="42" t="s">
        <v>100</v>
      </c>
      <c r="R3" s="42"/>
      <c r="S3" s="43"/>
      <c r="T3" s="42"/>
      <c r="U3" s="42"/>
      <c r="V3" s="42"/>
      <c r="W3" s="42"/>
      <c r="Y3" s="42"/>
      <c r="Z3" s="43"/>
      <c r="AA3" s="42"/>
      <c r="AB3" s="42"/>
      <c r="AC3" s="42"/>
      <c r="AD3" s="42"/>
    </row>
    <row r="4" spans="1:30" ht="12.75" customHeight="1">
      <c r="A4" s="29"/>
      <c r="B4" s="35" t="s">
        <v>47</v>
      </c>
      <c r="C4" s="44"/>
      <c r="D4" s="34">
        <v>145</v>
      </c>
      <c r="E4" s="34">
        <v>200</v>
      </c>
      <c r="F4" s="34">
        <v>3</v>
      </c>
      <c r="G4" s="45">
        <f t="shared" si="0"/>
        <v>57</v>
      </c>
      <c r="H4" s="34">
        <v>1</v>
      </c>
      <c r="I4" s="34">
        <f t="shared" si="1"/>
        <v>57</v>
      </c>
      <c r="J4" s="46">
        <v>0</v>
      </c>
      <c r="K4" s="47" t="str">
        <f t="shared" si="2"/>
        <v>Medium</v>
      </c>
      <c r="L4" s="48">
        <v>0.06</v>
      </c>
      <c r="M4" s="48">
        <v>85</v>
      </c>
      <c r="N4" s="34"/>
      <c r="O4" s="49"/>
      <c r="P4">
        <v>700</v>
      </c>
      <c r="Q4" s="34">
        <v>0.2</v>
      </c>
      <c r="R4" s="34"/>
      <c r="S4" s="34"/>
      <c r="T4" s="34"/>
      <c r="U4" s="50"/>
      <c r="V4" s="49"/>
      <c r="X4" s="34"/>
      <c r="Y4" s="50"/>
      <c r="Z4" s="34"/>
      <c r="AA4" s="34"/>
      <c r="AC4" s="50"/>
      <c r="AD4" s="49"/>
    </row>
    <row r="5" spans="1:30" ht="12.75" customHeight="1">
      <c r="A5" s="29"/>
      <c r="B5" s="35" t="s">
        <v>48</v>
      </c>
      <c r="C5" s="44">
        <v>26</v>
      </c>
      <c r="D5" s="34">
        <v>195</v>
      </c>
      <c r="E5" s="34">
        <v>270</v>
      </c>
      <c r="F5" s="34">
        <v>3</v>
      </c>
      <c r="G5" s="45">
        <f t="shared" si="0"/>
        <v>77</v>
      </c>
      <c r="H5" s="34">
        <v>1</v>
      </c>
      <c r="I5" s="34">
        <f t="shared" si="1"/>
        <v>77</v>
      </c>
      <c r="J5" s="46">
        <v>1</v>
      </c>
      <c r="K5" s="47" t="str">
        <f t="shared" si="2"/>
        <v>Heavy</v>
      </c>
      <c r="L5" s="48">
        <v>0.1</v>
      </c>
      <c r="M5" s="48">
        <v>50</v>
      </c>
      <c r="N5" s="34"/>
      <c r="O5" s="34"/>
      <c r="P5" s="34" t="s">
        <v>49</v>
      </c>
      <c r="Q5" s="34" t="s">
        <v>101</v>
      </c>
      <c r="R5" s="51" t="s">
        <v>46</v>
      </c>
      <c r="S5" s="51" t="s">
        <v>47</v>
      </c>
      <c r="T5" s="51" t="s">
        <v>48</v>
      </c>
      <c r="U5" s="51" t="s">
        <v>50</v>
      </c>
      <c r="V5" s="51" t="s">
        <v>51</v>
      </c>
      <c r="W5" s="51" t="s">
        <v>52</v>
      </c>
      <c r="X5" s="51" t="s">
        <v>53</v>
      </c>
      <c r="Y5" s="51" t="s">
        <v>54</v>
      </c>
      <c r="Z5" s="51" t="s">
        <v>55</v>
      </c>
      <c r="AA5" s="51" t="s">
        <v>56</v>
      </c>
      <c r="AC5" s="50"/>
    </row>
    <row r="6" spans="1:30" ht="12.75" customHeight="1">
      <c r="A6" s="29"/>
      <c r="B6" s="35" t="s">
        <v>57</v>
      </c>
      <c r="C6" s="44">
        <v>22</v>
      </c>
      <c r="D6" s="34">
        <v>105</v>
      </c>
      <c r="E6" s="34">
        <v>145</v>
      </c>
      <c r="F6" s="34">
        <v>2</v>
      </c>
      <c r="G6" s="45">
        <f t="shared" si="0"/>
        <v>62</v>
      </c>
      <c r="H6" s="34">
        <v>1</v>
      </c>
      <c r="I6" s="34">
        <f t="shared" si="1"/>
        <v>62</v>
      </c>
      <c r="J6" s="46">
        <v>0</v>
      </c>
      <c r="K6" s="47" t="str">
        <f t="shared" si="2"/>
        <v>Medium</v>
      </c>
      <c r="L6" s="48"/>
      <c r="M6" s="48">
        <v>60</v>
      </c>
      <c r="N6" s="34"/>
      <c r="O6" s="51" t="s">
        <v>19</v>
      </c>
      <c r="P6" s="45">
        <f>VLOOKUP(O6,B47:J59,8,0)</f>
        <v>2</v>
      </c>
      <c r="Q6" s="52">
        <f>VLOOKUP(O6,B47:J59,9,0)+50</f>
        <v>173.31060371652347</v>
      </c>
      <c r="R6" s="45">
        <f t="shared" ref="R6:AA6" si="3">VLOOKUP(R5,$B$3:$L$16,9,0)</f>
        <v>-1</v>
      </c>
      <c r="S6" s="45">
        <f t="shared" si="3"/>
        <v>0</v>
      </c>
      <c r="T6" s="45">
        <f t="shared" si="3"/>
        <v>1</v>
      </c>
      <c r="U6" s="45">
        <f t="shared" si="3"/>
        <v>-3</v>
      </c>
      <c r="V6" s="45">
        <f t="shared" si="3"/>
        <v>-1</v>
      </c>
      <c r="W6" s="45">
        <f t="shared" si="3"/>
        <v>1</v>
      </c>
      <c r="X6" s="45">
        <f t="shared" si="3"/>
        <v>-3</v>
      </c>
      <c r="Y6" s="45">
        <f t="shared" si="3"/>
        <v>-1</v>
      </c>
      <c r="Z6" s="45">
        <f t="shared" si="3"/>
        <v>0</v>
      </c>
      <c r="AA6" s="45">
        <f t="shared" si="3"/>
        <v>1</v>
      </c>
      <c r="AC6" s="50"/>
    </row>
    <row r="7" spans="1:30" ht="12.75" customHeight="1">
      <c r="A7" s="29"/>
      <c r="B7" s="35" t="s">
        <v>58</v>
      </c>
      <c r="C7" s="44">
        <v>15</v>
      </c>
      <c r="D7" s="34">
        <v>25</v>
      </c>
      <c r="E7" s="34">
        <v>34</v>
      </c>
      <c r="F7" s="34">
        <v>1</v>
      </c>
      <c r="G7" s="45">
        <f t="shared" si="0"/>
        <v>29</v>
      </c>
      <c r="H7" s="34">
        <v>3</v>
      </c>
      <c r="I7" s="34">
        <f t="shared" si="1"/>
        <v>87</v>
      </c>
      <c r="J7" s="46">
        <v>-1</v>
      </c>
      <c r="K7" s="47" t="str">
        <f t="shared" si="2"/>
        <v>Light</v>
      </c>
      <c r="L7" s="48">
        <v>0.02</v>
      </c>
      <c r="M7" s="48">
        <v>95</v>
      </c>
      <c r="N7" s="34"/>
      <c r="O7" s="34" t="s">
        <v>45</v>
      </c>
      <c r="P7" s="34"/>
      <c r="Q7" s="34"/>
      <c r="R7" s="45">
        <f t="shared" ref="R7:AA7" si="4">VLOOKUP(R5,$B$3:$M$21,12,0)*$P$4/1000</f>
        <v>84</v>
      </c>
      <c r="S7" s="45">
        <f t="shared" si="4"/>
        <v>59.5</v>
      </c>
      <c r="T7" s="45">
        <f t="shared" si="4"/>
        <v>35</v>
      </c>
      <c r="U7" s="45">
        <f t="shared" si="4"/>
        <v>126</v>
      </c>
      <c r="V7" s="45">
        <f t="shared" si="4"/>
        <v>70</v>
      </c>
      <c r="W7" s="45">
        <f t="shared" si="4"/>
        <v>49</v>
      </c>
      <c r="X7" s="45">
        <f t="shared" si="4"/>
        <v>105</v>
      </c>
      <c r="Y7" s="45">
        <f t="shared" si="4"/>
        <v>77</v>
      </c>
      <c r="Z7" s="45">
        <f t="shared" si="4"/>
        <v>63</v>
      </c>
      <c r="AA7" s="45">
        <f t="shared" si="4"/>
        <v>45.5</v>
      </c>
      <c r="AC7" s="50"/>
    </row>
    <row r="8" spans="1:30" ht="12.75" customHeight="1">
      <c r="A8" s="29"/>
      <c r="B8" s="35" t="s">
        <v>59</v>
      </c>
      <c r="C8" s="44">
        <v>14</v>
      </c>
      <c r="D8" s="34">
        <v>31</v>
      </c>
      <c r="E8" s="34">
        <v>40</v>
      </c>
      <c r="F8" s="34">
        <v>1</v>
      </c>
      <c r="G8" s="45">
        <f t="shared" si="0"/>
        <v>35</v>
      </c>
      <c r="H8" s="34">
        <v>2</v>
      </c>
      <c r="I8" s="34">
        <f t="shared" si="1"/>
        <v>70</v>
      </c>
      <c r="J8" s="46">
        <v>-1</v>
      </c>
      <c r="K8" s="47" t="str">
        <f t="shared" si="2"/>
        <v>Light</v>
      </c>
      <c r="L8" s="48">
        <v>0.03</v>
      </c>
      <c r="M8" s="48">
        <v>110</v>
      </c>
      <c r="N8" s="34"/>
      <c r="O8" s="34" t="s">
        <v>102</v>
      </c>
      <c r="P8" s="34"/>
      <c r="Q8" s="34"/>
      <c r="R8" s="53">
        <f t="shared" ref="R8:AA8" si="5">$P$6-R6</f>
        <v>3</v>
      </c>
      <c r="S8" s="53">
        <f t="shared" si="5"/>
        <v>2</v>
      </c>
      <c r="T8" s="53">
        <f t="shared" si="5"/>
        <v>1</v>
      </c>
      <c r="U8" s="53">
        <f t="shared" si="5"/>
        <v>5</v>
      </c>
      <c r="V8" s="53">
        <f t="shared" si="5"/>
        <v>3</v>
      </c>
      <c r="W8" s="53">
        <f t="shared" si="5"/>
        <v>1</v>
      </c>
      <c r="X8" s="53">
        <f t="shared" si="5"/>
        <v>5</v>
      </c>
      <c r="Y8" s="53">
        <f t="shared" si="5"/>
        <v>3</v>
      </c>
      <c r="Z8" s="53">
        <f t="shared" si="5"/>
        <v>2</v>
      </c>
      <c r="AA8" s="53">
        <f t="shared" si="5"/>
        <v>1</v>
      </c>
      <c r="AC8" s="50"/>
    </row>
    <row r="9" spans="1:30" ht="12.75" customHeight="1">
      <c r="A9" s="29"/>
      <c r="B9" s="35" t="s">
        <v>50</v>
      </c>
      <c r="C9" s="44">
        <v>12</v>
      </c>
      <c r="D9" s="34">
        <v>16</v>
      </c>
      <c r="E9" s="34">
        <v>23</v>
      </c>
      <c r="F9" s="34">
        <v>1</v>
      </c>
      <c r="G9" s="45">
        <f t="shared" si="0"/>
        <v>19</v>
      </c>
      <c r="H9" s="34">
        <v>4</v>
      </c>
      <c r="I9" s="34">
        <f t="shared" si="1"/>
        <v>76</v>
      </c>
      <c r="J9" s="46">
        <v>-3</v>
      </c>
      <c r="K9" s="47" t="str">
        <f t="shared" si="2"/>
        <v>Flight</v>
      </c>
      <c r="L9" s="48">
        <v>0.02</v>
      </c>
      <c r="M9" s="48">
        <v>180</v>
      </c>
      <c r="N9" s="34"/>
      <c r="O9" s="34"/>
      <c r="P9" s="34"/>
      <c r="Q9" s="34"/>
      <c r="R9" s="50"/>
      <c r="S9" s="34"/>
      <c r="T9" s="34"/>
      <c r="U9" s="50"/>
      <c r="V9" s="34"/>
      <c r="W9" s="34"/>
      <c r="X9" s="34"/>
      <c r="Y9" s="34"/>
      <c r="Z9" s="34"/>
      <c r="AA9" s="34"/>
      <c r="AC9" s="50"/>
    </row>
    <row r="10" spans="1:30" ht="12.75" customHeight="1">
      <c r="A10" s="29"/>
      <c r="B10" s="35" t="s">
        <v>51</v>
      </c>
      <c r="C10" s="44">
        <v>16</v>
      </c>
      <c r="D10" s="34">
        <v>33</v>
      </c>
      <c r="E10" s="34">
        <v>47</v>
      </c>
      <c r="F10" s="34">
        <v>1</v>
      </c>
      <c r="G10" s="45">
        <f t="shared" si="0"/>
        <v>40</v>
      </c>
      <c r="H10" s="34">
        <v>2</v>
      </c>
      <c r="I10" s="34">
        <f t="shared" si="1"/>
        <v>80</v>
      </c>
      <c r="J10" s="46">
        <v>-1</v>
      </c>
      <c r="K10" s="47" t="str">
        <f t="shared" si="2"/>
        <v>Light</v>
      </c>
      <c r="L10" s="48">
        <v>4</v>
      </c>
      <c r="M10" s="48">
        <v>100</v>
      </c>
      <c r="O10" s="34" t="s">
        <v>103</v>
      </c>
      <c r="P10" s="34"/>
      <c r="Q10" s="34"/>
      <c r="R10" s="52">
        <f t="shared" ref="R10:AA10" si="6">IF(R8&gt;0,$Q$6,$Q$6*(1+(R8*$Q$4)))-R7</f>
        <v>89.310603716523474</v>
      </c>
      <c r="S10" s="52">
        <f t="shared" si="6"/>
        <v>113.81060371652347</v>
      </c>
      <c r="T10" s="52">
        <f t="shared" si="6"/>
        <v>138.31060371652347</v>
      </c>
      <c r="U10" s="52">
        <f t="shared" si="6"/>
        <v>47.310603716523474</v>
      </c>
      <c r="V10" s="52">
        <f t="shared" si="6"/>
        <v>103.31060371652347</v>
      </c>
      <c r="W10" s="52">
        <f t="shared" si="6"/>
        <v>124.31060371652347</v>
      </c>
      <c r="X10" s="52">
        <f t="shared" si="6"/>
        <v>68.310603716523474</v>
      </c>
      <c r="Y10" s="52">
        <f t="shared" si="6"/>
        <v>96.310603716523474</v>
      </c>
      <c r="Z10" s="52">
        <f t="shared" si="6"/>
        <v>110.31060371652347</v>
      </c>
      <c r="AA10" s="52">
        <f t="shared" si="6"/>
        <v>127.81060371652347</v>
      </c>
    </row>
    <row r="11" spans="1:30" ht="12.75" customHeight="1">
      <c r="A11" s="29"/>
      <c r="B11" s="35" t="s">
        <v>52</v>
      </c>
      <c r="C11" s="44">
        <v>20</v>
      </c>
      <c r="D11" s="34">
        <v>53</v>
      </c>
      <c r="E11" s="34">
        <v>79</v>
      </c>
      <c r="F11" s="34">
        <v>1</v>
      </c>
      <c r="G11" s="45">
        <f t="shared" si="0"/>
        <v>66</v>
      </c>
      <c r="H11" s="34">
        <v>1</v>
      </c>
      <c r="I11" s="34">
        <f t="shared" si="1"/>
        <v>66</v>
      </c>
      <c r="J11" s="46">
        <v>1</v>
      </c>
      <c r="K11" s="47" t="str">
        <f t="shared" si="2"/>
        <v>Heavy</v>
      </c>
      <c r="L11" s="48">
        <v>0.06</v>
      </c>
      <c r="M11" s="48">
        <v>70</v>
      </c>
      <c r="O11" s="49"/>
      <c r="R11" s="49"/>
      <c r="U11" s="54"/>
      <c r="V11" s="49"/>
      <c r="Y11" s="49"/>
      <c r="AC11" s="54"/>
      <c r="AD11" s="49"/>
    </row>
    <row r="12" spans="1:30" ht="12.75" customHeight="1">
      <c r="A12" s="29"/>
      <c r="B12" s="35" t="s">
        <v>55</v>
      </c>
      <c r="C12" s="44">
        <v>20</v>
      </c>
      <c r="D12" s="34">
        <v>46</v>
      </c>
      <c r="E12" s="34">
        <v>58</v>
      </c>
      <c r="F12" s="34">
        <v>1</v>
      </c>
      <c r="G12" s="45">
        <f t="shared" si="0"/>
        <v>52</v>
      </c>
      <c r="H12" s="34">
        <v>2</v>
      </c>
      <c r="I12" s="34">
        <f t="shared" si="1"/>
        <v>104</v>
      </c>
      <c r="J12" s="46">
        <v>0</v>
      </c>
      <c r="K12" s="47" t="str">
        <f t="shared" si="2"/>
        <v>Medium</v>
      </c>
      <c r="L12" s="48">
        <v>0.04</v>
      </c>
      <c r="M12" s="48">
        <v>90</v>
      </c>
      <c r="Y12" s="49"/>
      <c r="AC12" s="54"/>
      <c r="AD12" s="49"/>
    </row>
    <row r="13" spans="1:30" ht="12.75" customHeight="1">
      <c r="A13" s="29"/>
      <c r="B13" s="35" t="s">
        <v>56</v>
      </c>
      <c r="C13" s="44">
        <v>26</v>
      </c>
      <c r="D13" s="34">
        <v>82</v>
      </c>
      <c r="E13" s="34">
        <v>108</v>
      </c>
      <c r="F13" s="34">
        <v>1</v>
      </c>
      <c r="G13" s="45">
        <f t="shared" si="0"/>
        <v>95</v>
      </c>
      <c r="H13" s="34">
        <v>2</v>
      </c>
      <c r="I13" s="34">
        <f t="shared" si="1"/>
        <v>190</v>
      </c>
      <c r="J13" s="46">
        <v>1</v>
      </c>
      <c r="K13" s="47" t="str">
        <f t="shared" si="2"/>
        <v>Heavy</v>
      </c>
      <c r="L13" s="48">
        <v>6</v>
      </c>
      <c r="M13" s="48">
        <v>65</v>
      </c>
      <c r="AC13" s="54"/>
      <c r="AD13" s="49"/>
    </row>
    <row r="14" spans="1:30" ht="12.75" customHeight="1">
      <c r="A14" s="29"/>
      <c r="B14" s="35" t="s">
        <v>53</v>
      </c>
      <c r="C14" s="44"/>
      <c r="D14" s="34">
        <v>20</v>
      </c>
      <c r="E14" s="34">
        <v>36</v>
      </c>
      <c r="F14" s="34">
        <v>1</v>
      </c>
      <c r="G14" s="45">
        <f t="shared" si="0"/>
        <v>28</v>
      </c>
      <c r="H14" s="34">
        <v>3</v>
      </c>
      <c r="I14" s="34">
        <f t="shared" si="1"/>
        <v>84</v>
      </c>
      <c r="J14" s="46">
        <v>-3</v>
      </c>
      <c r="K14" s="47" t="str">
        <f t="shared" si="2"/>
        <v>Flight</v>
      </c>
      <c r="L14" s="48">
        <v>4</v>
      </c>
      <c r="M14" s="48">
        <v>150</v>
      </c>
      <c r="AC14" s="54"/>
      <c r="AD14" s="49"/>
    </row>
    <row r="15" spans="1:30" ht="12.75" customHeight="1">
      <c r="A15" s="29"/>
      <c r="B15" s="35" t="s">
        <v>54</v>
      </c>
      <c r="C15" s="44"/>
      <c r="D15" s="34">
        <v>28</v>
      </c>
      <c r="E15" s="34">
        <v>35</v>
      </c>
      <c r="F15" s="34">
        <v>1</v>
      </c>
      <c r="G15" s="45">
        <f t="shared" si="0"/>
        <v>31</v>
      </c>
      <c r="H15" s="34">
        <v>3</v>
      </c>
      <c r="I15" s="34">
        <f t="shared" si="1"/>
        <v>93</v>
      </c>
      <c r="J15" s="46">
        <v>-1</v>
      </c>
      <c r="K15" s="47" t="str">
        <f t="shared" si="2"/>
        <v>Light</v>
      </c>
      <c r="L15" s="48">
        <v>4</v>
      </c>
      <c r="M15" s="48">
        <v>110</v>
      </c>
      <c r="AC15" s="54"/>
      <c r="AD15" s="49"/>
    </row>
    <row r="16" spans="1:30" ht="12.75" customHeight="1">
      <c r="A16" s="29"/>
      <c r="B16" s="35" t="s">
        <v>61</v>
      </c>
      <c r="C16" s="44"/>
      <c r="D16" s="34">
        <v>25</v>
      </c>
      <c r="E16" s="34">
        <v>35</v>
      </c>
      <c r="F16" s="34">
        <v>1</v>
      </c>
      <c r="G16" s="45">
        <f t="shared" si="0"/>
        <v>30</v>
      </c>
      <c r="H16" s="34">
        <v>4</v>
      </c>
      <c r="I16" s="34">
        <f t="shared" si="1"/>
        <v>120</v>
      </c>
      <c r="J16" s="46">
        <v>0</v>
      </c>
      <c r="K16" s="47" t="str">
        <f t="shared" si="2"/>
        <v>Medium</v>
      </c>
      <c r="L16" s="48">
        <v>4</v>
      </c>
      <c r="M16" s="48"/>
      <c r="AC16" s="49"/>
      <c r="AD16" s="49"/>
    </row>
    <row r="17" spans="1:30" ht="13.5" customHeight="1">
      <c r="A17" s="29"/>
      <c r="B17" s="35"/>
      <c r="C17" s="44"/>
      <c r="D17" s="34"/>
      <c r="E17" s="34"/>
      <c r="F17" s="34">
        <v>1</v>
      </c>
      <c r="G17" s="45">
        <f t="shared" si="0"/>
        <v>0</v>
      </c>
      <c r="H17" s="34">
        <v>1</v>
      </c>
      <c r="I17" s="34">
        <f t="shared" si="1"/>
        <v>0</v>
      </c>
      <c r="J17" s="34"/>
      <c r="K17" s="45"/>
      <c r="L17" s="55"/>
      <c r="M17" s="55"/>
      <c r="AD17" s="49"/>
    </row>
    <row r="18" spans="1:30" ht="13.5" customHeight="1">
      <c r="A18" s="29"/>
      <c r="B18" s="35" t="s">
        <v>62</v>
      </c>
      <c r="C18" s="44"/>
      <c r="D18" s="34">
        <v>16</v>
      </c>
      <c r="E18" s="34">
        <v>19</v>
      </c>
      <c r="F18" s="34">
        <v>1</v>
      </c>
      <c r="G18" s="45">
        <f t="shared" si="0"/>
        <v>17</v>
      </c>
      <c r="H18" s="34">
        <v>3</v>
      </c>
      <c r="I18" s="34">
        <f t="shared" si="1"/>
        <v>51</v>
      </c>
      <c r="J18" s="34"/>
      <c r="K18" s="45"/>
      <c r="L18" s="55"/>
      <c r="M18" s="55"/>
      <c r="AD18" s="49"/>
    </row>
    <row r="19" spans="1:30" ht="13.5" customHeight="1">
      <c r="A19" s="56"/>
      <c r="B19" s="35" t="s">
        <v>63</v>
      </c>
      <c r="C19" s="44"/>
      <c r="D19" s="34">
        <v>13</v>
      </c>
      <c r="E19" s="34">
        <v>17</v>
      </c>
      <c r="F19" s="34">
        <v>1</v>
      </c>
      <c r="G19" s="45">
        <f t="shared" si="0"/>
        <v>15</v>
      </c>
      <c r="H19" s="34">
        <v>5</v>
      </c>
      <c r="I19" s="34">
        <f t="shared" si="1"/>
        <v>75</v>
      </c>
      <c r="J19" s="34"/>
      <c r="K19" s="45"/>
      <c r="L19" s="55"/>
      <c r="M19" s="55"/>
      <c r="Q19" s="57"/>
    </row>
    <row r="20" spans="1:30" ht="12.75" customHeight="1">
      <c r="A20" s="58"/>
      <c r="B20" s="35" t="s">
        <v>64</v>
      </c>
      <c r="C20" s="44"/>
      <c r="D20" s="34">
        <v>12</v>
      </c>
      <c r="E20" s="34">
        <v>16</v>
      </c>
      <c r="F20" s="34">
        <v>1</v>
      </c>
      <c r="G20" s="45">
        <f t="shared" si="0"/>
        <v>14</v>
      </c>
      <c r="H20" s="34">
        <v>2</v>
      </c>
      <c r="I20" s="34">
        <f t="shared" si="1"/>
        <v>28</v>
      </c>
      <c r="J20" s="34"/>
      <c r="K20" s="45"/>
      <c r="L20" s="55"/>
      <c r="M20" s="55"/>
      <c r="P20" s="57"/>
      <c r="Q20" s="57"/>
      <c r="U20" t="s">
        <v>104</v>
      </c>
      <c r="V20">
        <v>2</v>
      </c>
    </row>
    <row r="21" spans="1:30" ht="12.75" customHeight="1">
      <c r="A21" s="58"/>
      <c r="B21" s="59" t="s">
        <v>65</v>
      </c>
      <c r="C21" s="60"/>
      <c r="D21" s="61">
        <v>11</v>
      </c>
      <c r="E21" s="61">
        <v>15</v>
      </c>
      <c r="F21" s="61">
        <v>1</v>
      </c>
      <c r="G21" s="62">
        <f t="shared" si="0"/>
        <v>13</v>
      </c>
      <c r="H21" s="61">
        <v>2</v>
      </c>
      <c r="I21" s="61">
        <f t="shared" si="1"/>
        <v>26</v>
      </c>
      <c r="J21" s="61"/>
      <c r="K21" s="62"/>
      <c r="L21" s="63"/>
      <c r="M21" s="63"/>
      <c r="P21" s="57"/>
      <c r="Q21" s="57"/>
      <c r="U21" t="s">
        <v>105</v>
      </c>
      <c r="V21">
        <v>4</v>
      </c>
      <c r="Y21" s="54"/>
      <c r="Z21" s="54"/>
      <c r="AA21" s="54"/>
      <c r="AB21" s="54"/>
      <c r="AC21" s="54"/>
    </row>
    <row r="22" spans="1:30" ht="12.75" customHeight="1">
      <c r="A22" s="58"/>
      <c r="P22" s="57"/>
      <c r="Q22" s="57"/>
      <c r="U22" t="s">
        <v>106</v>
      </c>
      <c r="V22">
        <v>6</v>
      </c>
      <c r="Y22" s="54"/>
      <c r="Z22" s="54"/>
      <c r="AA22" s="54"/>
      <c r="AB22" s="54"/>
      <c r="AC22" s="54"/>
    </row>
    <row r="23" spans="1:30" ht="13.5" customHeight="1">
      <c r="A23" s="58"/>
      <c r="P23" s="57"/>
      <c r="Q23" s="57"/>
      <c r="U23" t="s">
        <v>107</v>
      </c>
      <c r="V23">
        <v>8</v>
      </c>
      <c r="Y23" s="54"/>
      <c r="Z23" s="54"/>
      <c r="AA23" s="54"/>
      <c r="AB23" s="54"/>
      <c r="AC23" s="54"/>
    </row>
    <row r="24" spans="1:30" ht="12.75" customHeight="1">
      <c r="A24" s="29"/>
      <c r="D24" s="34"/>
      <c r="U24" t="s">
        <v>108</v>
      </c>
      <c r="V24">
        <v>10</v>
      </c>
    </row>
    <row r="25" spans="1:30" ht="12.75" customHeight="1">
      <c r="A25" s="29"/>
      <c r="B25" s="64" t="s">
        <v>109</v>
      </c>
      <c r="C25" s="65" t="s">
        <v>110</v>
      </c>
      <c r="D25" s="31" t="s">
        <v>49</v>
      </c>
      <c r="E25" s="31" t="s">
        <v>46</v>
      </c>
      <c r="F25" s="31" t="s">
        <v>47</v>
      </c>
      <c r="G25" s="31" t="s">
        <v>48</v>
      </c>
      <c r="H25" s="31" t="s">
        <v>57</v>
      </c>
      <c r="I25" s="31" t="s">
        <v>58</v>
      </c>
      <c r="J25" s="31" t="s">
        <v>59</v>
      </c>
      <c r="K25" s="31"/>
      <c r="L25" s="31" t="s">
        <v>50</v>
      </c>
      <c r="M25" s="31" t="s">
        <v>51</v>
      </c>
      <c r="N25" s="31" t="s">
        <v>52</v>
      </c>
      <c r="O25" s="35" t="s">
        <v>55</v>
      </c>
      <c r="P25" s="35" t="s">
        <v>56</v>
      </c>
      <c r="Q25" s="31" t="s">
        <v>53</v>
      </c>
      <c r="R25" s="31" t="s">
        <v>54</v>
      </c>
      <c r="S25" s="33" t="s">
        <v>61</v>
      </c>
      <c r="U25" t="s">
        <v>111</v>
      </c>
      <c r="V25">
        <v>12</v>
      </c>
      <c r="X25" s="49"/>
      <c r="AA25" s="54"/>
      <c r="AB25" s="49"/>
    </row>
    <row r="26" spans="1:30" ht="12.75" customHeight="1">
      <c r="A26" s="29"/>
      <c r="B26" s="66" t="s">
        <v>19</v>
      </c>
      <c r="C26" s="67">
        <v>44</v>
      </c>
      <c r="D26" s="68">
        <f>VLOOKUP(VLOOKUP(B26,Ships!$A$4:$C$15,3,0),Ships!$A$25:$C$33,3,0)</f>
        <v>2</v>
      </c>
      <c r="E26" s="69">
        <f t="shared" ref="E26:J40" si="7">1-((VLOOKUP(E$25,$B$3:$G$21,6,FALSE)-$C26)/VLOOKUP(E$25,$B$3:$G$21,6,FALSE))</f>
        <v>1.0731707317073171</v>
      </c>
      <c r="F26" s="69">
        <f t="shared" si="7"/>
        <v>0.77192982456140347</v>
      </c>
      <c r="G26" s="69">
        <f t="shared" si="7"/>
        <v>0.5714285714285714</v>
      </c>
      <c r="H26" s="69">
        <f t="shared" si="7"/>
        <v>0.70967741935483875</v>
      </c>
      <c r="I26" s="69">
        <f t="shared" si="7"/>
        <v>1.5172413793103448</v>
      </c>
      <c r="J26" s="69">
        <f t="shared" si="7"/>
        <v>1.2571428571428571</v>
      </c>
      <c r="K26" s="69"/>
      <c r="L26" s="69">
        <f t="shared" ref="L26:S40" si="8">1-((VLOOKUP(L$25,$B$3:$G$21,6,FALSE)-$C26)/VLOOKUP(L$25,$B$3:$G$21,6,FALSE))</f>
        <v>2.3157894736842106</v>
      </c>
      <c r="M26" s="69">
        <f t="shared" si="8"/>
        <v>1.1000000000000001</v>
      </c>
      <c r="N26" s="69">
        <f t="shared" si="8"/>
        <v>0.66666666666666674</v>
      </c>
      <c r="O26" s="69">
        <f t="shared" si="8"/>
        <v>0.84615384615384615</v>
      </c>
      <c r="P26" s="69">
        <f t="shared" si="8"/>
        <v>0.4631578947368421</v>
      </c>
      <c r="Q26" s="69">
        <f t="shared" si="8"/>
        <v>1.5714285714285714</v>
      </c>
      <c r="R26" s="69">
        <f t="shared" si="8"/>
        <v>1.4193548387096775</v>
      </c>
      <c r="S26" s="70">
        <f t="shared" si="8"/>
        <v>1.4666666666666668</v>
      </c>
      <c r="Y26" s="71" t="s">
        <v>2</v>
      </c>
      <c r="Z26" s="71"/>
      <c r="AA26" s="71" t="s">
        <v>112</v>
      </c>
    </row>
    <row r="27" spans="1:30" ht="12.75" customHeight="1">
      <c r="A27" s="29"/>
      <c r="B27" s="72" t="s">
        <v>24</v>
      </c>
      <c r="C27" s="73">
        <v>36</v>
      </c>
      <c r="D27" s="74">
        <f>VLOOKUP(VLOOKUP(B27,Ships!$A$4:$C$15,3,0),Ships!$A$25:$C$33,3,0)</f>
        <v>1</v>
      </c>
      <c r="E27" s="75">
        <f t="shared" si="7"/>
        <v>0.87804878048780488</v>
      </c>
      <c r="F27" s="75">
        <f t="shared" si="7"/>
        <v>0.63157894736842102</v>
      </c>
      <c r="G27" s="75">
        <f t="shared" si="7"/>
        <v>0.46753246753246758</v>
      </c>
      <c r="H27" s="75">
        <f t="shared" si="7"/>
        <v>0.58064516129032251</v>
      </c>
      <c r="I27" s="75">
        <f t="shared" si="7"/>
        <v>1.2413793103448276</v>
      </c>
      <c r="J27" s="75">
        <f t="shared" si="7"/>
        <v>1.0285714285714285</v>
      </c>
      <c r="K27" s="75"/>
      <c r="L27" s="75">
        <f t="shared" si="8"/>
        <v>1.8947368421052633</v>
      </c>
      <c r="M27" s="75">
        <f t="shared" si="8"/>
        <v>0.9</v>
      </c>
      <c r="N27" s="75">
        <f t="shared" si="8"/>
        <v>0.54545454545454541</v>
      </c>
      <c r="O27" s="75">
        <f t="shared" si="8"/>
        <v>0.69230769230769229</v>
      </c>
      <c r="P27" s="75">
        <f t="shared" si="8"/>
        <v>0.37894736842105259</v>
      </c>
      <c r="Q27" s="75">
        <f t="shared" si="8"/>
        <v>1.2857142857142856</v>
      </c>
      <c r="R27" s="75">
        <f t="shared" si="8"/>
        <v>1.1612903225806452</v>
      </c>
      <c r="S27" s="76">
        <f t="shared" si="8"/>
        <v>1.2</v>
      </c>
      <c r="Y27" t="s">
        <v>113</v>
      </c>
      <c r="AA27">
        <v>0.5</v>
      </c>
      <c r="AB27" t="s">
        <v>114</v>
      </c>
    </row>
    <row r="28" spans="1:30" ht="12.75" customHeight="1">
      <c r="A28" s="29"/>
      <c r="B28" s="72" t="s">
        <v>27</v>
      </c>
      <c r="C28" s="73">
        <v>28</v>
      </c>
      <c r="D28" s="74">
        <f>VLOOKUP(VLOOKUP(B28,Ships!$A$4:$C$15,3,0),Ships!$A$25:$C$33,3,0)</f>
        <v>0</v>
      </c>
      <c r="E28" s="75">
        <f t="shared" si="7"/>
        <v>0.68292682926829262</v>
      </c>
      <c r="F28" s="75">
        <f t="shared" si="7"/>
        <v>0.49122807017543857</v>
      </c>
      <c r="G28" s="75">
        <f t="shared" si="7"/>
        <v>0.36363636363636365</v>
      </c>
      <c r="H28" s="75">
        <f t="shared" si="7"/>
        <v>0.45161290322580649</v>
      </c>
      <c r="I28" s="75">
        <f t="shared" si="7"/>
        <v>0.96551724137931039</v>
      </c>
      <c r="J28" s="75">
        <f t="shared" si="7"/>
        <v>0.8</v>
      </c>
      <c r="K28" s="75"/>
      <c r="L28" s="75">
        <f t="shared" si="8"/>
        <v>1.4736842105263157</v>
      </c>
      <c r="M28" s="75">
        <f t="shared" si="8"/>
        <v>0.7</v>
      </c>
      <c r="N28" s="75">
        <f t="shared" si="8"/>
        <v>0.4242424242424242</v>
      </c>
      <c r="O28" s="75">
        <f t="shared" si="8"/>
        <v>0.53846153846153844</v>
      </c>
      <c r="P28" s="75">
        <f t="shared" si="8"/>
        <v>0.29473684210526319</v>
      </c>
      <c r="Q28" s="75">
        <f t="shared" si="8"/>
        <v>1</v>
      </c>
      <c r="R28" s="75">
        <f t="shared" si="8"/>
        <v>0.90322580645161288</v>
      </c>
      <c r="S28" s="76">
        <f t="shared" si="8"/>
        <v>0.93333333333333335</v>
      </c>
      <c r="Y28" t="s">
        <v>115</v>
      </c>
      <c r="AA28">
        <v>0.7</v>
      </c>
      <c r="AB28" t="s">
        <v>116</v>
      </c>
    </row>
    <row r="29" spans="1:30" ht="12.75" customHeight="1">
      <c r="A29" s="29"/>
      <c r="B29" s="72" t="s">
        <v>28</v>
      </c>
      <c r="C29" s="73">
        <v>20</v>
      </c>
      <c r="D29" s="74">
        <f>VLOOKUP(VLOOKUP(B29,Ships!$A$4:$C$15,3,0),Ships!$A$25:$C$33,3,0)</f>
        <v>-1</v>
      </c>
      <c r="E29" s="75">
        <f t="shared" si="7"/>
        <v>0.48780487804878048</v>
      </c>
      <c r="F29" s="75">
        <f t="shared" si="7"/>
        <v>0.35087719298245612</v>
      </c>
      <c r="G29" s="75">
        <f t="shared" si="7"/>
        <v>0.25974025974025972</v>
      </c>
      <c r="H29" s="75">
        <f t="shared" si="7"/>
        <v>0.32258064516129037</v>
      </c>
      <c r="I29" s="75">
        <f t="shared" si="7"/>
        <v>0.68965517241379315</v>
      </c>
      <c r="J29" s="75">
        <f t="shared" si="7"/>
        <v>0.5714285714285714</v>
      </c>
      <c r="K29" s="75"/>
      <c r="L29" s="75">
        <f t="shared" si="8"/>
        <v>1.0526315789473684</v>
      </c>
      <c r="M29" s="75">
        <f t="shared" si="8"/>
        <v>0.5</v>
      </c>
      <c r="N29" s="75">
        <f t="shared" si="8"/>
        <v>0.30303030303030298</v>
      </c>
      <c r="O29" s="75">
        <f t="shared" si="8"/>
        <v>0.38461538461538458</v>
      </c>
      <c r="P29" s="75">
        <f t="shared" si="8"/>
        <v>0.21052631578947367</v>
      </c>
      <c r="Q29" s="75">
        <f t="shared" si="8"/>
        <v>0.7142857142857143</v>
      </c>
      <c r="R29" s="75">
        <f t="shared" si="8"/>
        <v>0.64516129032258063</v>
      </c>
      <c r="S29" s="76">
        <f t="shared" si="8"/>
        <v>0.66666666666666674</v>
      </c>
      <c r="Y29" t="s">
        <v>117</v>
      </c>
      <c r="AA29">
        <v>0.9</v>
      </c>
      <c r="AB29" t="s">
        <v>118</v>
      </c>
    </row>
    <row r="30" spans="1:30" ht="12.75" customHeight="1">
      <c r="A30" s="29"/>
      <c r="B30" s="72" t="s">
        <v>29</v>
      </c>
      <c r="C30" s="73">
        <v>35</v>
      </c>
      <c r="D30" s="74">
        <f>VLOOKUP(VLOOKUP(B30,Ships!$A$4:$C$15,3,0),Ships!$A$25:$C$33,3,0)</f>
        <v>1</v>
      </c>
      <c r="E30" s="75">
        <f t="shared" si="7"/>
        <v>0.85365853658536583</v>
      </c>
      <c r="F30" s="75">
        <f t="shared" si="7"/>
        <v>0.61403508771929827</v>
      </c>
      <c r="G30" s="75">
        <f t="shared" si="7"/>
        <v>0.45454545454545459</v>
      </c>
      <c r="H30" s="75">
        <f t="shared" si="7"/>
        <v>0.56451612903225801</v>
      </c>
      <c r="I30" s="75">
        <f t="shared" si="7"/>
        <v>1.2068965517241379</v>
      </c>
      <c r="J30" s="75">
        <f t="shared" si="7"/>
        <v>1</v>
      </c>
      <c r="K30" s="75"/>
      <c r="L30" s="75">
        <f t="shared" si="8"/>
        <v>1.8421052631578947</v>
      </c>
      <c r="M30" s="75">
        <f t="shared" si="8"/>
        <v>0.875</v>
      </c>
      <c r="N30" s="75">
        <f t="shared" si="8"/>
        <v>0.53030303030303028</v>
      </c>
      <c r="O30" s="75">
        <f t="shared" si="8"/>
        <v>0.67307692307692313</v>
      </c>
      <c r="P30" s="75">
        <f t="shared" si="8"/>
        <v>0.36842105263157898</v>
      </c>
      <c r="Q30" s="75">
        <f t="shared" si="8"/>
        <v>1.25</v>
      </c>
      <c r="R30" s="75">
        <f t="shared" si="8"/>
        <v>1.129032258064516</v>
      </c>
      <c r="S30" s="76">
        <f t="shared" si="8"/>
        <v>1.1666666666666667</v>
      </c>
      <c r="Y30" t="s">
        <v>119</v>
      </c>
      <c r="AA30">
        <v>1.5</v>
      </c>
    </row>
    <row r="31" spans="1:30" ht="12.75" customHeight="1">
      <c r="A31" s="29"/>
      <c r="B31" s="72" t="s">
        <v>31</v>
      </c>
      <c r="C31" s="73">
        <v>26</v>
      </c>
      <c r="D31" s="74">
        <f>VLOOKUP(VLOOKUP(B31,Ships!$A$4:$C$15,3,0),Ships!$A$25:$C$33,3,0)</f>
        <v>0</v>
      </c>
      <c r="E31" s="75">
        <f t="shared" si="7"/>
        <v>0.63414634146341464</v>
      </c>
      <c r="F31" s="75">
        <f t="shared" si="7"/>
        <v>0.45614035087719296</v>
      </c>
      <c r="G31" s="75">
        <f t="shared" si="7"/>
        <v>0.33766233766233766</v>
      </c>
      <c r="H31" s="75">
        <f t="shared" si="7"/>
        <v>0.41935483870967738</v>
      </c>
      <c r="I31" s="75">
        <f t="shared" si="7"/>
        <v>0.89655172413793105</v>
      </c>
      <c r="J31" s="75">
        <f t="shared" si="7"/>
        <v>0.74285714285714288</v>
      </c>
      <c r="K31" s="75"/>
      <c r="L31" s="75">
        <f t="shared" si="8"/>
        <v>1.368421052631579</v>
      </c>
      <c r="M31" s="75">
        <f t="shared" si="8"/>
        <v>0.65</v>
      </c>
      <c r="N31" s="75">
        <f t="shared" si="8"/>
        <v>0.39393939393939392</v>
      </c>
      <c r="O31" s="75">
        <f t="shared" si="8"/>
        <v>0.5</v>
      </c>
      <c r="P31" s="75">
        <f t="shared" si="8"/>
        <v>0.27368421052631575</v>
      </c>
      <c r="Q31" s="75">
        <f t="shared" si="8"/>
        <v>0.9285714285714286</v>
      </c>
      <c r="R31" s="75">
        <f t="shared" si="8"/>
        <v>0.83870967741935487</v>
      </c>
      <c r="S31" s="76">
        <f t="shared" si="8"/>
        <v>0.8666666666666667</v>
      </c>
    </row>
    <row r="32" spans="1:30" ht="12.75" customHeight="1">
      <c r="A32" s="29"/>
      <c r="B32" s="72" t="s">
        <v>120</v>
      </c>
      <c r="C32" s="73">
        <v>19</v>
      </c>
      <c r="D32" s="74" t="e">
        <f>VLOOKUP(VLOOKUP(B32,Ships!$A$4:$C$15,3,0),Ships!$A$25:$C$33,3,0)</f>
        <v>#N/A</v>
      </c>
      <c r="E32" s="75">
        <f t="shared" si="7"/>
        <v>0.46341463414634143</v>
      </c>
      <c r="F32" s="75">
        <f t="shared" si="7"/>
        <v>0.33333333333333337</v>
      </c>
      <c r="G32" s="75">
        <f t="shared" si="7"/>
        <v>0.24675324675324672</v>
      </c>
      <c r="H32" s="75">
        <f t="shared" si="7"/>
        <v>0.30645161290322576</v>
      </c>
      <c r="I32" s="75">
        <f t="shared" si="7"/>
        <v>0.65517241379310343</v>
      </c>
      <c r="J32" s="75">
        <f t="shared" si="7"/>
        <v>0.54285714285714293</v>
      </c>
      <c r="K32" s="75"/>
      <c r="L32" s="75">
        <f t="shared" si="8"/>
        <v>1</v>
      </c>
      <c r="M32" s="75">
        <f t="shared" si="8"/>
        <v>0.47499999999999998</v>
      </c>
      <c r="N32" s="75">
        <f t="shared" si="8"/>
        <v>0.28787878787878785</v>
      </c>
      <c r="O32" s="75">
        <f t="shared" si="8"/>
        <v>0.36538461538461542</v>
      </c>
      <c r="P32" s="75">
        <f t="shared" si="8"/>
        <v>0.19999999999999996</v>
      </c>
      <c r="Q32" s="75">
        <f t="shared" si="8"/>
        <v>0.6785714285714286</v>
      </c>
      <c r="R32" s="75">
        <f t="shared" si="8"/>
        <v>0.61290322580645162</v>
      </c>
      <c r="S32" s="76">
        <f t="shared" si="8"/>
        <v>0.6333333333333333</v>
      </c>
    </row>
    <row r="33" spans="1:19" ht="12.75" customHeight="1">
      <c r="A33" s="29"/>
      <c r="B33" s="72" t="s">
        <v>35</v>
      </c>
      <c r="C33" s="73">
        <v>18</v>
      </c>
      <c r="D33" s="74" t="e">
        <f>VLOOKUP(VLOOKUP(B33,Ships!$A$4:$C$15,3,0),Ships!$A$25:$C$33,3,0)</f>
        <v>#N/A</v>
      </c>
      <c r="E33" s="75">
        <f t="shared" si="7"/>
        <v>0.43902439024390238</v>
      </c>
      <c r="F33" s="75">
        <f t="shared" si="7"/>
        <v>0.31578947368421051</v>
      </c>
      <c r="G33" s="75">
        <f t="shared" si="7"/>
        <v>0.23376623376623373</v>
      </c>
      <c r="H33" s="75">
        <f t="shared" si="7"/>
        <v>0.29032258064516125</v>
      </c>
      <c r="I33" s="75">
        <f t="shared" si="7"/>
        <v>0.62068965517241381</v>
      </c>
      <c r="J33" s="75">
        <f t="shared" si="7"/>
        <v>0.51428571428571423</v>
      </c>
      <c r="K33" s="75"/>
      <c r="L33" s="75">
        <f t="shared" si="8"/>
        <v>0.94736842105263164</v>
      </c>
      <c r="M33" s="75">
        <f t="shared" si="8"/>
        <v>0.44999999999999996</v>
      </c>
      <c r="N33" s="75">
        <f t="shared" si="8"/>
        <v>0.27272727272727271</v>
      </c>
      <c r="O33" s="75">
        <f t="shared" si="8"/>
        <v>0.34615384615384615</v>
      </c>
      <c r="P33" s="75">
        <f t="shared" si="8"/>
        <v>0.18947368421052635</v>
      </c>
      <c r="Q33" s="75">
        <f t="shared" si="8"/>
        <v>0.64285714285714279</v>
      </c>
      <c r="R33" s="75">
        <f t="shared" si="8"/>
        <v>0.58064516129032251</v>
      </c>
      <c r="S33" s="76">
        <f t="shared" si="8"/>
        <v>0.6</v>
      </c>
    </row>
    <row r="34" spans="1:19" ht="12.75" customHeight="1">
      <c r="A34" s="29"/>
      <c r="B34" s="72" t="s">
        <v>10</v>
      </c>
      <c r="C34" s="73">
        <v>48</v>
      </c>
      <c r="D34" s="74">
        <f>VLOOKUP(VLOOKUP(B34,Ships!$A$4:$C$15,3,0),Ships!$A$25:$C$33,3,0)</f>
        <v>3</v>
      </c>
      <c r="E34" s="75">
        <f t="shared" si="7"/>
        <v>1.1707317073170731</v>
      </c>
      <c r="F34" s="75">
        <f t="shared" si="7"/>
        <v>0.84210526315789469</v>
      </c>
      <c r="G34" s="75">
        <f t="shared" si="7"/>
        <v>0.62337662337662336</v>
      </c>
      <c r="H34" s="75">
        <f t="shared" si="7"/>
        <v>0.77419354838709675</v>
      </c>
      <c r="I34" s="75">
        <f t="shared" si="7"/>
        <v>1.6551724137931034</v>
      </c>
      <c r="J34" s="75">
        <f t="shared" si="7"/>
        <v>1.3714285714285714</v>
      </c>
      <c r="K34" s="75"/>
      <c r="L34" s="75">
        <f t="shared" si="8"/>
        <v>2.5263157894736841</v>
      </c>
      <c r="M34" s="75">
        <f t="shared" si="8"/>
        <v>1.2</v>
      </c>
      <c r="N34" s="75">
        <f t="shared" si="8"/>
        <v>0.72727272727272729</v>
      </c>
      <c r="O34" s="75">
        <f t="shared" si="8"/>
        <v>0.92307692307692313</v>
      </c>
      <c r="P34" s="75">
        <f t="shared" si="8"/>
        <v>0.50526315789473686</v>
      </c>
      <c r="Q34" s="75">
        <f t="shared" si="8"/>
        <v>1.7142857142857144</v>
      </c>
      <c r="R34" s="75">
        <f t="shared" si="8"/>
        <v>1.5483870967741935</v>
      </c>
      <c r="S34" s="76">
        <f t="shared" si="8"/>
        <v>1.6</v>
      </c>
    </row>
    <row r="35" spans="1:19" ht="12.75" customHeight="1">
      <c r="A35" s="29"/>
      <c r="B35" s="72" t="s">
        <v>13</v>
      </c>
      <c r="C35" s="73">
        <v>40</v>
      </c>
      <c r="D35" s="74">
        <f>VLOOKUP(VLOOKUP(B35,Ships!$A$4:$C$15,3,0),Ships!$A$25:$C$33,3,0)</f>
        <v>0</v>
      </c>
      <c r="E35" s="75">
        <f t="shared" si="7"/>
        <v>0.97560975609756095</v>
      </c>
      <c r="F35" s="75">
        <f t="shared" si="7"/>
        <v>0.70175438596491224</v>
      </c>
      <c r="G35" s="75">
        <f t="shared" si="7"/>
        <v>0.51948051948051943</v>
      </c>
      <c r="H35" s="75">
        <f t="shared" si="7"/>
        <v>0.64516129032258063</v>
      </c>
      <c r="I35" s="75">
        <f t="shared" si="7"/>
        <v>1.3793103448275863</v>
      </c>
      <c r="J35" s="75">
        <f t="shared" si="7"/>
        <v>1.1428571428571428</v>
      </c>
      <c r="K35" s="75"/>
      <c r="L35" s="75">
        <f t="shared" si="8"/>
        <v>2.1052631578947372</v>
      </c>
      <c r="M35" s="75">
        <f t="shared" si="8"/>
        <v>1</v>
      </c>
      <c r="N35" s="75">
        <f t="shared" si="8"/>
        <v>0.60606060606060608</v>
      </c>
      <c r="O35" s="75">
        <f t="shared" si="8"/>
        <v>0.76923076923076916</v>
      </c>
      <c r="P35" s="75">
        <f t="shared" si="8"/>
        <v>0.42105263157894735</v>
      </c>
      <c r="Q35" s="75">
        <f t="shared" si="8"/>
        <v>1.4285714285714286</v>
      </c>
      <c r="R35" s="75">
        <f t="shared" si="8"/>
        <v>1.2903225806451613</v>
      </c>
      <c r="S35" s="76">
        <f t="shared" si="8"/>
        <v>1.3333333333333333</v>
      </c>
    </row>
    <row r="36" spans="1:19" ht="12.75" customHeight="1">
      <c r="A36" s="29"/>
      <c r="B36" s="72" t="s">
        <v>16</v>
      </c>
      <c r="C36" s="73">
        <v>34</v>
      </c>
      <c r="D36" s="74">
        <f>VLOOKUP(VLOOKUP(B36,Ships!$A$4:$C$15,3,0),Ships!$A$25:$C$33,3,0)</f>
        <v>-1</v>
      </c>
      <c r="E36" s="75">
        <f t="shared" si="7"/>
        <v>0.82926829268292679</v>
      </c>
      <c r="F36" s="75">
        <f t="shared" si="7"/>
        <v>0.59649122807017552</v>
      </c>
      <c r="G36" s="75">
        <f t="shared" si="7"/>
        <v>0.44155844155844159</v>
      </c>
      <c r="H36" s="75">
        <f t="shared" si="7"/>
        <v>0.54838709677419351</v>
      </c>
      <c r="I36" s="75">
        <f t="shared" si="7"/>
        <v>1.1724137931034484</v>
      </c>
      <c r="J36" s="75">
        <f t="shared" si="7"/>
        <v>0.97142857142857142</v>
      </c>
      <c r="K36" s="75"/>
      <c r="L36" s="75">
        <f t="shared" si="8"/>
        <v>1.7894736842105263</v>
      </c>
      <c r="M36" s="75">
        <f t="shared" si="8"/>
        <v>0.85</v>
      </c>
      <c r="N36" s="75">
        <f t="shared" si="8"/>
        <v>0.51515151515151514</v>
      </c>
      <c r="O36" s="75">
        <f t="shared" si="8"/>
        <v>0.65384615384615385</v>
      </c>
      <c r="P36" s="75">
        <f t="shared" si="8"/>
        <v>0.35789473684210527</v>
      </c>
      <c r="Q36" s="75">
        <f t="shared" si="8"/>
        <v>1.2142857142857142</v>
      </c>
      <c r="R36" s="75">
        <f t="shared" si="8"/>
        <v>1.096774193548387</v>
      </c>
      <c r="S36" s="76">
        <f t="shared" si="8"/>
        <v>1.1333333333333333</v>
      </c>
    </row>
    <row r="37" spans="1:19" ht="12.75" customHeight="1">
      <c r="A37" s="29"/>
      <c r="B37" s="72" t="s">
        <v>62</v>
      </c>
      <c r="C37" s="73">
        <v>11</v>
      </c>
      <c r="D37" s="74" t="e">
        <f>VLOOKUP(VLOOKUP(B37,Ships!$A$4:$C$15,3,0),Ships!$A$25:$C$33,3,0)</f>
        <v>#N/A</v>
      </c>
      <c r="E37" s="75">
        <f t="shared" si="7"/>
        <v>0.26829268292682928</v>
      </c>
      <c r="F37" s="75">
        <f t="shared" si="7"/>
        <v>0.19298245614035092</v>
      </c>
      <c r="G37" s="75">
        <f t="shared" si="7"/>
        <v>0.1428571428571429</v>
      </c>
      <c r="H37" s="75">
        <f t="shared" si="7"/>
        <v>0.17741935483870963</v>
      </c>
      <c r="I37" s="75">
        <f t="shared" si="7"/>
        <v>0.37931034482758619</v>
      </c>
      <c r="J37" s="75">
        <f t="shared" si="7"/>
        <v>0.31428571428571428</v>
      </c>
      <c r="K37" s="75"/>
      <c r="L37" s="75">
        <f t="shared" si="8"/>
        <v>0.57894736842105265</v>
      </c>
      <c r="M37" s="75">
        <f t="shared" si="8"/>
        <v>0.27500000000000002</v>
      </c>
      <c r="N37" s="75">
        <f t="shared" si="8"/>
        <v>0.16666666666666663</v>
      </c>
      <c r="O37" s="75">
        <f t="shared" si="8"/>
        <v>0.21153846153846156</v>
      </c>
      <c r="P37" s="75">
        <f t="shared" si="8"/>
        <v>0.11578947368421055</v>
      </c>
      <c r="Q37" s="75">
        <f t="shared" si="8"/>
        <v>0.3928571428571429</v>
      </c>
      <c r="R37" s="75">
        <f t="shared" si="8"/>
        <v>0.35483870967741937</v>
      </c>
      <c r="S37" s="76">
        <f t="shared" si="8"/>
        <v>0.3666666666666667</v>
      </c>
    </row>
    <row r="38" spans="1:19" ht="12.75" customHeight="1">
      <c r="A38" s="29"/>
      <c r="B38" s="72" t="s">
        <v>63</v>
      </c>
      <c r="C38" s="73">
        <v>9</v>
      </c>
      <c r="D38" s="74" t="e">
        <f>VLOOKUP(VLOOKUP(B38,Ships!$A$4:$C$15,3,0),Ships!$A$25:$C$33,3,0)</f>
        <v>#N/A</v>
      </c>
      <c r="E38" s="75">
        <f t="shared" si="7"/>
        <v>0.21951219512195119</v>
      </c>
      <c r="F38" s="75">
        <f t="shared" si="7"/>
        <v>0.15789473684210531</v>
      </c>
      <c r="G38" s="75">
        <f t="shared" si="7"/>
        <v>0.11688311688311692</v>
      </c>
      <c r="H38" s="75">
        <f t="shared" si="7"/>
        <v>0.14516129032258063</v>
      </c>
      <c r="I38" s="75">
        <f t="shared" si="7"/>
        <v>0.31034482758620685</v>
      </c>
      <c r="J38" s="75">
        <f t="shared" si="7"/>
        <v>0.25714285714285712</v>
      </c>
      <c r="K38" s="75"/>
      <c r="L38" s="75">
        <f t="shared" si="8"/>
        <v>0.47368421052631582</v>
      </c>
      <c r="M38" s="75">
        <f t="shared" si="8"/>
        <v>0.22499999999999998</v>
      </c>
      <c r="N38" s="75">
        <f t="shared" si="8"/>
        <v>0.13636363636363635</v>
      </c>
      <c r="O38" s="75">
        <f t="shared" si="8"/>
        <v>0.17307692307692313</v>
      </c>
      <c r="P38" s="75">
        <f t="shared" si="8"/>
        <v>9.4736842105263119E-2</v>
      </c>
      <c r="Q38" s="75">
        <f t="shared" si="8"/>
        <v>0.3214285714285714</v>
      </c>
      <c r="R38" s="75">
        <f t="shared" si="8"/>
        <v>0.29032258064516125</v>
      </c>
      <c r="S38" s="76">
        <f t="shared" si="8"/>
        <v>0.30000000000000004</v>
      </c>
    </row>
    <row r="39" spans="1:19" ht="12.75" customHeight="1">
      <c r="A39" s="29"/>
      <c r="B39" s="72" t="s">
        <v>64</v>
      </c>
      <c r="C39" s="73">
        <v>8</v>
      </c>
      <c r="D39" s="74" t="e">
        <f>VLOOKUP(VLOOKUP(B39,Ships!$A$4:$C$15,3,0),Ships!$A$25:$C$33,3,0)</f>
        <v>#N/A</v>
      </c>
      <c r="E39" s="75">
        <f t="shared" si="7"/>
        <v>0.19512195121951215</v>
      </c>
      <c r="F39" s="75">
        <f t="shared" si="7"/>
        <v>0.14035087719298245</v>
      </c>
      <c r="G39" s="75">
        <f t="shared" si="7"/>
        <v>0.10389610389610393</v>
      </c>
      <c r="H39" s="75">
        <f t="shared" si="7"/>
        <v>0.12903225806451613</v>
      </c>
      <c r="I39" s="75">
        <f t="shared" si="7"/>
        <v>0.27586206896551724</v>
      </c>
      <c r="J39" s="75">
        <f t="shared" si="7"/>
        <v>0.22857142857142854</v>
      </c>
      <c r="K39" s="75"/>
      <c r="L39" s="75">
        <f t="shared" si="8"/>
        <v>0.42105263157894735</v>
      </c>
      <c r="M39" s="75">
        <f t="shared" si="8"/>
        <v>0.19999999999999996</v>
      </c>
      <c r="N39" s="75">
        <f t="shared" si="8"/>
        <v>0.12121212121212122</v>
      </c>
      <c r="O39" s="75">
        <f t="shared" si="8"/>
        <v>0.15384615384615385</v>
      </c>
      <c r="P39" s="75">
        <f t="shared" si="8"/>
        <v>8.4210526315789513E-2</v>
      </c>
      <c r="Q39" s="75">
        <f t="shared" si="8"/>
        <v>0.2857142857142857</v>
      </c>
      <c r="R39" s="75">
        <f t="shared" si="8"/>
        <v>0.25806451612903225</v>
      </c>
      <c r="S39" s="76">
        <f t="shared" si="8"/>
        <v>0.26666666666666672</v>
      </c>
    </row>
    <row r="40" spans="1:19" ht="12.75" customHeight="1">
      <c r="A40" s="29"/>
      <c r="B40" s="77" t="s">
        <v>65</v>
      </c>
      <c r="C40" s="78">
        <v>8</v>
      </c>
      <c r="D40" s="79" t="e">
        <f>VLOOKUP(VLOOKUP(B40,Ships!$A$4:$C$15,3,0),Ships!$A$25:$C$33,3,0)</f>
        <v>#N/A</v>
      </c>
      <c r="E40" s="80">
        <f t="shared" si="7"/>
        <v>0.19512195121951215</v>
      </c>
      <c r="F40" s="80">
        <f t="shared" si="7"/>
        <v>0.14035087719298245</v>
      </c>
      <c r="G40" s="80">
        <f t="shared" si="7"/>
        <v>0.10389610389610393</v>
      </c>
      <c r="H40" s="80">
        <f t="shared" si="7"/>
        <v>0.12903225806451613</v>
      </c>
      <c r="I40" s="80">
        <f t="shared" si="7"/>
        <v>0.27586206896551724</v>
      </c>
      <c r="J40" s="80">
        <f t="shared" si="7"/>
        <v>0.22857142857142854</v>
      </c>
      <c r="K40" s="80"/>
      <c r="L40" s="80">
        <f t="shared" si="8"/>
        <v>0.42105263157894735</v>
      </c>
      <c r="M40" s="80">
        <f t="shared" si="8"/>
        <v>0.19999999999999996</v>
      </c>
      <c r="N40" s="80">
        <f t="shared" si="8"/>
        <v>0.12121212121212122</v>
      </c>
      <c r="O40" s="80">
        <f t="shared" si="8"/>
        <v>0.15384615384615385</v>
      </c>
      <c r="P40" s="80">
        <f t="shared" si="8"/>
        <v>8.4210526315789513E-2</v>
      </c>
      <c r="Q40" s="80">
        <f t="shared" si="8"/>
        <v>0.2857142857142857</v>
      </c>
      <c r="R40" s="80">
        <f t="shared" si="8"/>
        <v>0.25806451612903225</v>
      </c>
      <c r="S40" s="81">
        <f t="shared" si="8"/>
        <v>0.26666666666666672</v>
      </c>
    </row>
    <row r="41" spans="1:19" ht="12.75" customHeight="1">
      <c r="A41" s="29"/>
    </row>
    <row r="42" spans="1:19" ht="12.75" customHeight="1">
      <c r="A42" s="29"/>
    </row>
    <row r="43" spans="1:19" ht="12.75" customHeight="1">
      <c r="A43" s="29"/>
    </row>
    <row r="44" spans="1:19" ht="12.75" customHeight="1">
      <c r="A44" s="29"/>
      <c r="B44" s="82" t="s">
        <v>43</v>
      </c>
      <c r="C44" s="83" t="s">
        <v>1</v>
      </c>
      <c r="D44" s="83" t="s">
        <v>2</v>
      </c>
      <c r="E44" s="83" t="s">
        <v>3</v>
      </c>
      <c r="F44" s="83" t="s">
        <v>4</v>
      </c>
      <c r="G44" s="83" t="s">
        <v>5</v>
      </c>
      <c r="H44" s="83" t="s">
        <v>6</v>
      </c>
      <c r="I44" s="83" t="s">
        <v>2</v>
      </c>
      <c r="J44" s="84" t="s">
        <v>7</v>
      </c>
      <c r="O44" s="85"/>
      <c r="P44" s="86"/>
      <c r="Q44" s="87" t="s">
        <v>38</v>
      </c>
    </row>
    <row r="45" spans="1:19" ht="12.75" customHeight="1">
      <c r="A45" s="29"/>
      <c r="B45" s="88"/>
      <c r="I45" s="89"/>
      <c r="J45" s="90">
        <f>1/3</f>
        <v>0.33333333333333331</v>
      </c>
      <c r="O45" s="85" t="s">
        <v>12</v>
      </c>
      <c r="P45" s="86">
        <v>115</v>
      </c>
      <c r="Q45" s="87">
        <v>3</v>
      </c>
      <c r="R45" s="85" t="s">
        <v>12</v>
      </c>
    </row>
    <row r="46" spans="1:19" ht="12.75" customHeight="1">
      <c r="A46" s="29"/>
      <c r="B46" s="91"/>
      <c r="C46" s="92"/>
      <c r="D46" s="92"/>
      <c r="E46" s="92"/>
      <c r="F46" s="92"/>
      <c r="G46" s="92"/>
      <c r="H46" s="92"/>
      <c r="I46" s="93"/>
      <c r="J46" s="94">
        <v>5</v>
      </c>
      <c r="O46" s="95" t="s">
        <v>20</v>
      </c>
      <c r="P46">
        <v>125</v>
      </c>
      <c r="Q46" s="96">
        <v>2</v>
      </c>
      <c r="R46" s="95" t="s">
        <v>20</v>
      </c>
    </row>
    <row r="47" spans="1:19" ht="12.75" customHeight="1">
      <c r="A47" s="29"/>
      <c r="B47" s="97" t="s">
        <v>10</v>
      </c>
      <c r="C47" t="s">
        <v>11</v>
      </c>
      <c r="D47" t="s">
        <v>12</v>
      </c>
      <c r="E47">
        <v>20000</v>
      </c>
      <c r="F47">
        <v>850</v>
      </c>
      <c r="G47">
        <f>VLOOKUP(D47,Ships!$A$25:$B$30,2,0)</f>
        <v>115</v>
      </c>
      <c r="H47">
        <f t="shared" ref="H47:H58" si="9">G47</f>
        <v>115</v>
      </c>
      <c r="I47" s="98">
        <f>VLOOKUP(D47,Ships!$A$25:$C$33,3,0)</f>
        <v>3</v>
      </c>
      <c r="J47" s="99">
        <f t="shared" ref="J47:J58" si="10">POWER(E47,$J$45)*$J$46</f>
        <v>135.72088082974528</v>
      </c>
      <c r="O47" s="95" t="s">
        <v>23</v>
      </c>
      <c r="P47">
        <v>135</v>
      </c>
      <c r="Q47" s="96">
        <v>1</v>
      </c>
      <c r="R47" s="95" t="s">
        <v>23</v>
      </c>
    </row>
    <row r="48" spans="1:19" ht="12.75" customHeight="1">
      <c r="A48" s="29"/>
      <c r="B48" s="97" t="s">
        <v>13</v>
      </c>
      <c r="C48" t="s">
        <v>14</v>
      </c>
      <c r="D48" t="s">
        <v>15</v>
      </c>
      <c r="E48">
        <v>4000</v>
      </c>
      <c r="F48">
        <v>850</v>
      </c>
      <c r="G48">
        <f>VLOOKUP(D48,Ships!$A$25:$B$30,2,0)</f>
        <v>150</v>
      </c>
      <c r="H48">
        <f t="shared" si="9"/>
        <v>150</v>
      </c>
      <c r="I48" s="98">
        <f>VLOOKUP(D48,Ships!$A$25:$C$33,3,0)</f>
        <v>0</v>
      </c>
      <c r="J48" s="99">
        <f t="shared" si="10"/>
        <v>79.370052598409956</v>
      </c>
      <c r="O48" s="95" t="s">
        <v>15</v>
      </c>
      <c r="P48">
        <v>150</v>
      </c>
      <c r="Q48" s="96">
        <v>0</v>
      </c>
      <c r="R48" s="95" t="s">
        <v>15</v>
      </c>
    </row>
    <row r="49" spans="1:18" ht="12.75" customHeight="1">
      <c r="A49" s="29"/>
      <c r="B49" s="97" t="s">
        <v>16</v>
      </c>
      <c r="C49" t="s">
        <v>17</v>
      </c>
      <c r="D49" t="s">
        <v>18</v>
      </c>
      <c r="E49">
        <v>2500</v>
      </c>
      <c r="F49">
        <v>850</v>
      </c>
      <c r="G49">
        <f>VLOOKUP(D49,Ships!$A$25:$B$30,2,0)</f>
        <v>165</v>
      </c>
      <c r="H49">
        <f t="shared" si="9"/>
        <v>165</v>
      </c>
      <c r="I49" s="98">
        <f>VLOOKUP(D49,Ships!$A$25:$C$33,3,0)</f>
        <v>-1</v>
      </c>
      <c r="J49" s="99">
        <f t="shared" si="10"/>
        <v>67.860440414872656</v>
      </c>
      <c r="O49" s="95" t="s">
        <v>18</v>
      </c>
      <c r="P49">
        <v>165</v>
      </c>
      <c r="Q49" s="96">
        <v>-1</v>
      </c>
      <c r="R49" s="95" t="s">
        <v>18</v>
      </c>
    </row>
    <row r="50" spans="1:18" ht="12.75" customHeight="1">
      <c r="A50" s="29"/>
      <c r="B50" s="97" t="s">
        <v>19</v>
      </c>
      <c r="C50" t="s">
        <v>11</v>
      </c>
      <c r="D50" t="s">
        <v>20</v>
      </c>
      <c r="E50">
        <v>15000</v>
      </c>
      <c r="F50">
        <v>850</v>
      </c>
      <c r="G50">
        <f>VLOOKUP(D50,Ships!$A$25:$B$30,2,0)</f>
        <v>125</v>
      </c>
      <c r="H50">
        <f t="shared" si="9"/>
        <v>125</v>
      </c>
      <c r="I50" s="98">
        <f>VLOOKUP(D50,Ships!$A$25:$C$33,3,0)</f>
        <v>2</v>
      </c>
      <c r="J50" s="99">
        <f t="shared" si="10"/>
        <v>123.31060371652347</v>
      </c>
      <c r="O50" s="95" t="s">
        <v>37</v>
      </c>
      <c r="P50">
        <v>180</v>
      </c>
      <c r="Q50" s="96">
        <v>-2</v>
      </c>
      <c r="R50" s="95" t="s">
        <v>37</v>
      </c>
    </row>
    <row r="51" spans="1:18" ht="12.75" customHeight="1">
      <c r="A51" s="29"/>
      <c r="B51" s="97" t="s">
        <v>21</v>
      </c>
      <c r="C51" t="s">
        <v>22</v>
      </c>
      <c r="D51" t="s">
        <v>23</v>
      </c>
      <c r="E51">
        <v>10250</v>
      </c>
      <c r="F51">
        <v>850</v>
      </c>
      <c r="G51">
        <f>VLOOKUP(D51,Ships!$A$25:$B$30,2,0)</f>
        <v>135</v>
      </c>
      <c r="H51">
        <f t="shared" si="9"/>
        <v>135</v>
      </c>
      <c r="I51" s="98">
        <f>VLOOKUP(D51,Ships!$A$25:$C$33,3,0)</f>
        <v>1</v>
      </c>
      <c r="J51" s="99">
        <f t="shared" si="10"/>
        <v>108.61203714421532</v>
      </c>
      <c r="O51" t="s">
        <v>60</v>
      </c>
      <c r="P51">
        <v>210</v>
      </c>
      <c r="Q51" s="100">
        <v>-3</v>
      </c>
      <c r="R51" t="s">
        <v>60</v>
      </c>
    </row>
    <row r="52" spans="1:18" ht="12.75" customHeight="1">
      <c r="A52" s="29"/>
      <c r="B52" s="97" t="s">
        <v>24</v>
      </c>
      <c r="C52" t="s">
        <v>25</v>
      </c>
      <c r="D52" t="s">
        <v>23</v>
      </c>
      <c r="E52">
        <v>8000</v>
      </c>
      <c r="F52">
        <v>850</v>
      </c>
      <c r="G52">
        <f>VLOOKUP(D52,Ships!$A$25:$B$30,2,0)</f>
        <v>135</v>
      </c>
      <c r="H52">
        <f t="shared" si="9"/>
        <v>135</v>
      </c>
      <c r="I52" s="98">
        <f>VLOOKUP(D52,Ships!$A$25:$C$33,3,0)</f>
        <v>1</v>
      </c>
      <c r="J52" s="99">
        <f t="shared" si="10"/>
        <v>99.999999999999986</v>
      </c>
      <c r="O52" s="101" t="s">
        <v>66</v>
      </c>
      <c r="P52" s="102"/>
      <c r="Q52" s="103">
        <v>-4</v>
      </c>
      <c r="R52" s="101" t="s">
        <v>66</v>
      </c>
    </row>
    <row r="53" spans="1:18" ht="12.75" customHeight="1">
      <c r="A53" s="29"/>
      <c r="B53" s="97" t="s">
        <v>26</v>
      </c>
      <c r="C53" t="s">
        <v>14</v>
      </c>
      <c r="D53" t="s">
        <v>15</v>
      </c>
      <c r="E53">
        <v>4500</v>
      </c>
      <c r="F53">
        <v>850</v>
      </c>
      <c r="G53">
        <f>VLOOKUP(D53,Ships!$A$25:$B$30,2,0)</f>
        <v>150</v>
      </c>
      <c r="H53">
        <f t="shared" si="9"/>
        <v>150</v>
      </c>
      <c r="I53" s="98">
        <f>VLOOKUP(D53,Ships!$A$25:$C$33,3,0)</f>
        <v>0</v>
      </c>
      <c r="J53" s="99">
        <f t="shared" si="10"/>
        <v>82.548181222365656</v>
      </c>
      <c r="O53" s="101"/>
      <c r="P53" s="102"/>
      <c r="Q53" s="103"/>
    </row>
    <row r="54" spans="1:18" ht="12.75" customHeight="1">
      <c r="A54" s="29"/>
      <c r="B54" s="97" t="s">
        <v>27</v>
      </c>
      <c r="C54" t="s">
        <v>17</v>
      </c>
      <c r="D54" t="s">
        <v>15</v>
      </c>
      <c r="E54">
        <v>3500</v>
      </c>
      <c r="F54">
        <v>850</v>
      </c>
      <c r="G54">
        <f>VLOOKUP(D54,Ships!$A$25:$B$30,2,0)</f>
        <v>150</v>
      </c>
      <c r="H54">
        <f t="shared" si="9"/>
        <v>150</v>
      </c>
      <c r="I54" s="98">
        <f>VLOOKUP(D54,Ships!$A$25:$C$33,3,0)</f>
        <v>0</v>
      </c>
      <c r="J54" s="99">
        <f t="shared" si="10"/>
        <v>75.914724296891563</v>
      </c>
    </row>
    <row r="55" spans="1:18" ht="12.75" customHeight="1">
      <c r="A55" s="29"/>
      <c r="B55" s="97" t="s">
        <v>29</v>
      </c>
      <c r="C55" t="s">
        <v>30</v>
      </c>
      <c r="D55" t="s">
        <v>23</v>
      </c>
      <c r="E55">
        <v>12500</v>
      </c>
      <c r="F55">
        <v>850</v>
      </c>
      <c r="G55">
        <f>VLOOKUP(D55,Ships!$A$25:$B$30,2,0)</f>
        <v>135</v>
      </c>
      <c r="H55">
        <f t="shared" si="9"/>
        <v>135</v>
      </c>
      <c r="I55" s="98">
        <f>VLOOKUP(D55,Ships!$A$25:$C$33,3,0)</f>
        <v>1</v>
      </c>
      <c r="J55" s="99">
        <f t="shared" si="10"/>
        <v>116.03972084031945</v>
      </c>
    </row>
    <row r="56" spans="1:18" ht="12.75" customHeight="1">
      <c r="A56" s="29"/>
      <c r="B56" s="97" t="s">
        <v>31</v>
      </c>
      <c r="C56" t="s">
        <v>32</v>
      </c>
      <c r="D56" t="s">
        <v>15</v>
      </c>
      <c r="E56">
        <v>3000</v>
      </c>
      <c r="F56">
        <v>850</v>
      </c>
      <c r="G56">
        <f>VLOOKUP(D56,Ships!$A$25:$B$30,2,0)</f>
        <v>150</v>
      </c>
      <c r="H56">
        <f t="shared" si="9"/>
        <v>150</v>
      </c>
      <c r="I56" s="98">
        <f>VLOOKUP(D56,Ships!$A$25:$C$33,3,0)</f>
        <v>0</v>
      </c>
      <c r="J56" s="99">
        <f t="shared" si="10"/>
        <v>72.11247851537037</v>
      </c>
    </row>
    <row r="57" spans="1:18" ht="12.75" customHeight="1">
      <c r="A57" s="29"/>
      <c r="B57" s="97" t="s">
        <v>35</v>
      </c>
      <c r="C57" t="s">
        <v>36</v>
      </c>
      <c r="D57" t="s">
        <v>18</v>
      </c>
      <c r="E57">
        <v>750</v>
      </c>
      <c r="F57">
        <v>850</v>
      </c>
      <c r="G57">
        <f>VLOOKUP(D57,Ships!$A$25:$B$30,2,0)</f>
        <v>165</v>
      </c>
      <c r="H57">
        <f t="shared" si="9"/>
        <v>165</v>
      </c>
      <c r="I57" s="98">
        <f>VLOOKUP(D57,Ships!$A$25:$C$33,3,0)</f>
        <v>-1</v>
      </c>
      <c r="J57" s="99">
        <f t="shared" si="10"/>
        <v>45.42801482080349</v>
      </c>
    </row>
    <row r="58" spans="1:18" ht="12.75" customHeight="1">
      <c r="A58" s="29"/>
      <c r="B58" s="104" t="s">
        <v>33</v>
      </c>
      <c r="C58" s="92" t="s">
        <v>34</v>
      </c>
      <c r="D58" s="92" t="s">
        <v>20</v>
      </c>
      <c r="E58" s="92">
        <v>1150</v>
      </c>
      <c r="F58" s="92">
        <v>850</v>
      </c>
      <c r="G58" s="92">
        <f>VLOOKUP(D58,Ships!$A$25:$B$30,2,0)</f>
        <v>125</v>
      </c>
      <c r="H58" s="92">
        <f t="shared" si="9"/>
        <v>125</v>
      </c>
      <c r="I58" s="105">
        <v>-2</v>
      </c>
      <c r="J58" s="106">
        <f t="shared" si="10"/>
        <v>52.384477658582369</v>
      </c>
    </row>
    <row r="59" spans="1:18" ht="12.75" customHeight="1">
      <c r="A59" s="29"/>
      <c r="B59" s="107" t="s">
        <v>60</v>
      </c>
      <c r="C59" s="92"/>
      <c r="D59" s="92" t="s">
        <v>60</v>
      </c>
      <c r="E59" s="92"/>
      <c r="F59" s="92"/>
      <c r="G59" s="92"/>
      <c r="H59" s="92"/>
      <c r="I59" s="92">
        <v>-3</v>
      </c>
      <c r="J59" s="108">
        <v>25</v>
      </c>
    </row>
    <row r="60" spans="1:18" ht="12.75" customHeight="1">
      <c r="A60" s="29"/>
    </row>
    <row r="61" spans="1:18" ht="12.75" customHeight="1">
      <c r="A61" s="29"/>
    </row>
    <row r="62" spans="1:18" ht="12.75" customHeight="1">
      <c r="A62" s="29"/>
    </row>
    <row r="63" spans="1:18" ht="12.75" customHeight="1">
      <c r="A63" s="29"/>
    </row>
    <row r="64" spans="1:18" ht="12.75" customHeight="1">
      <c r="A64" s="29"/>
    </row>
    <row r="65" spans="1:1" ht="12.75" customHeight="1">
      <c r="A65" s="29"/>
    </row>
    <row r="66" spans="1:1" ht="12.75" customHeight="1">
      <c r="A66" s="29"/>
    </row>
    <row r="67" spans="1:1" ht="12.75" customHeight="1">
      <c r="A67" s="29"/>
    </row>
    <row r="68" spans="1:1" ht="12.75" customHeight="1">
      <c r="A68" s="29"/>
    </row>
    <row r="69" spans="1:1" ht="12.75" customHeight="1">
      <c r="A69" s="29"/>
    </row>
    <row r="70" spans="1:1" ht="12.75" customHeight="1">
      <c r="A70" s="29"/>
    </row>
    <row r="71" spans="1:1" ht="12.75" customHeight="1">
      <c r="A71" s="29"/>
    </row>
    <row r="72" spans="1:1" ht="12.75" customHeight="1">
      <c r="A72" s="29"/>
    </row>
    <row r="73" spans="1:1" ht="12.75" customHeight="1">
      <c r="A73" s="29"/>
    </row>
    <row r="74" spans="1:1" ht="12.75" customHeight="1">
      <c r="A74" s="29"/>
    </row>
    <row r="75" spans="1:1" ht="12.75" customHeight="1">
      <c r="A75" s="29"/>
    </row>
    <row r="76" spans="1:1" ht="12.75" customHeight="1">
      <c r="A76" s="29"/>
    </row>
    <row r="77" spans="1:1" ht="12.75" customHeight="1">
      <c r="A77" s="29"/>
    </row>
    <row r="78" spans="1:1" ht="12.75" customHeight="1">
      <c r="A78" s="29"/>
    </row>
    <row r="79" spans="1:1" ht="12.75" customHeight="1">
      <c r="A79" s="29"/>
    </row>
    <row r="80" spans="1:1" ht="12.75" customHeight="1">
      <c r="A80" s="29"/>
    </row>
    <row r="81" spans="1:1" ht="12.75" customHeight="1">
      <c r="A81" s="29"/>
    </row>
    <row r="82" spans="1:1" ht="12.75" customHeight="1">
      <c r="A82" s="29"/>
    </row>
    <row r="83" spans="1:1" ht="12.75" customHeight="1">
      <c r="A83" s="29"/>
    </row>
    <row r="84" spans="1:1" ht="12.75" customHeight="1">
      <c r="A84" s="29"/>
    </row>
    <row r="85" spans="1:1" ht="12.75" customHeight="1">
      <c r="A85" s="29"/>
    </row>
    <row r="86" spans="1:1" ht="12.75" customHeight="1">
      <c r="A86" s="29"/>
    </row>
    <row r="87" spans="1:1" ht="12.75" customHeight="1">
      <c r="A87" s="29"/>
    </row>
    <row r="88" spans="1:1" ht="12.75" customHeight="1">
      <c r="A88" s="29"/>
    </row>
    <row r="89" spans="1:1" ht="12.75" customHeight="1">
      <c r="A89" s="29"/>
    </row>
    <row r="90" spans="1:1" ht="12.75" customHeight="1">
      <c r="A90" s="29"/>
    </row>
    <row r="91" spans="1:1" ht="12.75" customHeight="1">
      <c r="A91" s="29"/>
    </row>
    <row r="92" spans="1:1" ht="12.75" customHeight="1">
      <c r="A92" s="29"/>
    </row>
    <row r="93" spans="1:1" ht="12.75" customHeight="1">
      <c r="A93" s="29"/>
    </row>
    <row r="94" spans="1:1" ht="12.75" customHeight="1">
      <c r="A94" s="29"/>
    </row>
    <row r="95" spans="1:1" ht="12.75" customHeight="1">
      <c r="A95" s="29"/>
    </row>
    <row r="96" spans="1:1" ht="12.75" customHeight="1">
      <c r="A96" s="29"/>
    </row>
    <row r="97" spans="1:1" ht="12.75" customHeight="1">
      <c r="A97" s="29"/>
    </row>
    <row r="98" spans="1:1" ht="12.75" customHeight="1">
      <c r="A98" s="29"/>
    </row>
    <row r="99" spans="1:1" ht="12.75" customHeight="1">
      <c r="A99" s="29"/>
    </row>
    <row r="100" spans="1:1" ht="12.75" customHeight="1">
      <c r="A100" s="29"/>
    </row>
    <row r="101" spans="1:1" ht="12.75" customHeight="1">
      <c r="A101" s="29"/>
    </row>
    <row r="102" spans="1:1" ht="12.75" customHeight="1">
      <c r="A102" s="29"/>
    </row>
    <row r="103" spans="1:1" ht="12.75" customHeight="1">
      <c r="A103" s="29"/>
    </row>
    <row r="104" spans="1:1" ht="12.75" customHeight="1">
      <c r="A104" s="29"/>
    </row>
    <row r="105" spans="1:1" ht="12.75" customHeight="1">
      <c r="A105" s="29"/>
    </row>
    <row r="106" spans="1:1" ht="12.75" customHeight="1">
      <c r="A106" s="29"/>
    </row>
    <row r="107" spans="1:1" ht="12.75" customHeight="1">
      <c r="A107" s="29"/>
    </row>
    <row r="108" spans="1:1" ht="12.75" customHeight="1">
      <c r="A108" s="29"/>
    </row>
    <row r="109" spans="1:1" ht="12.75" customHeight="1">
      <c r="A109" s="29"/>
    </row>
    <row r="110" spans="1:1" ht="12.75" customHeight="1">
      <c r="A110" s="29"/>
    </row>
    <row r="111" spans="1:1" ht="12.75" customHeight="1">
      <c r="A111" s="29"/>
    </row>
    <row r="112" spans="1:1" ht="12.75" customHeight="1">
      <c r="A112" s="29"/>
    </row>
    <row r="113" spans="1:1" ht="12.75" customHeight="1">
      <c r="A113" s="29"/>
    </row>
    <row r="114" spans="1:1" ht="12.75" customHeight="1">
      <c r="A114" s="29"/>
    </row>
    <row r="115" spans="1:1" ht="12.75" customHeight="1">
      <c r="A115" s="29"/>
    </row>
    <row r="116" spans="1:1" ht="12.75" customHeight="1">
      <c r="A116" s="29"/>
    </row>
    <row r="117" spans="1:1" ht="12.75" customHeight="1">
      <c r="A117" s="29"/>
    </row>
    <row r="118" spans="1:1" ht="12.75" customHeight="1">
      <c r="A118" s="29"/>
    </row>
    <row r="119" spans="1:1" ht="12.75" customHeight="1">
      <c r="A119" s="29"/>
    </row>
    <row r="120" spans="1:1" ht="12.75" customHeight="1">
      <c r="A120" s="29"/>
    </row>
    <row r="121" spans="1:1" ht="12.75" customHeight="1">
      <c r="A121" s="29"/>
    </row>
    <row r="122" spans="1:1" ht="12.75" customHeight="1">
      <c r="A122" s="29"/>
    </row>
    <row r="123" spans="1:1" ht="12.75" customHeight="1">
      <c r="A123" s="29"/>
    </row>
    <row r="124" spans="1:1" ht="12.75" customHeight="1">
      <c r="A124" s="29"/>
    </row>
    <row r="125" spans="1:1" ht="12.75" customHeight="1">
      <c r="A125" s="29"/>
    </row>
    <row r="126" spans="1:1" ht="12.75" customHeight="1">
      <c r="A126" s="29"/>
    </row>
    <row r="127" spans="1:1" ht="12.75" customHeight="1">
      <c r="A127" s="29"/>
    </row>
    <row r="128" spans="1:1" ht="12.75" customHeight="1">
      <c r="A128" s="29"/>
    </row>
    <row r="129" spans="1:1" ht="12.75" customHeight="1">
      <c r="A129" s="29"/>
    </row>
    <row r="130" spans="1:1" ht="12.75" customHeight="1">
      <c r="A130" s="29"/>
    </row>
    <row r="131" spans="1:1" ht="12.75" customHeight="1">
      <c r="A131" s="29"/>
    </row>
    <row r="132" spans="1:1" ht="12.75" customHeight="1">
      <c r="A132" s="29"/>
    </row>
    <row r="133" spans="1:1" ht="12.75" customHeight="1">
      <c r="A133" s="29"/>
    </row>
    <row r="134" spans="1:1" ht="12.75" customHeight="1">
      <c r="A134" s="29"/>
    </row>
    <row r="135" spans="1:1" ht="12.75" customHeight="1">
      <c r="A135" s="29"/>
    </row>
    <row r="136" spans="1:1" ht="12.75" customHeight="1">
      <c r="A136" s="29"/>
    </row>
    <row r="137" spans="1:1" ht="12.75" customHeight="1">
      <c r="A137" s="29"/>
    </row>
    <row r="138" spans="1:1" ht="12.75" customHeight="1">
      <c r="A138" s="29"/>
    </row>
    <row r="139" spans="1:1" ht="12.75" customHeight="1">
      <c r="A139" s="29"/>
    </row>
    <row r="140" spans="1:1" ht="12.75" customHeight="1">
      <c r="A140" s="29"/>
    </row>
    <row r="141" spans="1:1" ht="12.75" customHeight="1">
      <c r="A141" s="29"/>
    </row>
    <row r="142" spans="1:1" ht="12.75" customHeight="1">
      <c r="A142" s="29"/>
    </row>
    <row r="143" spans="1:1" ht="12.75" customHeight="1">
      <c r="A143" s="29"/>
    </row>
    <row r="144" spans="1:1" ht="12.75" customHeight="1">
      <c r="A144" s="29"/>
    </row>
    <row r="145" spans="1:1" ht="12.75" customHeight="1">
      <c r="A145" s="29"/>
    </row>
    <row r="146" spans="1:1" ht="12.75" customHeight="1">
      <c r="A146" s="29"/>
    </row>
    <row r="147" spans="1:1" ht="12.75" customHeight="1">
      <c r="A147" s="29"/>
    </row>
    <row r="148" spans="1:1" ht="12.75" customHeight="1">
      <c r="A148" s="29"/>
    </row>
    <row r="149" spans="1:1" ht="12.75" customHeight="1">
      <c r="A149" s="29"/>
    </row>
    <row r="150" spans="1:1" ht="12.75" customHeight="1">
      <c r="A150" s="29"/>
    </row>
    <row r="151" spans="1:1" ht="12.75" customHeight="1">
      <c r="A151" s="29"/>
    </row>
    <row r="152" spans="1:1" ht="12.75" customHeight="1">
      <c r="A152" s="29"/>
    </row>
    <row r="153" spans="1:1" ht="12.75" customHeight="1">
      <c r="A153" s="29"/>
    </row>
    <row r="154" spans="1:1" ht="12.75" customHeight="1">
      <c r="A154" s="29"/>
    </row>
    <row r="155" spans="1:1" ht="12.75" customHeight="1">
      <c r="A155" s="29"/>
    </row>
    <row r="156" spans="1:1" ht="12.75" customHeight="1">
      <c r="A156" s="29"/>
    </row>
    <row r="157" spans="1:1" ht="12.75" customHeight="1">
      <c r="A157" s="29"/>
    </row>
    <row r="158" spans="1:1" ht="12.75" customHeight="1">
      <c r="A158" s="29"/>
    </row>
    <row r="159" spans="1:1" ht="12.75" customHeight="1">
      <c r="A159" s="29"/>
    </row>
    <row r="160" spans="1:1" ht="12.75" customHeight="1">
      <c r="A160" s="29"/>
    </row>
    <row r="161" spans="1:1" ht="12.75" customHeight="1">
      <c r="A161" s="29"/>
    </row>
    <row r="162" spans="1:1" ht="12.75" customHeight="1">
      <c r="A162" s="29"/>
    </row>
    <row r="163" spans="1:1" ht="12.75" customHeight="1">
      <c r="A163" s="29"/>
    </row>
    <row r="164" spans="1:1" ht="12.75" customHeight="1">
      <c r="A164" s="29"/>
    </row>
    <row r="165" spans="1:1" ht="12.75" customHeight="1">
      <c r="A165" s="29"/>
    </row>
    <row r="166" spans="1:1" ht="12.75" customHeight="1">
      <c r="A166" s="29"/>
    </row>
    <row r="167" spans="1:1" ht="12.75" customHeight="1">
      <c r="A167" s="29"/>
    </row>
    <row r="168" spans="1:1" ht="12.75" customHeight="1">
      <c r="A168" s="29"/>
    </row>
    <row r="169" spans="1:1" ht="12.75" customHeight="1">
      <c r="A169" s="29"/>
    </row>
    <row r="170" spans="1:1" ht="12.75" customHeight="1">
      <c r="A170" s="29"/>
    </row>
    <row r="171" spans="1:1" ht="12.75" customHeight="1">
      <c r="A171" s="29"/>
    </row>
    <row r="172" spans="1:1" ht="12.75" customHeight="1">
      <c r="A172" s="29"/>
    </row>
    <row r="173" spans="1:1" ht="12.75" customHeight="1">
      <c r="A173" s="29"/>
    </row>
    <row r="174" spans="1:1" ht="12.75" customHeight="1">
      <c r="A174" s="29"/>
    </row>
    <row r="175" spans="1:1" ht="12.75" customHeight="1">
      <c r="A175" s="29"/>
    </row>
    <row r="176" spans="1:1" ht="12.75" customHeight="1">
      <c r="A176" s="29"/>
    </row>
    <row r="177" spans="1:1" ht="12.75" customHeight="1">
      <c r="A177" s="29"/>
    </row>
    <row r="178" spans="1:1" ht="12.75" customHeight="1">
      <c r="A178" s="29"/>
    </row>
    <row r="179" spans="1:1" ht="12.75" customHeight="1">
      <c r="A179" s="29"/>
    </row>
    <row r="180" spans="1:1" ht="12.75" customHeight="1">
      <c r="A180" s="29"/>
    </row>
    <row r="181" spans="1:1" ht="12.75" customHeight="1">
      <c r="A181" s="29"/>
    </row>
    <row r="182" spans="1:1" ht="12.75" customHeight="1">
      <c r="A182" s="29"/>
    </row>
    <row r="183" spans="1:1" ht="12.75" customHeight="1">
      <c r="A183" s="29"/>
    </row>
    <row r="184" spans="1:1" ht="12.75" customHeight="1">
      <c r="A184" s="29"/>
    </row>
    <row r="185" spans="1:1" ht="12.75" customHeight="1">
      <c r="A185" s="29"/>
    </row>
    <row r="186" spans="1:1" ht="12.75" customHeight="1">
      <c r="A186" s="29"/>
    </row>
    <row r="187" spans="1:1" ht="12.75" customHeight="1">
      <c r="A187" s="29"/>
    </row>
    <row r="188" spans="1:1" ht="12.75" customHeight="1">
      <c r="A188" s="29"/>
    </row>
    <row r="189" spans="1:1" ht="12.75" customHeight="1">
      <c r="A189" s="29"/>
    </row>
    <row r="190" spans="1:1" ht="12.75" customHeight="1">
      <c r="A190" s="29"/>
    </row>
    <row r="191" spans="1:1" ht="12.75" customHeight="1">
      <c r="A191" s="29"/>
    </row>
    <row r="192" spans="1:1" ht="12.75" customHeight="1">
      <c r="A192" s="29"/>
    </row>
    <row r="193" spans="1:1" ht="12.75" customHeight="1">
      <c r="A193" s="29"/>
    </row>
    <row r="194" spans="1:1" ht="12.75" customHeight="1">
      <c r="A194" s="29"/>
    </row>
    <row r="195" spans="1:1" ht="12.75" customHeight="1">
      <c r="A195" s="29"/>
    </row>
    <row r="196" spans="1:1" ht="12.75" customHeight="1">
      <c r="A196" s="29"/>
    </row>
    <row r="197" spans="1:1" ht="12.75" customHeight="1">
      <c r="A197" s="29"/>
    </row>
    <row r="198" spans="1:1" ht="12.75" customHeight="1">
      <c r="A198" s="29"/>
    </row>
    <row r="199" spans="1:1" ht="12.75" customHeight="1">
      <c r="A199" s="29"/>
    </row>
    <row r="200" spans="1:1" ht="12.75" customHeight="1">
      <c r="A200" s="29"/>
    </row>
    <row r="201" spans="1:1" ht="12.75" customHeight="1">
      <c r="A201" s="29"/>
    </row>
    <row r="202" spans="1:1" ht="12.75" customHeight="1">
      <c r="A202" s="29"/>
    </row>
    <row r="203" spans="1:1" ht="12.75" customHeight="1">
      <c r="A203" s="29"/>
    </row>
    <row r="204" spans="1:1" ht="12.75" customHeight="1">
      <c r="A204" s="29"/>
    </row>
    <row r="205" spans="1:1" ht="12.75" customHeight="1">
      <c r="A205" s="29"/>
    </row>
    <row r="206" spans="1:1" ht="12.75" customHeight="1">
      <c r="A206" s="29"/>
    </row>
    <row r="207" spans="1:1" ht="12.75" customHeight="1">
      <c r="A207" s="29"/>
    </row>
    <row r="208" spans="1:1" ht="12.75" customHeight="1">
      <c r="A208" s="29"/>
    </row>
    <row r="209" spans="1:1" ht="12.75" customHeight="1">
      <c r="A209" s="29"/>
    </row>
    <row r="210" spans="1:1" ht="12.75" customHeight="1">
      <c r="A210" s="29"/>
    </row>
    <row r="211" spans="1:1" ht="12.75" customHeight="1">
      <c r="A211" s="29"/>
    </row>
    <row r="212" spans="1:1" ht="12.75" customHeight="1">
      <c r="A212" s="29"/>
    </row>
    <row r="213" spans="1:1" ht="12.75" customHeight="1">
      <c r="A213" s="29"/>
    </row>
    <row r="214" spans="1:1" ht="12.75" customHeight="1">
      <c r="A214" s="29"/>
    </row>
    <row r="215" spans="1:1" ht="12.75" customHeight="1">
      <c r="A215" s="29"/>
    </row>
    <row r="216" spans="1:1" ht="12.75" customHeight="1">
      <c r="A216" s="29"/>
    </row>
    <row r="217" spans="1:1" ht="12.75" customHeight="1">
      <c r="A217" s="29"/>
    </row>
    <row r="218" spans="1:1" ht="12.75" customHeight="1">
      <c r="A218" s="29"/>
    </row>
    <row r="219" spans="1:1" ht="12.75" customHeight="1">
      <c r="A219" s="29"/>
    </row>
    <row r="220" spans="1:1" ht="12.75" customHeight="1">
      <c r="A220" s="29"/>
    </row>
    <row r="221" spans="1:1" ht="12.75" customHeight="1">
      <c r="A221" s="29"/>
    </row>
    <row r="222" spans="1:1" ht="12.75" customHeight="1">
      <c r="A222" s="29"/>
    </row>
    <row r="223" spans="1:1" ht="12.75" customHeight="1">
      <c r="A223" s="29"/>
    </row>
    <row r="224" spans="1:1" ht="12.75" customHeight="1">
      <c r="A224" s="29"/>
    </row>
    <row r="225" spans="1:1" ht="12.75" customHeight="1">
      <c r="A225" s="29"/>
    </row>
    <row r="226" spans="1:1" ht="12.75" customHeight="1">
      <c r="A226" s="29"/>
    </row>
    <row r="227" spans="1:1" ht="12.75" customHeight="1">
      <c r="A227" s="29"/>
    </row>
    <row r="228" spans="1:1" ht="12.75" customHeight="1">
      <c r="A228" s="29"/>
    </row>
    <row r="229" spans="1:1" ht="12.75" customHeight="1">
      <c r="A229" s="29"/>
    </row>
    <row r="230" spans="1:1" ht="12.75" customHeight="1">
      <c r="A230" s="29"/>
    </row>
    <row r="231" spans="1:1" ht="12.75" customHeight="1">
      <c r="A231" s="29"/>
    </row>
    <row r="232" spans="1:1" ht="12.75" customHeight="1">
      <c r="A232" s="29"/>
    </row>
    <row r="233" spans="1:1" ht="12.75" customHeight="1">
      <c r="A233" s="29"/>
    </row>
    <row r="234" spans="1:1" ht="12.75" customHeight="1">
      <c r="A234" s="29"/>
    </row>
    <row r="235" spans="1:1" ht="12.75" customHeight="1">
      <c r="A235" s="29"/>
    </row>
    <row r="236" spans="1:1" ht="12.75" customHeight="1">
      <c r="A236" s="29"/>
    </row>
    <row r="237" spans="1:1" ht="12.75" customHeight="1">
      <c r="A237" s="29"/>
    </row>
    <row r="238" spans="1:1" ht="12.75" customHeight="1">
      <c r="A238" s="29"/>
    </row>
    <row r="239" spans="1:1" ht="12.75" customHeight="1">
      <c r="A239" s="29"/>
    </row>
    <row r="240" spans="1:1" ht="12.75" customHeight="1">
      <c r="A240" s="29"/>
    </row>
    <row r="241" spans="1:1" ht="12.75" customHeight="1">
      <c r="A241" s="29"/>
    </row>
    <row r="242" spans="1:1" ht="12.75" customHeight="1">
      <c r="A242" s="29"/>
    </row>
    <row r="243" spans="1:1" ht="12.75" customHeight="1">
      <c r="A243" s="29"/>
    </row>
    <row r="244" spans="1:1" ht="12.75" customHeight="1">
      <c r="A244" s="29"/>
    </row>
    <row r="245" spans="1:1" ht="12.75" customHeight="1">
      <c r="A245" s="29"/>
    </row>
    <row r="246" spans="1:1" ht="12.75" customHeight="1">
      <c r="A246" s="29"/>
    </row>
    <row r="247" spans="1:1" ht="12.75" customHeight="1">
      <c r="A247" s="29"/>
    </row>
    <row r="248" spans="1:1" ht="12.75" customHeight="1">
      <c r="A248" s="29"/>
    </row>
    <row r="249" spans="1:1" ht="12.75" customHeight="1">
      <c r="A249" s="29"/>
    </row>
    <row r="250" spans="1:1" ht="12.75" customHeight="1">
      <c r="A250" s="29"/>
    </row>
    <row r="251" spans="1:1" ht="12.75" customHeight="1">
      <c r="A251" s="29"/>
    </row>
    <row r="252" spans="1:1" ht="12.75" customHeight="1">
      <c r="A252" s="29"/>
    </row>
    <row r="253" spans="1:1" ht="12.75" customHeight="1">
      <c r="A253" s="29"/>
    </row>
    <row r="254" spans="1:1" ht="12.75" customHeight="1">
      <c r="A254" s="29"/>
    </row>
    <row r="255" spans="1:1" ht="12.75" customHeight="1">
      <c r="A255" s="29"/>
    </row>
    <row r="256" spans="1:1" ht="12.75" customHeight="1">
      <c r="A256" s="29"/>
    </row>
    <row r="257" spans="1:1" ht="12.75" customHeight="1">
      <c r="A257" s="29"/>
    </row>
    <row r="258" spans="1:1" ht="12.75" customHeight="1">
      <c r="A258" s="29"/>
    </row>
    <row r="259" spans="1:1" ht="12.75" customHeight="1">
      <c r="A259" s="29"/>
    </row>
    <row r="260" spans="1:1" ht="12.75" customHeight="1">
      <c r="A260" s="29"/>
    </row>
    <row r="261" spans="1:1" ht="12.75" customHeight="1">
      <c r="A261" s="29"/>
    </row>
    <row r="262" spans="1:1" ht="12.75" customHeight="1">
      <c r="A262" s="29"/>
    </row>
    <row r="263" spans="1:1" ht="12.75" customHeight="1">
      <c r="A263" s="29"/>
    </row>
    <row r="264" spans="1:1" ht="12.75" customHeight="1">
      <c r="A264" s="29"/>
    </row>
    <row r="265" spans="1:1" ht="12.75" customHeight="1">
      <c r="A265" s="29"/>
    </row>
    <row r="266" spans="1:1" ht="12.75" customHeight="1">
      <c r="A266" s="29"/>
    </row>
    <row r="267" spans="1:1" ht="12.75" customHeight="1">
      <c r="A267" s="29"/>
    </row>
    <row r="268" spans="1:1" ht="12.75" customHeight="1">
      <c r="A268" s="29"/>
    </row>
    <row r="269" spans="1:1" ht="12.75" customHeight="1">
      <c r="A269" s="29"/>
    </row>
    <row r="270" spans="1:1" ht="12.75" customHeight="1">
      <c r="A270" s="29"/>
    </row>
    <row r="271" spans="1:1" ht="12.75" customHeight="1">
      <c r="A271" s="29"/>
    </row>
    <row r="272" spans="1:1" ht="12.75" customHeight="1">
      <c r="A272" s="29"/>
    </row>
    <row r="273" spans="1:1" ht="12.75" customHeight="1">
      <c r="A273" s="29"/>
    </row>
    <row r="274" spans="1:1" ht="12.75" customHeight="1">
      <c r="A274" s="29"/>
    </row>
    <row r="275" spans="1:1" ht="12.75" customHeight="1">
      <c r="A275" s="29"/>
    </row>
    <row r="276" spans="1:1" ht="12.75" customHeight="1">
      <c r="A276" s="29"/>
    </row>
    <row r="277" spans="1:1" ht="12.75" customHeight="1">
      <c r="A277" s="29"/>
    </row>
    <row r="278" spans="1:1" ht="12.75" customHeight="1">
      <c r="A278" s="29"/>
    </row>
    <row r="279" spans="1:1" ht="12.75" customHeight="1">
      <c r="A279" s="29"/>
    </row>
    <row r="280" spans="1:1" ht="12.75" customHeight="1">
      <c r="A280" s="29"/>
    </row>
    <row r="281" spans="1:1" ht="12.75" customHeight="1">
      <c r="A281" s="29"/>
    </row>
    <row r="282" spans="1:1" ht="12.75" customHeight="1">
      <c r="A282" s="29"/>
    </row>
    <row r="283" spans="1:1" ht="12.75" customHeight="1">
      <c r="A283" s="29"/>
    </row>
    <row r="284" spans="1:1" ht="12.75" customHeight="1">
      <c r="A284" s="29"/>
    </row>
    <row r="285" spans="1:1" ht="12.75" customHeight="1">
      <c r="A285" s="29"/>
    </row>
    <row r="286" spans="1:1" ht="12.75" customHeight="1">
      <c r="A286" s="29"/>
    </row>
    <row r="287" spans="1:1" ht="12.75" customHeight="1">
      <c r="A287" s="29"/>
    </row>
    <row r="288" spans="1:1" ht="12.75" customHeight="1">
      <c r="A288" s="29"/>
    </row>
    <row r="289" spans="1:1" ht="12.75" customHeight="1">
      <c r="A289" s="29"/>
    </row>
    <row r="290" spans="1:1" ht="12.75" customHeight="1">
      <c r="A290" s="29"/>
    </row>
    <row r="291" spans="1:1" ht="12.75" customHeight="1">
      <c r="A291" s="29"/>
    </row>
    <row r="292" spans="1:1" ht="12.75" customHeight="1">
      <c r="A292" s="29"/>
    </row>
    <row r="293" spans="1:1" ht="12.75" customHeight="1">
      <c r="A293" s="29"/>
    </row>
    <row r="294" spans="1:1" ht="12.75" customHeight="1">
      <c r="A294" s="29"/>
    </row>
    <row r="295" spans="1:1" ht="12.75" customHeight="1">
      <c r="A295" s="29"/>
    </row>
    <row r="296" spans="1:1" ht="12.75" customHeight="1">
      <c r="A296" s="29"/>
    </row>
    <row r="297" spans="1:1" ht="12.75" customHeight="1">
      <c r="A297" s="29"/>
    </row>
    <row r="298" spans="1:1" ht="12.75" customHeight="1">
      <c r="A298" s="29"/>
    </row>
    <row r="299" spans="1:1" ht="12.75" customHeight="1">
      <c r="A299" s="29"/>
    </row>
    <row r="300" spans="1:1" ht="12.75" customHeight="1">
      <c r="A300" s="29"/>
    </row>
    <row r="301" spans="1:1" ht="12.75" customHeight="1">
      <c r="A301" s="29"/>
    </row>
    <row r="302" spans="1:1" ht="12.75" customHeight="1">
      <c r="A302" s="29"/>
    </row>
    <row r="303" spans="1:1" ht="12.75" customHeight="1">
      <c r="A303" s="29"/>
    </row>
    <row r="304" spans="1:1" ht="12.75" customHeight="1">
      <c r="A304" s="29"/>
    </row>
    <row r="305" spans="1:1" ht="12.75" customHeight="1">
      <c r="A305" s="29"/>
    </row>
    <row r="306" spans="1:1" ht="12.75" customHeight="1">
      <c r="A306" s="29"/>
    </row>
    <row r="307" spans="1:1" ht="12.75" customHeight="1">
      <c r="A307" s="29"/>
    </row>
    <row r="308" spans="1:1" ht="12.75" customHeight="1">
      <c r="A308" s="29"/>
    </row>
    <row r="309" spans="1:1" ht="12.75" customHeight="1">
      <c r="A309" s="29"/>
    </row>
    <row r="310" spans="1:1" ht="12.75" customHeight="1">
      <c r="A310" s="29"/>
    </row>
    <row r="311" spans="1:1" ht="12.75" customHeight="1">
      <c r="A311" s="29"/>
    </row>
    <row r="312" spans="1:1" ht="12.75" customHeight="1">
      <c r="A312" s="29"/>
    </row>
    <row r="313" spans="1:1" ht="12.75" customHeight="1">
      <c r="A313" s="29"/>
    </row>
    <row r="314" spans="1:1" ht="12.75" customHeight="1">
      <c r="A314" s="29"/>
    </row>
    <row r="315" spans="1:1" ht="12.75" customHeight="1">
      <c r="A315" s="29"/>
    </row>
    <row r="316" spans="1:1" ht="12.75" customHeight="1">
      <c r="A316" s="29"/>
    </row>
    <row r="317" spans="1:1" ht="12.75" customHeight="1">
      <c r="A317" s="29"/>
    </row>
    <row r="318" spans="1:1" ht="12.75" customHeight="1">
      <c r="A318" s="29"/>
    </row>
    <row r="319" spans="1:1" ht="12.75" customHeight="1">
      <c r="A319" s="29"/>
    </row>
    <row r="320" spans="1:1" ht="12.75" customHeight="1">
      <c r="A320" s="29"/>
    </row>
    <row r="321" spans="1:1" ht="12.75" customHeight="1">
      <c r="A321" s="29"/>
    </row>
    <row r="322" spans="1:1" ht="12.75" customHeight="1">
      <c r="A322" s="29"/>
    </row>
    <row r="323" spans="1:1" ht="12.75" customHeight="1">
      <c r="A323" s="29"/>
    </row>
    <row r="324" spans="1:1" ht="12.75" customHeight="1">
      <c r="A324" s="29"/>
    </row>
    <row r="325" spans="1:1" ht="12.75" customHeight="1">
      <c r="A325" s="29"/>
    </row>
    <row r="326" spans="1:1" ht="12.75" customHeight="1">
      <c r="A326" s="29"/>
    </row>
    <row r="327" spans="1:1" ht="12.75" customHeight="1">
      <c r="A327" s="29"/>
    </row>
    <row r="328" spans="1:1" ht="12.75" customHeight="1">
      <c r="A328" s="29"/>
    </row>
    <row r="329" spans="1:1" ht="12.75" customHeight="1">
      <c r="A329" s="29"/>
    </row>
    <row r="330" spans="1:1" ht="12.75" customHeight="1">
      <c r="A330" s="29"/>
    </row>
    <row r="331" spans="1:1" ht="12.75" customHeight="1">
      <c r="A331" s="29"/>
    </row>
    <row r="332" spans="1:1" ht="12.75" customHeight="1">
      <c r="A332" s="29"/>
    </row>
    <row r="333" spans="1:1" ht="12.75" customHeight="1">
      <c r="A333" s="29"/>
    </row>
    <row r="334" spans="1:1" ht="12.75" customHeight="1">
      <c r="A334" s="29"/>
    </row>
    <row r="335" spans="1:1" ht="12.75" customHeight="1">
      <c r="A335" s="29"/>
    </row>
    <row r="336" spans="1:1" ht="12.75" customHeight="1">
      <c r="A336" s="29"/>
    </row>
    <row r="337" spans="1:1" ht="12.75" customHeight="1">
      <c r="A337" s="29"/>
    </row>
    <row r="338" spans="1:1" ht="12.75" customHeight="1">
      <c r="A338" s="29"/>
    </row>
    <row r="339" spans="1:1" ht="12.75" customHeight="1">
      <c r="A339" s="29"/>
    </row>
    <row r="340" spans="1:1" ht="12.75" customHeight="1">
      <c r="A340" s="29"/>
    </row>
    <row r="341" spans="1:1" ht="12.75" customHeight="1">
      <c r="A341" s="29"/>
    </row>
    <row r="342" spans="1:1" ht="12.75" customHeight="1">
      <c r="A342" s="29"/>
    </row>
    <row r="343" spans="1:1" ht="12.75" customHeight="1">
      <c r="A343" s="29"/>
    </row>
    <row r="344" spans="1:1" ht="12.75" customHeight="1">
      <c r="A344" s="29"/>
    </row>
    <row r="345" spans="1:1" ht="12.75" customHeight="1">
      <c r="A345" s="29"/>
    </row>
    <row r="346" spans="1:1" ht="12.75" customHeight="1">
      <c r="A346" s="29"/>
    </row>
    <row r="347" spans="1:1" ht="12.75" customHeight="1">
      <c r="A347" s="29"/>
    </row>
    <row r="348" spans="1:1" ht="12.75" customHeight="1">
      <c r="A348" s="29"/>
    </row>
    <row r="349" spans="1:1" ht="12.75" customHeight="1">
      <c r="A349" s="29"/>
    </row>
    <row r="350" spans="1:1" ht="12.75" customHeight="1">
      <c r="A350" s="29"/>
    </row>
    <row r="351" spans="1:1" ht="12.75" customHeight="1">
      <c r="A351" s="29"/>
    </row>
    <row r="352" spans="1:1" ht="12.75" customHeight="1">
      <c r="A352" s="29"/>
    </row>
    <row r="353" spans="1:1" ht="12.75" customHeight="1">
      <c r="A353" s="29"/>
    </row>
    <row r="354" spans="1:1" ht="12.75" customHeight="1">
      <c r="A354" s="29"/>
    </row>
    <row r="355" spans="1:1" ht="12.75" customHeight="1">
      <c r="A355" s="29"/>
    </row>
    <row r="356" spans="1:1" ht="12.75" customHeight="1">
      <c r="A356" s="29"/>
    </row>
    <row r="357" spans="1:1" ht="12.75" customHeight="1">
      <c r="A357" s="29"/>
    </row>
    <row r="358" spans="1:1" ht="12.75" customHeight="1">
      <c r="A358" s="29"/>
    </row>
    <row r="359" spans="1:1" ht="12.75" customHeight="1">
      <c r="A359" s="29"/>
    </row>
    <row r="360" spans="1:1" ht="12.75" customHeight="1">
      <c r="A360" s="29"/>
    </row>
    <row r="361" spans="1:1" ht="12.75" customHeight="1">
      <c r="A361" s="29"/>
    </row>
    <row r="362" spans="1:1" ht="12.75" customHeight="1">
      <c r="A362" s="29"/>
    </row>
    <row r="363" spans="1:1" ht="12.75" customHeight="1">
      <c r="A363" s="29"/>
    </row>
    <row r="364" spans="1:1" ht="12.75" customHeight="1">
      <c r="A364" s="29"/>
    </row>
    <row r="365" spans="1:1" ht="12.75" customHeight="1">
      <c r="A365" s="29"/>
    </row>
    <row r="366" spans="1:1" ht="12.75" customHeight="1">
      <c r="A366" s="29"/>
    </row>
    <row r="367" spans="1:1" ht="12.75" customHeight="1">
      <c r="A367" s="29"/>
    </row>
    <row r="368" spans="1:1" ht="12.75" customHeight="1">
      <c r="A368" s="29"/>
    </row>
    <row r="369" spans="1:1" ht="12.75" customHeight="1">
      <c r="A369" s="29"/>
    </row>
    <row r="370" spans="1:1" ht="12.75" customHeight="1">
      <c r="A370" s="29"/>
    </row>
    <row r="371" spans="1:1" ht="12.75" customHeight="1">
      <c r="A371" s="29"/>
    </row>
    <row r="372" spans="1:1" ht="12.75" customHeight="1">
      <c r="A372" s="29"/>
    </row>
    <row r="373" spans="1:1" ht="12.75" customHeight="1">
      <c r="A373" s="29"/>
    </row>
    <row r="374" spans="1:1" ht="12.75" customHeight="1">
      <c r="A374" s="29"/>
    </row>
    <row r="375" spans="1:1" ht="12.75" customHeight="1">
      <c r="A375" s="29"/>
    </row>
    <row r="376" spans="1:1" ht="12.75" customHeight="1">
      <c r="A376" s="29"/>
    </row>
    <row r="377" spans="1:1" ht="12.75" customHeight="1">
      <c r="A377" s="29"/>
    </row>
    <row r="378" spans="1:1" ht="12.75" customHeight="1">
      <c r="A378" s="29"/>
    </row>
    <row r="379" spans="1:1" ht="12.75" customHeight="1">
      <c r="A379" s="29"/>
    </row>
    <row r="380" spans="1:1" ht="12.75" customHeight="1">
      <c r="A380" s="29"/>
    </row>
    <row r="381" spans="1:1" ht="12.75" customHeight="1">
      <c r="A381" s="29"/>
    </row>
    <row r="382" spans="1:1" ht="12.75" customHeight="1">
      <c r="A382" s="29"/>
    </row>
    <row r="383" spans="1:1" ht="12.75" customHeight="1">
      <c r="A383" s="29"/>
    </row>
    <row r="384" spans="1:1" ht="12.75" customHeight="1">
      <c r="A384" s="29"/>
    </row>
    <row r="385" spans="1:1" ht="12.75" customHeight="1">
      <c r="A385" s="29"/>
    </row>
    <row r="386" spans="1:1" ht="12.75" customHeight="1">
      <c r="A386" s="29"/>
    </row>
    <row r="387" spans="1:1" ht="12.75" customHeight="1">
      <c r="A387" s="29"/>
    </row>
    <row r="388" spans="1:1" ht="12.75" customHeight="1">
      <c r="A388" s="29"/>
    </row>
    <row r="389" spans="1:1" ht="12.75" customHeight="1">
      <c r="A389" s="29"/>
    </row>
    <row r="390" spans="1:1" ht="12.75" customHeight="1">
      <c r="A390" s="29"/>
    </row>
    <row r="391" spans="1:1" ht="12.75" customHeight="1">
      <c r="A391" s="29"/>
    </row>
    <row r="392" spans="1:1" ht="12.75" customHeight="1">
      <c r="A392" s="29"/>
    </row>
    <row r="393" spans="1:1" ht="12.75" customHeight="1">
      <c r="A393" s="29"/>
    </row>
    <row r="394" spans="1:1" ht="12.75" customHeight="1">
      <c r="A394" s="29"/>
    </row>
    <row r="395" spans="1:1" ht="12.75" customHeight="1">
      <c r="A395" s="29"/>
    </row>
    <row r="396" spans="1:1" ht="12.75" customHeight="1">
      <c r="A396" s="29"/>
    </row>
    <row r="397" spans="1:1" ht="12.75" customHeight="1">
      <c r="A397" s="29"/>
    </row>
    <row r="398" spans="1:1" ht="12.75" customHeight="1">
      <c r="A398" s="29"/>
    </row>
    <row r="399" spans="1:1" ht="12.75" customHeight="1">
      <c r="A399" s="29"/>
    </row>
    <row r="400" spans="1:1" ht="12.75" customHeight="1">
      <c r="A400" s="29"/>
    </row>
    <row r="401" spans="1:1" ht="12.75" customHeight="1">
      <c r="A401" s="29"/>
    </row>
    <row r="402" spans="1:1" ht="12.75" customHeight="1">
      <c r="A402" s="29"/>
    </row>
    <row r="403" spans="1:1" ht="12.75" customHeight="1">
      <c r="A403" s="29"/>
    </row>
    <row r="404" spans="1:1" ht="12.75" customHeight="1">
      <c r="A404" s="29"/>
    </row>
    <row r="405" spans="1:1" ht="12.75" customHeight="1">
      <c r="A405" s="29"/>
    </row>
    <row r="406" spans="1:1" ht="12.75" customHeight="1">
      <c r="A406" s="29"/>
    </row>
    <row r="407" spans="1:1" ht="12.75" customHeight="1">
      <c r="A407" s="29"/>
    </row>
    <row r="408" spans="1:1" ht="12.75" customHeight="1">
      <c r="A408" s="29"/>
    </row>
    <row r="409" spans="1:1" ht="12.75" customHeight="1">
      <c r="A409" s="29"/>
    </row>
    <row r="410" spans="1:1" ht="12.75" customHeight="1">
      <c r="A410" s="29"/>
    </row>
    <row r="411" spans="1:1" ht="12.75" customHeight="1">
      <c r="A411" s="29"/>
    </row>
    <row r="412" spans="1:1" ht="12.75" customHeight="1">
      <c r="A412" s="29"/>
    </row>
    <row r="413" spans="1:1" ht="12.75" customHeight="1">
      <c r="A413" s="29"/>
    </row>
    <row r="414" spans="1:1" ht="12.75" customHeight="1">
      <c r="A414" s="29"/>
    </row>
    <row r="415" spans="1:1" ht="12.75" customHeight="1">
      <c r="A415" s="29"/>
    </row>
    <row r="416" spans="1:1" ht="12.75" customHeight="1">
      <c r="A416" s="29"/>
    </row>
    <row r="417" spans="1:1" ht="12.75" customHeight="1">
      <c r="A417" s="29"/>
    </row>
    <row r="418" spans="1:1" ht="12.75" customHeight="1">
      <c r="A418" s="29"/>
    </row>
    <row r="419" spans="1:1" ht="12.75" customHeight="1">
      <c r="A419" s="29"/>
    </row>
    <row r="420" spans="1:1" ht="12.75" customHeight="1">
      <c r="A420" s="29"/>
    </row>
    <row r="421" spans="1:1" ht="12.75" customHeight="1">
      <c r="A421" s="29"/>
    </row>
    <row r="422" spans="1:1" ht="12.75" customHeight="1">
      <c r="A422" s="29"/>
    </row>
    <row r="423" spans="1:1" ht="12.75" customHeight="1">
      <c r="A423" s="29"/>
    </row>
    <row r="424" spans="1:1" ht="12.75" customHeight="1">
      <c r="A424" s="29"/>
    </row>
    <row r="425" spans="1:1" ht="12.75" customHeight="1">
      <c r="A425" s="29"/>
    </row>
    <row r="426" spans="1:1" ht="12.75" customHeight="1">
      <c r="A426" s="29"/>
    </row>
    <row r="427" spans="1:1" ht="12.75" customHeight="1">
      <c r="A427" s="29"/>
    </row>
    <row r="428" spans="1:1" ht="12.75" customHeight="1">
      <c r="A428" s="29"/>
    </row>
    <row r="429" spans="1:1" ht="12.75" customHeight="1">
      <c r="A429" s="29"/>
    </row>
    <row r="430" spans="1:1" ht="12.75" customHeight="1">
      <c r="A430" s="29"/>
    </row>
    <row r="431" spans="1:1" ht="12.75" customHeight="1">
      <c r="A431" s="29"/>
    </row>
    <row r="432" spans="1:1" ht="12.75" customHeight="1">
      <c r="A432" s="29"/>
    </row>
    <row r="433" spans="1:1" ht="12.75" customHeight="1">
      <c r="A433" s="29"/>
    </row>
    <row r="434" spans="1:1" ht="12.75" customHeight="1">
      <c r="A434" s="29"/>
    </row>
    <row r="435" spans="1:1" ht="12.75" customHeight="1">
      <c r="A435" s="29"/>
    </row>
    <row r="436" spans="1:1" ht="12.75" customHeight="1">
      <c r="A436" s="29"/>
    </row>
    <row r="437" spans="1:1" ht="12.75" customHeight="1">
      <c r="A437" s="29"/>
    </row>
    <row r="438" spans="1:1" ht="12.75" customHeight="1">
      <c r="A438" s="29"/>
    </row>
    <row r="439" spans="1:1" ht="12.75" customHeight="1">
      <c r="A439" s="29"/>
    </row>
    <row r="440" spans="1:1" ht="12.75" customHeight="1">
      <c r="A440" s="29"/>
    </row>
    <row r="441" spans="1:1" ht="12.75" customHeight="1">
      <c r="A441" s="29"/>
    </row>
    <row r="442" spans="1:1" ht="12.75" customHeight="1">
      <c r="A442" s="29"/>
    </row>
    <row r="443" spans="1:1" ht="12.75" customHeight="1">
      <c r="A443" s="29"/>
    </row>
    <row r="444" spans="1:1" ht="12.75" customHeight="1">
      <c r="A444" s="29"/>
    </row>
    <row r="445" spans="1:1" ht="12.75" customHeight="1">
      <c r="A445" s="29"/>
    </row>
    <row r="446" spans="1:1" ht="12.75" customHeight="1">
      <c r="A446" s="29"/>
    </row>
    <row r="447" spans="1:1" ht="12.75" customHeight="1">
      <c r="A447" s="29"/>
    </row>
    <row r="448" spans="1:1" ht="12.75" customHeight="1">
      <c r="A448" s="29"/>
    </row>
    <row r="449" spans="1:1" ht="12.75" customHeight="1">
      <c r="A449" s="29"/>
    </row>
    <row r="450" spans="1:1" ht="12.75" customHeight="1">
      <c r="A450" s="29"/>
    </row>
    <row r="451" spans="1:1" ht="12.75" customHeight="1">
      <c r="A451" s="29"/>
    </row>
    <row r="452" spans="1:1" ht="12.75" customHeight="1">
      <c r="A452" s="29"/>
    </row>
    <row r="453" spans="1:1" ht="12.75" customHeight="1">
      <c r="A453" s="29"/>
    </row>
    <row r="454" spans="1:1" ht="12.75" customHeight="1">
      <c r="A454" s="29"/>
    </row>
    <row r="455" spans="1:1" ht="12.75" customHeight="1">
      <c r="A455" s="29"/>
    </row>
    <row r="456" spans="1:1" ht="12.75" customHeight="1">
      <c r="A456" s="29"/>
    </row>
    <row r="457" spans="1:1" ht="12.75" customHeight="1">
      <c r="A457" s="29"/>
    </row>
    <row r="458" spans="1:1" ht="12.75" customHeight="1">
      <c r="A458" s="29"/>
    </row>
    <row r="459" spans="1:1" ht="12.75" customHeight="1">
      <c r="A459" s="29"/>
    </row>
    <row r="460" spans="1:1" ht="12.75" customHeight="1">
      <c r="A460" s="29"/>
    </row>
    <row r="461" spans="1:1" ht="12.75" customHeight="1">
      <c r="A461" s="29"/>
    </row>
    <row r="462" spans="1:1" ht="12.75" customHeight="1">
      <c r="A462" s="29"/>
    </row>
    <row r="463" spans="1:1" ht="12.75" customHeight="1">
      <c r="A463" s="29"/>
    </row>
    <row r="464" spans="1:1" ht="12.75" customHeight="1">
      <c r="A464" s="29"/>
    </row>
    <row r="465" spans="1:1" ht="12.75" customHeight="1">
      <c r="A465" s="29"/>
    </row>
    <row r="466" spans="1:1" ht="12.75" customHeight="1">
      <c r="A466" s="29"/>
    </row>
    <row r="467" spans="1:1" ht="12.75" customHeight="1">
      <c r="A467" s="29"/>
    </row>
    <row r="468" spans="1:1" ht="12.75" customHeight="1">
      <c r="A468" s="29"/>
    </row>
    <row r="469" spans="1:1" ht="12.75" customHeight="1">
      <c r="A469" s="29"/>
    </row>
    <row r="470" spans="1:1" ht="12.75" customHeight="1">
      <c r="A470" s="29"/>
    </row>
    <row r="471" spans="1:1" ht="12.75" customHeight="1">
      <c r="A471" s="29"/>
    </row>
    <row r="472" spans="1:1" ht="12.75" customHeight="1">
      <c r="A472" s="29"/>
    </row>
    <row r="473" spans="1:1" ht="12.75" customHeight="1">
      <c r="A473" s="29"/>
    </row>
    <row r="474" spans="1:1" ht="12.75" customHeight="1">
      <c r="A474" s="29"/>
    </row>
    <row r="475" spans="1:1" ht="12.75" customHeight="1">
      <c r="A475" s="29"/>
    </row>
    <row r="476" spans="1:1" ht="12.75" customHeight="1">
      <c r="A476" s="29"/>
    </row>
    <row r="477" spans="1:1" ht="12.75" customHeight="1">
      <c r="A477" s="29"/>
    </row>
    <row r="478" spans="1:1" ht="12.75" customHeight="1">
      <c r="A478" s="29"/>
    </row>
    <row r="479" spans="1:1" ht="12.75" customHeight="1">
      <c r="A479" s="29"/>
    </row>
    <row r="480" spans="1:1" ht="12.75" customHeight="1">
      <c r="A480" s="29"/>
    </row>
    <row r="481" spans="1:1" ht="12.75" customHeight="1">
      <c r="A481" s="29"/>
    </row>
    <row r="482" spans="1:1" ht="12.75" customHeight="1">
      <c r="A482" s="29"/>
    </row>
    <row r="483" spans="1:1" ht="12.75" customHeight="1">
      <c r="A483" s="29"/>
    </row>
    <row r="484" spans="1:1" ht="12.75" customHeight="1">
      <c r="A484" s="29"/>
    </row>
    <row r="485" spans="1:1" ht="12.75" customHeight="1">
      <c r="A485" s="29"/>
    </row>
    <row r="486" spans="1:1" ht="12.75" customHeight="1">
      <c r="A486" s="29"/>
    </row>
    <row r="487" spans="1:1" ht="12.75" customHeight="1">
      <c r="A487" s="29"/>
    </row>
    <row r="488" spans="1:1" ht="12.75" customHeight="1">
      <c r="A488" s="29"/>
    </row>
    <row r="489" spans="1:1" ht="12.75" customHeight="1">
      <c r="A489" s="29"/>
    </row>
    <row r="490" spans="1:1" ht="12.75" customHeight="1">
      <c r="A490" s="29"/>
    </row>
    <row r="491" spans="1:1" ht="12.75" customHeight="1">
      <c r="A491" s="29"/>
    </row>
    <row r="492" spans="1:1" ht="12.75" customHeight="1">
      <c r="A492" s="29"/>
    </row>
    <row r="493" spans="1:1" ht="12.75" customHeight="1">
      <c r="A493" s="29"/>
    </row>
    <row r="494" spans="1:1" ht="12.75" customHeight="1">
      <c r="A494" s="29"/>
    </row>
    <row r="495" spans="1:1" ht="12.75" customHeight="1">
      <c r="A495" s="29"/>
    </row>
    <row r="496" spans="1:1" ht="12.75" customHeight="1">
      <c r="A496" s="29"/>
    </row>
    <row r="497" spans="1:1" ht="12.75" customHeight="1">
      <c r="A497" s="29"/>
    </row>
    <row r="498" spans="1:1" ht="12.75" customHeight="1">
      <c r="A498" s="29"/>
    </row>
    <row r="499" spans="1:1" ht="12.75" customHeight="1">
      <c r="A499" s="29"/>
    </row>
    <row r="500" spans="1:1" ht="12.75" customHeight="1">
      <c r="A500" s="29"/>
    </row>
    <row r="501" spans="1:1" ht="12.75" customHeight="1">
      <c r="A501" s="29"/>
    </row>
    <row r="502" spans="1:1" ht="12.75" customHeight="1">
      <c r="A502" s="29"/>
    </row>
    <row r="503" spans="1:1" ht="12.75" customHeight="1">
      <c r="A503" s="29"/>
    </row>
    <row r="504" spans="1:1" ht="12.75" customHeight="1">
      <c r="A504" s="29"/>
    </row>
    <row r="505" spans="1:1" ht="12.75" customHeight="1">
      <c r="A505" s="29"/>
    </row>
    <row r="506" spans="1:1" ht="12.75" customHeight="1">
      <c r="A506" s="29"/>
    </row>
    <row r="507" spans="1:1" ht="12.75" customHeight="1">
      <c r="A507" s="29"/>
    </row>
    <row r="508" spans="1:1" ht="12.75" customHeight="1">
      <c r="A508" s="29"/>
    </row>
    <row r="509" spans="1:1" ht="12.75" customHeight="1">
      <c r="A509" s="29"/>
    </row>
    <row r="510" spans="1:1" ht="12.75" customHeight="1">
      <c r="A510" s="29"/>
    </row>
    <row r="511" spans="1:1" ht="12.75" customHeight="1">
      <c r="A511" s="29"/>
    </row>
    <row r="512" spans="1:1" ht="12.75" customHeight="1">
      <c r="A512" s="29"/>
    </row>
    <row r="513" spans="1:1" ht="12.75" customHeight="1">
      <c r="A513" s="29"/>
    </row>
    <row r="514" spans="1:1" ht="12.75" customHeight="1">
      <c r="A514" s="29"/>
    </row>
    <row r="515" spans="1:1" ht="12.75" customHeight="1">
      <c r="A515" s="29"/>
    </row>
    <row r="516" spans="1:1" ht="12.75" customHeight="1">
      <c r="A516" s="29"/>
    </row>
    <row r="517" spans="1:1" ht="12.75" customHeight="1">
      <c r="A517" s="29"/>
    </row>
    <row r="518" spans="1:1" ht="12.75" customHeight="1">
      <c r="A518" s="29"/>
    </row>
    <row r="519" spans="1:1" ht="12.75" customHeight="1">
      <c r="A519" s="29"/>
    </row>
    <row r="520" spans="1:1" ht="12.75" customHeight="1">
      <c r="A520" s="29"/>
    </row>
    <row r="521" spans="1:1" ht="12.75" customHeight="1">
      <c r="A521" s="29"/>
    </row>
    <row r="522" spans="1:1" ht="12.75" customHeight="1">
      <c r="A522" s="29"/>
    </row>
    <row r="523" spans="1:1" ht="12.75" customHeight="1">
      <c r="A523" s="29"/>
    </row>
    <row r="524" spans="1:1" ht="12.75" customHeight="1">
      <c r="A524" s="29"/>
    </row>
    <row r="525" spans="1:1" ht="12.75" customHeight="1">
      <c r="A525" s="29"/>
    </row>
    <row r="526" spans="1:1" ht="12.75" customHeight="1">
      <c r="A526" s="29"/>
    </row>
    <row r="527" spans="1:1" ht="12.75" customHeight="1">
      <c r="A527" s="29"/>
    </row>
    <row r="528" spans="1:1" ht="12.75" customHeight="1">
      <c r="A528" s="29"/>
    </row>
    <row r="529" spans="1:1" ht="12.75" customHeight="1">
      <c r="A529" s="29"/>
    </row>
    <row r="530" spans="1:1" ht="12.75" customHeight="1">
      <c r="A530" s="29"/>
    </row>
    <row r="531" spans="1:1" ht="12.75" customHeight="1">
      <c r="A531" s="29"/>
    </row>
    <row r="532" spans="1:1" ht="12.75" customHeight="1">
      <c r="A532" s="29"/>
    </row>
    <row r="533" spans="1:1" ht="12.75" customHeight="1">
      <c r="A533" s="29"/>
    </row>
    <row r="534" spans="1:1" ht="12.75" customHeight="1">
      <c r="A534" s="29"/>
    </row>
    <row r="535" spans="1:1" ht="12.75" customHeight="1">
      <c r="A535" s="29"/>
    </row>
    <row r="536" spans="1:1" ht="12.75" customHeight="1">
      <c r="A536" s="29"/>
    </row>
    <row r="537" spans="1:1" ht="12.75" customHeight="1">
      <c r="A537" s="29"/>
    </row>
    <row r="538" spans="1:1" ht="12.75" customHeight="1">
      <c r="A538" s="29"/>
    </row>
    <row r="539" spans="1:1" ht="12.75" customHeight="1">
      <c r="A539" s="29"/>
    </row>
    <row r="540" spans="1:1" ht="12.75" customHeight="1">
      <c r="A540" s="29"/>
    </row>
    <row r="541" spans="1:1" ht="12.75" customHeight="1">
      <c r="A541" s="29"/>
    </row>
    <row r="542" spans="1:1" ht="12.75" customHeight="1">
      <c r="A542" s="29"/>
    </row>
    <row r="543" spans="1:1" ht="12.75" customHeight="1">
      <c r="A543" s="29"/>
    </row>
    <row r="544" spans="1:1" ht="12.75" customHeight="1">
      <c r="A544" s="29"/>
    </row>
    <row r="545" spans="1:1" ht="12.75" customHeight="1">
      <c r="A545" s="29"/>
    </row>
    <row r="546" spans="1:1" ht="12.75" customHeight="1">
      <c r="A546" s="29"/>
    </row>
    <row r="547" spans="1:1" ht="12.75" customHeight="1">
      <c r="A547" s="29"/>
    </row>
    <row r="548" spans="1:1" ht="12.75" customHeight="1">
      <c r="A548" s="29"/>
    </row>
    <row r="549" spans="1:1" ht="12.75" customHeight="1">
      <c r="A549" s="29"/>
    </row>
    <row r="550" spans="1:1" ht="12.75" customHeight="1">
      <c r="A550" s="29"/>
    </row>
    <row r="551" spans="1:1" ht="12.75" customHeight="1">
      <c r="A551" s="29"/>
    </row>
    <row r="552" spans="1:1" ht="12.75" customHeight="1">
      <c r="A552" s="29"/>
    </row>
    <row r="553" spans="1:1" ht="12.75" customHeight="1">
      <c r="A553" s="29"/>
    </row>
    <row r="554" spans="1:1" ht="12.75" customHeight="1">
      <c r="A554" s="29"/>
    </row>
    <row r="555" spans="1:1" ht="12.75" customHeight="1">
      <c r="A555" s="29"/>
    </row>
    <row r="556" spans="1:1" ht="12.75" customHeight="1">
      <c r="A556" s="29"/>
    </row>
    <row r="557" spans="1:1" ht="12.75" customHeight="1">
      <c r="A557" s="29"/>
    </row>
    <row r="558" spans="1:1" ht="12.75" customHeight="1">
      <c r="A558" s="29"/>
    </row>
    <row r="559" spans="1:1" ht="12.75" customHeight="1">
      <c r="A559" s="29"/>
    </row>
    <row r="560" spans="1:1" ht="12.75" customHeight="1">
      <c r="A560" s="29"/>
    </row>
    <row r="561" spans="1:1" ht="12.75" customHeight="1">
      <c r="A561" s="29"/>
    </row>
    <row r="562" spans="1:1" ht="12.75" customHeight="1">
      <c r="A562" s="29"/>
    </row>
    <row r="563" spans="1:1" ht="12.75" customHeight="1">
      <c r="A563" s="29"/>
    </row>
    <row r="564" spans="1:1" ht="12.75" customHeight="1">
      <c r="A564" s="29"/>
    </row>
    <row r="565" spans="1:1" ht="12.75" customHeight="1">
      <c r="A565" s="29"/>
    </row>
    <row r="566" spans="1:1" ht="12.75" customHeight="1">
      <c r="A566" s="29"/>
    </row>
    <row r="567" spans="1:1" ht="12.75" customHeight="1">
      <c r="A567" s="29"/>
    </row>
    <row r="568" spans="1:1" ht="12.75" customHeight="1">
      <c r="A568" s="29"/>
    </row>
    <row r="569" spans="1:1" ht="12.75" customHeight="1">
      <c r="A569" s="29"/>
    </row>
    <row r="570" spans="1:1" ht="12.75" customHeight="1">
      <c r="A570" s="29"/>
    </row>
    <row r="571" spans="1:1" ht="12.75" customHeight="1">
      <c r="A571" s="29"/>
    </row>
    <row r="572" spans="1:1" ht="12.75" customHeight="1">
      <c r="A572" s="29"/>
    </row>
    <row r="573" spans="1:1" ht="12.75" customHeight="1">
      <c r="A573" s="29"/>
    </row>
    <row r="574" spans="1:1" ht="12.75" customHeight="1">
      <c r="A574" s="29"/>
    </row>
    <row r="575" spans="1:1" ht="12.75" customHeight="1">
      <c r="A575" s="29"/>
    </row>
    <row r="576" spans="1:1" ht="12.75" customHeight="1">
      <c r="A576" s="29"/>
    </row>
    <row r="577" spans="1:1" ht="12.75" customHeight="1">
      <c r="A577" s="29"/>
    </row>
    <row r="578" spans="1:1" ht="12.75" customHeight="1">
      <c r="A578" s="29"/>
    </row>
    <row r="579" spans="1:1" ht="12.75" customHeight="1">
      <c r="A579" s="29"/>
    </row>
    <row r="580" spans="1:1" ht="12.75" customHeight="1">
      <c r="A580" s="29"/>
    </row>
    <row r="581" spans="1:1" ht="12.75" customHeight="1">
      <c r="A581" s="29"/>
    </row>
    <row r="582" spans="1:1" ht="12.75" customHeight="1">
      <c r="A582" s="29"/>
    </row>
    <row r="583" spans="1:1" ht="12.75" customHeight="1">
      <c r="A583" s="29"/>
    </row>
    <row r="584" spans="1:1" ht="12.75" customHeight="1">
      <c r="A584" s="29"/>
    </row>
    <row r="585" spans="1:1" ht="12.75" customHeight="1">
      <c r="A585" s="29"/>
    </row>
    <row r="586" spans="1:1" ht="12.75" customHeight="1">
      <c r="A586" s="29"/>
    </row>
    <row r="587" spans="1:1" ht="12.75" customHeight="1">
      <c r="A587" s="29"/>
    </row>
    <row r="588" spans="1:1" ht="12.75" customHeight="1">
      <c r="A588" s="29"/>
    </row>
    <row r="589" spans="1:1" ht="12.75" customHeight="1">
      <c r="A589" s="29"/>
    </row>
    <row r="590" spans="1:1" ht="12.75" customHeight="1">
      <c r="A590" s="29"/>
    </row>
    <row r="591" spans="1:1" ht="12.75" customHeight="1">
      <c r="A591" s="29"/>
    </row>
    <row r="592" spans="1:1" ht="12.75" customHeight="1">
      <c r="A592" s="29"/>
    </row>
    <row r="593" spans="1:1" ht="12.75" customHeight="1">
      <c r="A593" s="29"/>
    </row>
    <row r="594" spans="1:1" ht="12.75" customHeight="1">
      <c r="A594" s="29"/>
    </row>
    <row r="595" spans="1:1" ht="12.75" customHeight="1">
      <c r="A595" s="29"/>
    </row>
    <row r="596" spans="1:1" ht="12.75" customHeight="1">
      <c r="A596" s="29"/>
    </row>
    <row r="597" spans="1:1" ht="12.75" customHeight="1">
      <c r="A597" s="29"/>
    </row>
    <row r="598" spans="1:1" ht="12.75" customHeight="1">
      <c r="A598" s="29"/>
    </row>
    <row r="599" spans="1:1" ht="12.75" customHeight="1">
      <c r="A599" s="29"/>
    </row>
    <row r="600" spans="1:1" ht="12.75" customHeight="1">
      <c r="A600" s="29"/>
    </row>
    <row r="601" spans="1:1" ht="12.75" customHeight="1">
      <c r="A601" s="29"/>
    </row>
    <row r="602" spans="1:1" ht="12.75" customHeight="1">
      <c r="A602" s="29"/>
    </row>
    <row r="603" spans="1:1" ht="12.75" customHeight="1">
      <c r="A603" s="29"/>
    </row>
    <row r="604" spans="1:1" ht="12.75" customHeight="1">
      <c r="A604" s="29"/>
    </row>
    <row r="605" spans="1:1" ht="12.75" customHeight="1">
      <c r="A605" s="29"/>
    </row>
    <row r="606" spans="1:1" ht="12.75" customHeight="1">
      <c r="A606" s="29"/>
    </row>
    <row r="607" spans="1:1" ht="12.75" customHeight="1">
      <c r="A607" s="29"/>
    </row>
    <row r="608" spans="1:1" ht="12.75" customHeight="1">
      <c r="A608" s="29"/>
    </row>
    <row r="609" spans="1:1" ht="12.75" customHeight="1">
      <c r="A609" s="29"/>
    </row>
    <row r="610" spans="1:1" ht="12.75" customHeight="1">
      <c r="A610" s="29"/>
    </row>
    <row r="611" spans="1:1" ht="12.75" customHeight="1">
      <c r="A611" s="29"/>
    </row>
    <row r="612" spans="1:1" ht="12.75" customHeight="1">
      <c r="A612" s="29"/>
    </row>
    <row r="613" spans="1:1" ht="12.75" customHeight="1">
      <c r="A613" s="29"/>
    </row>
    <row r="614" spans="1:1" ht="12.75" customHeight="1">
      <c r="A614" s="29"/>
    </row>
    <row r="615" spans="1:1" ht="12.75" customHeight="1">
      <c r="A615" s="29"/>
    </row>
    <row r="616" spans="1:1" ht="12.75" customHeight="1">
      <c r="A616" s="29"/>
    </row>
    <row r="617" spans="1:1" ht="12.75" customHeight="1">
      <c r="A617" s="29"/>
    </row>
    <row r="618" spans="1:1" ht="12.75" customHeight="1">
      <c r="A618" s="29"/>
    </row>
    <row r="619" spans="1:1" ht="12.75" customHeight="1">
      <c r="A619" s="29"/>
    </row>
    <row r="620" spans="1:1" ht="12.75" customHeight="1">
      <c r="A620" s="29"/>
    </row>
    <row r="621" spans="1:1" ht="12.75" customHeight="1">
      <c r="A621" s="29"/>
    </row>
    <row r="622" spans="1:1" ht="12.75" customHeight="1">
      <c r="A622" s="29"/>
    </row>
    <row r="623" spans="1:1" ht="12.75" customHeight="1">
      <c r="A623" s="29"/>
    </row>
    <row r="624" spans="1:1" ht="12.75" customHeight="1">
      <c r="A624" s="29"/>
    </row>
    <row r="625" spans="1:1" ht="12.75" customHeight="1">
      <c r="A625" s="29"/>
    </row>
    <row r="626" spans="1:1" ht="12.75" customHeight="1">
      <c r="A626" s="29"/>
    </row>
    <row r="627" spans="1:1" ht="12.75" customHeight="1">
      <c r="A627" s="29"/>
    </row>
    <row r="628" spans="1:1" ht="12.75" customHeight="1">
      <c r="A628" s="29"/>
    </row>
    <row r="629" spans="1:1" ht="12.75" customHeight="1">
      <c r="A629" s="29"/>
    </row>
    <row r="630" spans="1:1" ht="12.75" customHeight="1">
      <c r="A630" s="29"/>
    </row>
    <row r="631" spans="1:1" ht="12.75" customHeight="1">
      <c r="A631" s="29"/>
    </row>
    <row r="632" spans="1:1" ht="12.75" customHeight="1">
      <c r="A632" s="29"/>
    </row>
    <row r="633" spans="1:1" ht="12.75" customHeight="1">
      <c r="A633" s="29"/>
    </row>
    <row r="634" spans="1:1" ht="12.75" customHeight="1">
      <c r="A634" s="29"/>
    </row>
    <row r="635" spans="1:1" ht="12.75" customHeight="1">
      <c r="A635" s="29"/>
    </row>
    <row r="636" spans="1:1" ht="12.75" customHeight="1">
      <c r="A636" s="29"/>
    </row>
    <row r="637" spans="1:1" ht="12.75" customHeight="1">
      <c r="A637" s="29"/>
    </row>
    <row r="638" spans="1:1" ht="12.75" customHeight="1">
      <c r="A638" s="29"/>
    </row>
    <row r="639" spans="1:1" ht="12.75" customHeight="1">
      <c r="A639" s="29"/>
    </row>
    <row r="640" spans="1:1" ht="12.75" customHeight="1">
      <c r="A640" s="29"/>
    </row>
    <row r="641" spans="1:1" ht="12.75" customHeight="1">
      <c r="A641" s="29"/>
    </row>
    <row r="642" spans="1:1" ht="12.75" customHeight="1">
      <c r="A642" s="29"/>
    </row>
    <row r="643" spans="1:1" ht="12.75" customHeight="1">
      <c r="A643" s="29"/>
    </row>
    <row r="644" spans="1:1" ht="12.75" customHeight="1">
      <c r="A644" s="29"/>
    </row>
    <row r="645" spans="1:1" ht="12.75" customHeight="1">
      <c r="A645" s="29"/>
    </row>
    <row r="646" spans="1:1" ht="12.75" customHeight="1">
      <c r="A646" s="29"/>
    </row>
    <row r="647" spans="1:1" ht="12.75" customHeight="1">
      <c r="A647" s="29"/>
    </row>
    <row r="648" spans="1:1" ht="12.75" customHeight="1">
      <c r="A648" s="29"/>
    </row>
    <row r="649" spans="1:1" ht="12.75" customHeight="1">
      <c r="A649" s="29"/>
    </row>
    <row r="650" spans="1:1" ht="12.75" customHeight="1">
      <c r="A650" s="29"/>
    </row>
    <row r="651" spans="1:1" ht="12.75" customHeight="1">
      <c r="A651" s="29"/>
    </row>
    <row r="652" spans="1:1" ht="12.75" customHeight="1">
      <c r="A652" s="29"/>
    </row>
    <row r="653" spans="1:1" ht="12.75" customHeight="1">
      <c r="A653" s="29"/>
    </row>
    <row r="654" spans="1:1" ht="12.75" customHeight="1">
      <c r="A654" s="29"/>
    </row>
    <row r="655" spans="1:1" ht="12.75" customHeight="1">
      <c r="A655" s="29"/>
    </row>
    <row r="656" spans="1:1" ht="12.75" customHeight="1">
      <c r="A656" s="29"/>
    </row>
    <row r="657" spans="1:1" ht="12.75" customHeight="1">
      <c r="A657" s="29"/>
    </row>
    <row r="658" spans="1:1" ht="12.75" customHeight="1">
      <c r="A658" s="29"/>
    </row>
    <row r="659" spans="1:1" ht="12.75" customHeight="1">
      <c r="A659" s="29"/>
    </row>
    <row r="660" spans="1:1" ht="12.75" customHeight="1">
      <c r="A660" s="29"/>
    </row>
    <row r="661" spans="1:1" ht="12.75" customHeight="1">
      <c r="A661" s="29"/>
    </row>
    <row r="662" spans="1:1" ht="12.75" customHeight="1">
      <c r="A662" s="29"/>
    </row>
    <row r="663" spans="1:1" ht="12.75" customHeight="1">
      <c r="A663" s="29"/>
    </row>
    <row r="664" spans="1:1" ht="12.75" customHeight="1">
      <c r="A664" s="29"/>
    </row>
    <row r="665" spans="1:1" ht="12.75" customHeight="1">
      <c r="A665" s="29"/>
    </row>
    <row r="666" spans="1:1" ht="12.75" customHeight="1">
      <c r="A666" s="29"/>
    </row>
    <row r="667" spans="1:1" ht="12.75" customHeight="1">
      <c r="A667" s="29"/>
    </row>
    <row r="668" spans="1:1" ht="12.75" customHeight="1">
      <c r="A668" s="29"/>
    </row>
    <row r="669" spans="1:1" ht="12.75" customHeight="1">
      <c r="A669" s="29"/>
    </row>
    <row r="670" spans="1:1" ht="12.75" customHeight="1">
      <c r="A670" s="29"/>
    </row>
    <row r="671" spans="1:1" ht="12.75" customHeight="1">
      <c r="A671" s="29"/>
    </row>
    <row r="672" spans="1:1" ht="12.75" customHeight="1">
      <c r="A672" s="29"/>
    </row>
    <row r="673" spans="1:1" ht="12.75" customHeight="1">
      <c r="A673" s="29"/>
    </row>
    <row r="674" spans="1:1" ht="12.75" customHeight="1">
      <c r="A674" s="29"/>
    </row>
    <row r="675" spans="1:1" ht="12.75" customHeight="1">
      <c r="A675" s="29"/>
    </row>
    <row r="676" spans="1:1" ht="12.75" customHeight="1">
      <c r="A676" s="29"/>
    </row>
    <row r="677" spans="1:1" ht="12.75" customHeight="1">
      <c r="A677" s="29"/>
    </row>
    <row r="678" spans="1:1" ht="12.75" customHeight="1">
      <c r="A678" s="29"/>
    </row>
    <row r="679" spans="1:1" ht="12.75" customHeight="1">
      <c r="A679" s="29"/>
    </row>
    <row r="680" spans="1:1" ht="12.75" customHeight="1">
      <c r="A680" s="29"/>
    </row>
    <row r="681" spans="1:1" ht="12.75" customHeight="1">
      <c r="A681" s="29"/>
    </row>
    <row r="682" spans="1:1" ht="12.75" customHeight="1">
      <c r="A682" s="29"/>
    </row>
    <row r="683" spans="1:1" ht="12.75" customHeight="1">
      <c r="A683" s="29"/>
    </row>
    <row r="684" spans="1:1" ht="12.75" customHeight="1">
      <c r="A684" s="29"/>
    </row>
    <row r="685" spans="1:1" ht="12.75" customHeight="1">
      <c r="A685" s="29"/>
    </row>
    <row r="686" spans="1:1" ht="12.75" customHeight="1">
      <c r="A686" s="29"/>
    </row>
    <row r="687" spans="1:1" ht="12.75" customHeight="1">
      <c r="A687" s="29"/>
    </row>
    <row r="688" spans="1:1" ht="12.75" customHeight="1">
      <c r="A688" s="29"/>
    </row>
    <row r="689" spans="1:1" ht="12.75" customHeight="1">
      <c r="A689" s="29"/>
    </row>
    <row r="690" spans="1:1" ht="12.75" customHeight="1">
      <c r="A690" s="29"/>
    </row>
    <row r="691" spans="1:1" ht="12.75" customHeight="1">
      <c r="A691" s="29"/>
    </row>
    <row r="692" spans="1:1" ht="12.75" customHeight="1">
      <c r="A692" s="29"/>
    </row>
    <row r="693" spans="1:1" ht="12.75" customHeight="1">
      <c r="A693" s="29"/>
    </row>
    <row r="694" spans="1:1" ht="12.75" customHeight="1">
      <c r="A694" s="29"/>
    </row>
    <row r="695" spans="1:1" ht="12.75" customHeight="1">
      <c r="A695" s="29"/>
    </row>
    <row r="696" spans="1:1" ht="12.75" customHeight="1">
      <c r="A696" s="29"/>
    </row>
    <row r="697" spans="1:1" ht="12.75" customHeight="1">
      <c r="A697" s="29"/>
    </row>
    <row r="698" spans="1:1" ht="12.75" customHeight="1">
      <c r="A698" s="29"/>
    </row>
    <row r="699" spans="1:1" ht="12.75" customHeight="1">
      <c r="A699" s="29"/>
    </row>
    <row r="700" spans="1:1" ht="12.75" customHeight="1">
      <c r="A700" s="29"/>
    </row>
    <row r="701" spans="1:1" ht="12.75" customHeight="1">
      <c r="A701" s="29"/>
    </row>
    <row r="702" spans="1:1" ht="12.75" customHeight="1">
      <c r="A702" s="29"/>
    </row>
    <row r="703" spans="1:1" ht="12.75" customHeight="1">
      <c r="A703" s="29"/>
    </row>
    <row r="704" spans="1:1" ht="12.75" customHeight="1">
      <c r="A704" s="29"/>
    </row>
    <row r="705" spans="1:1" ht="12.75" customHeight="1">
      <c r="A705" s="29"/>
    </row>
    <row r="706" spans="1:1" ht="12.75" customHeight="1">
      <c r="A706" s="29"/>
    </row>
    <row r="707" spans="1:1" ht="12.75" customHeight="1">
      <c r="A707" s="29"/>
    </row>
    <row r="708" spans="1:1" ht="12.75" customHeight="1">
      <c r="A708" s="29"/>
    </row>
    <row r="709" spans="1:1" ht="12.75" customHeight="1">
      <c r="A709" s="29"/>
    </row>
    <row r="710" spans="1:1" ht="12.75" customHeight="1">
      <c r="A710" s="29"/>
    </row>
    <row r="711" spans="1:1" ht="12.75" customHeight="1">
      <c r="A711" s="29"/>
    </row>
    <row r="712" spans="1:1" ht="12.75" customHeight="1">
      <c r="A712" s="29"/>
    </row>
    <row r="713" spans="1:1" ht="12.75" customHeight="1">
      <c r="A713" s="29"/>
    </row>
    <row r="714" spans="1:1" ht="12.75" customHeight="1">
      <c r="A714" s="29"/>
    </row>
    <row r="715" spans="1:1" ht="12.75" customHeight="1">
      <c r="A715" s="29"/>
    </row>
    <row r="716" spans="1:1" ht="12.75" customHeight="1">
      <c r="A716" s="29"/>
    </row>
    <row r="717" spans="1:1" ht="12.75" customHeight="1">
      <c r="A717" s="29"/>
    </row>
    <row r="718" spans="1:1" ht="12.75" customHeight="1">
      <c r="A718" s="29"/>
    </row>
    <row r="719" spans="1:1" ht="12.75" customHeight="1">
      <c r="A719" s="29"/>
    </row>
    <row r="720" spans="1:1" ht="12.75" customHeight="1">
      <c r="A720" s="29"/>
    </row>
    <row r="721" spans="1:1" ht="12.75" customHeight="1">
      <c r="A721" s="29"/>
    </row>
    <row r="722" spans="1:1" ht="12.75" customHeight="1">
      <c r="A722" s="29"/>
    </row>
    <row r="723" spans="1:1" ht="12.75" customHeight="1">
      <c r="A723" s="29"/>
    </row>
    <row r="724" spans="1:1" ht="12.75" customHeight="1">
      <c r="A724" s="29"/>
    </row>
    <row r="725" spans="1:1" ht="12.75" customHeight="1">
      <c r="A725" s="29"/>
    </row>
    <row r="726" spans="1:1" ht="12.75" customHeight="1">
      <c r="A726" s="29"/>
    </row>
    <row r="727" spans="1:1" ht="12.75" customHeight="1">
      <c r="A727" s="29"/>
    </row>
    <row r="728" spans="1:1" ht="12.75" customHeight="1">
      <c r="A728" s="29"/>
    </row>
    <row r="729" spans="1:1" ht="12.75" customHeight="1">
      <c r="A729" s="29"/>
    </row>
    <row r="730" spans="1:1" ht="12.75" customHeight="1">
      <c r="A730" s="29"/>
    </row>
    <row r="731" spans="1:1" ht="12.75" customHeight="1">
      <c r="A731" s="29"/>
    </row>
    <row r="732" spans="1:1" ht="12.75" customHeight="1">
      <c r="A732" s="29"/>
    </row>
    <row r="733" spans="1:1" ht="12.75" customHeight="1">
      <c r="A733" s="29"/>
    </row>
    <row r="734" spans="1:1" ht="12.75" customHeight="1">
      <c r="A734" s="29"/>
    </row>
    <row r="735" spans="1:1" ht="12.75" customHeight="1">
      <c r="A735" s="29"/>
    </row>
    <row r="736" spans="1:1" ht="12.75" customHeight="1">
      <c r="A736" s="29"/>
    </row>
    <row r="737" spans="1:1" ht="12.75" customHeight="1">
      <c r="A737" s="29"/>
    </row>
    <row r="738" spans="1:1" ht="12.75" customHeight="1">
      <c r="A738" s="29"/>
    </row>
    <row r="739" spans="1:1" ht="12.75" customHeight="1">
      <c r="A739" s="29"/>
    </row>
    <row r="740" spans="1:1" ht="12.75" customHeight="1">
      <c r="A740" s="29"/>
    </row>
    <row r="741" spans="1:1" ht="12.75" customHeight="1">
      <c r="A741" s="29"/>
    </row>
    <row r="742" spans="1:1" ht="12.75" customHeight="1">
      <c r="A742" s="29"/>
    </row>
    <row r="743" spans="1:1" ht="12.75" customHeight="1">
      <c r="A743" s="29"/>
    </row>
    <row r="744" spans="1:1" ht="12.75" customHeight="1">
      <c r="A744" s="29"/>
    </row>
    <row r="745" spans="1:1" ht="12.75" customHeight="1">
      <c r="A745" s="29"/>
    </row>
    <row r="746" spans="1:1" ht="12.75" customHeight="1">
      <c r="A746" s="29"/>
    </row>
    <row r="747" spans="1:1" ht="12.75" customHeight="1">
      <c r="A747" s="29"/>
    </row>
    <row r="748" spans="1:1" ht="12.75" customHeight="1">
      <c r="A748" s="29"/>
    </row>
    <row r="749" spans="1:1" ht="12.75" customHeight="1">
      <c r="A749" s="29"/>
    </row>
    <row r="750" spans="1:1" ht="12.75" customHeight="1">
      <c r="A750" s="29"/>
    </row>
    <row r="751" spans="1:1" ht="12.75" customHeight="1">
      <c r="A751" s="29"/>
    </row>
    <row r="752" spans="1:1" ht="12.75" customHeight="1">
      <c r="A752" s="29"/>
    </row>
    <row r="753" spans="1:1" ht="12.75" customHeight="1">
      <c r="A753" s="29"/>
    </row>
    <row r="754" spans="1:1" ht="12.75" customHeight="1">
      <c r="A754" s="29"/>
    </row>
    <row r="755" spans="1:1" ht="12.75" customHeight="1">
      <c r="A755" s="29"/>
    </row>
    <row r="756" spans="1:1" ht="12.75" customHeight="1">
      <c r="A756" s="29"/>
    </row>
    <row r="757" spans="1:1" ht="12.75" customHeight="1">
      <c r="A757" s="29"/>
    </row>
    <row r="758" spans="1:1" ht="12.75" customHeight="1">
      <c r="A758" s="29"/>
    </row>
    <row r="759" spans="1:1" ht="12.75" customHeight="1">
      <c r="A759" s="29"/>
    </row>
    <row r="760" spans="1:1" ht="12.75" customHeight="1">
      <c r="A760" s="29"/>
    </row>
    <row r="761" spans="1:1" ht="12.75" customHeight="1">
      <c r="A761" s="29"/>
    </row>
    <row r="762" spans="1:1" ht="12.75" customHeight="1">
      <c r="A762" s="29"/>
    </row>
    <row r="763" spans="1:1" ht="12.75" customHeight="1">
      <c r="A763" s="29"/>
    </row>
    <row r="764" spans="1:1" ht="12.75" customHeight="1">
      <c r="A764" s="29"/>
    </row>
    <row r="765" spans="1:1" ht="12.75" customHeight="1">
      <c r="A765" s="29"/>
    </row>
    <row r="766" spans="1:1" ht="12.75" customHeight="1">
      <c r="A766" s="29"/>
    </row>
    <row r="767" spans="1:1" ht="12.75" customHeight="1">
      <c r="A767" s="29"/>
    </row>
    <row r="768" spans="1:1" ht="12.75" customHeight="1">
      <c r="A768" s="29"/>
    </row>
    <row r="769" spans="1:1" ht="12.75" customHeight="1">
      <c r="A769" s="29"/>
    </row>
    <row r="770" spans="1:1" ht="12.75" customHeight="1">
      <c r="A770" s="29"/>
    </row>
    <row r="771" spans="1:1" ht="12.75" customHeight="1">
      <c r="A771" s="29"/>
    </row>
    <row r="772" spans="1:1" ht="12.75" customHeight="1">
      <c r="A772" s="29"/>
    </row>
    <row r="773" spans="1:1" ht="12.75" customHeight="1">
      <c r="A773" s="29"/>
    </row>
    <row r="774" spans="1:1" ht="12.75" customHeight="1">
      <c r="A774" s="29"/>
    </row>
    <row r="775" spans="1:1" ht="12.75" customHeight="1">
      <c r="A775" s="29"/>
    </row>
    <row r="776" spans="1:1" ht="12.75" customHeight="1">
      <c r="A776" s="29"/>
    </row>
    <row r="777" spans="1:1" ht="12.75" customHeight="1">
      <c r="A777" s="29"/>
    </row>
    <row r="778" spans="1:1" ht="12.75" customHeight="1">
      <c r="A778" s="29"/>
    </row>
    <row r="779" spans="1:1" ht="12.75" customHeight="1">
      <c r="A779" s="29"/>
    </row>
    <row r="780" spans="1:1" ht="12.75" customHeight="1">
      <c r="A780" s="29"/>
    </row>
    <row r="781" spans="1:1" ht="12.75" customHeight="1">
      <c r="A781" s="29"/>
    </row>
    <row r="782" spans="1:1" ht="12.75" customHeight="1">
      <c r="A782" s="29"/>
    </row>
    <row r="783" spans="1:1" ht="12.75" customHeight="1">
      <c r="A783" s="29"/>
    </row>
    <row r="784" spans="1:1" ht="12.75" customHeight="1">
      <c r="A784" s="29"/>
    </row>
    <row r="785" spans="1:1" ht="12.75" customHeight="1">
      <c r="A785" s="29"/>
    </row>
    <row r="786" spans="1:1" ht="12.75" customHeight="1">
      <c r="A786" s="29"/>
    </row>
    <row r="787" spans="1:1" ht="12.75" customHeight="1">
      <c r="A787" s="29"/>
    </row>
    <row r="788" spans="1:1" ht="12.75" customHeight="1">
      <c r="A788" s="29"/>
    </row>
    <row r="789" spans="1:1" ht="12.75" customHeight="1">
      <c r="A789" s="29"/>
    </row>
    <row r="790" spans="1:1" ht="12.75" customHeight="1">
      <c r="A790" s="29"/>
    </row>
    <row r="791" spans="1:1" ht="12.75" customHeight="1">
      <c r="A791" s="29"/>
    </row>
    <row r="792" spans="1:1" ht="12.75" customHeight="1">
      <c r="A792" s="29"/>
    </row>
    <row r="793" spans="1:1" ht="12.75" customHeight="1">
      <c r="A793" s="29"/>
    </row>
    <row r="794" spans="1:1" ht="12.75" customHeight="1">
      <c r="A794" s="29"/>
    </row>
    <row r="795" spans="1:1" ht="12.75" customHeight="1">
      <c r="A795" s="29"/>
    </row>
    <row r="796" spans="1:1" ht="12.75" customHeight="1">
      <c r="A796" s="29"/>
    </row>
    <row r="797" spans="1:1" ht="12.75" customHeight="1">
      <c r="A797" s="29"/>
    </row>
    <row r="798" spans="1:1" ht="12.75" customHeight="1">
      <c r="A798" s="29"/>
    </row>
    <row r="799" spans="1:1" ht="12.75" customHeight="1">
      <c r="A799" s="29"/>
    </row>
    <row r="800" spans="1:1" ht="12.75" customHeight="1">
      <c r="A800" s="29"/>
    </row>
    <row r="801" spans="1:1" ht="12.75" customHeight="1">
      <c r="A801" s="29"/>
    </row>
    <row r="802" spans="1:1" ht="12.75" customHeight="1">
      <c r="A802" s="29"/>
    </row>
    <row r="803" spans="1:1" ht="12.75" customHeight="1">
      <c r="A803" s="29"/>
    </row>
    <row r="804" spans="1:1" ht="12.75" customHeight="1">
      <c r="A804" s="29"/>
    </row>
    <row r="805" spans="1:1" ht="12.75" customHeight="1">
      <c r="A805" s="29"/>
    </row>
    <row r="806" spans="1:1" ht="12.75" customHeight="1">
      <c r="A806" s="29"/>
    </row>
    <row r="807" spans="1:1" ht="12.75" customHeight="1">
      <c r="A807" s="29"/>
    </row>
    <row r="808" spans="1:1" ht="12.75" customHeight="1">
      <c r="A808" s="29"/>
    </row>
    <row r="809" spans="1:1" ht="12.75" customHeight="1">
      <c r="A809" s="29"/>
    </row>
    <row r="810" spans="1:1" ht="12.75" customHeight="1">
      <c r="A810" s="29"/>
    </row>
    <row r="811" spans="1:1" ht="12.75" customHeight="1">
      <c r="A811" s="29"/>
    </row>
    <row r="812" spans="1:1" ht="12.75" customHeight="1">
      <c r="A812" s="29"/>
    </row>
    <row r="813" spans="1:1" ht="12.75" customHeight="1">
      <c r="A813" s="29"/>
    </row>
    <row r="814" spans="1:1" ht="12.75" customHeight="1">
      <c r="A814" s="29"/>
    </row>
    <row r="815" spans="1:1" ht="12.75" customHeight="1">
      <c r="A815" s="29"/>
    </row>
    <row r="816" spans="1:1" ht="12.75" customHeight="1">
      <c r="A816" s="29"/>
    </row>
    <row r="817" spans="1:1" ht="12.75" customHeight="1">
      <c r="A817" s="29"/>
    </row>
    <row r="818" spans="1:1" ht="12.75" customHeight="1">
      <c r="A818" s="29"/>
    </row>
    <row r="819" spans="1:1" ht="12.75" customHeight="1">
      <c r="A819" s="29"/>
    </row>
    <row r="820" spans="1:1" ht="12.75" customHeight="1">
      <c r="A820" s="29"/>
    </row>
    <row r="821" spans="1:1" ht="12.75" customHeight="1">
      <c r="A821" s="29"/>
    </row>
    <row r="822" spans="1:1" ht="12.75" customHeight="1">
      <c r="A822" s="29"/>
    </row>
    <row r="823" spans="1:1" ht="12.75" customHeight="1">
      <c r="A823" s="29"/>
    </row>
    <row r="824" spans="1:1" ht="12.75" customHeight="1">
      <c r="A824" s="29"/>
    </row>
    <row r="825" spans="1:1" ht="12.75" customHeight="1">
      <c r="A825" s="29"/>
    </row>
    <row r="826" spans="1:1" ht="12.75" customHeight="1">
      <c r="A826" s="29"/>
    </row>
    <row r="827" spans="1:1" ht="12.75" customHeight="1">
      <c r="A827" s="29"/>
    </row>
    <row r="828" spans="1:1" ht="12.75" customHeight="1">
      <c r="A828" s="29"/>
    </row>
    <row r="829" spans="1:1" ht="12.75" customHeight="1">
      <c r="A829" s="29"/>
    </row>
    <row r="830" spans="1:1" ht="12.75" customHeight="1">
      <c r="A830" s="29"/>
    </row>
    <row r="831" spans="1:1" ht="12.75" customHeight="1">
      <c r="A831" s="29"/>
    </row>
    <row r="832" spans="1:1" ht="12.75" customHeight="1">
      <c r="A832" s="29"/>
    </row>
    <row r="833" spans="1:1" ht="12.75" customHeight="1">
      <c r="A833" s="29"/>
    </row>
    <row r="834" spans="1:1" ht="12.75" customHeight="1">
      <c r="A834" s="29"/>
    </row>
    <row r="835" spans="1:1" ht="12.75" customHeight="1">
      <c r="A835" s="29"/>
    </row>
    <row r="836" spans="1:1" ht="12.75" customHeight="1">
      <c r="A836" s="29"/>
    </row>
    <row r="837" spans="1:1" ht="12.75" customHeight="1">
      <c r="A837" s="29"/>
    </row>
    <row r="838" spans="1:1" ht="12.75" customHeight="1">
      <c r="A838" s="29"/>
    </row>
    <row r="839" spans="1:1" ht="12.75" customHeight="1">
      <c r="A839" s="29"/>
    </row>
    <row r="840" spans="1:1" ht="12.75" customHeight="1">
      <c r="A840" s="29"/>
    </row>
    <row r="841" spans="1:1" ht="12.75" customHeight="1">
      <c r="A841" s="29"/>
    </row>
    <row r="842" spans="1:1" ht="12.75" customHeight="1">
      <c r="A842" s="29"/>
    </row>
    <row r="843" spans="1:1" ht="12.75" customHeight="1">
      <c r="A843" s="29"/>
    </row>
    <row r="844" spans="1:1" ht="12.75" customHeight="1">
      <c r="A844" s="29"/>
    </row>
    <row r="845" spans="1:1" ht="12.75" customHeight="1">
      <c r="A845" s="29"/>
    </row>
    <row r="846" spans="1:1" ht="12.75" customHeight="1">
      <c r="A846" s="29"/>
    </row>
    <row r="847" spans="1:1" ht="12.75" customHeight="1">
      <c r="A847" s="29"/>
    </row>
    <row r="848" spans="1:1" ht="12.75" customHeight="1">
      <c r="A848" s="29"/>
    </row>
    <row r="849" spans="1:1" ht="12.75" customHeight="1">
      <c r="A849" s="29"/>
    </row>
    <row r="850" spans="1:1" ht="12.75" customHeight="1">
      <c r="A850" s="29"/>
    </row>
    <row r="851" spans="1:1" ht="12.75" customHeight="1">
      <c r="A851" s="29"/>
    </row>
    <row r="852" spans="1:1" ht="12.75" customHeight="1">
      <c r="A852" s="29"/>
    </row>
    <row r="853" spans="1:1" ht="12.75" customHeight="1">
      <c r="A853" s="29"/>
    </row>
    <row r="854" spans="1:1" ht="12.75" customHeight="1">
      <c r="A854" s="29"/>
    </row>
    <row r="855" spans="1:1" ht="12.75" customHeight="1">
      <c r="A855" s="29"/>
    </row>
    <row r="856" spans="1:1" ht="12.75" customHeight="1">
      <c r="A856" s="29"/>
    </row>
    <row r="857" spans="1:1" ht="12.75" customHeight="1">
      <c r="A857" s="29"/>
    </row>
    <row r="858" spans="1:1" ht="12.75" customHeight="1">
      <c r="A858" s="29"/>
    </row>
    <row r="859" spans="1:1" ht="12.75" customHeight="1">
      <c r="A859" s="29"/>
    </row>
    <row r="860" spans="1:1" ht="12.75" customHeight="1">
      <c r="A860" s="29"/>
    </row>
    <row r="861" spans="1:1" ht="12.75" customHeight="1">
      <c r="A861" s="29"/>
    </row>
    <row r="862" spans="1:1" ht="12.75" customHeight="1">
      <c r="A862" s="29"/>
    </row>
    <row r="863" spans="1:1" ht="12.75" customHeight="1">
      <c r="A863" s="29"/>
    </row>
    <row r="864" spans="1:1" ht="12.75" customHeight="1">
      <c r="A864" s="29"/>
    </row>
    <row r="865" spans="1:1" ht="12.75" customHeight="1">
      <c r="A865" s="29"/>
    </row>
    <row r="866" spans="1:1" ht="12.75" customHeight="1">
      <c r="A866" s="29"/>
    </row>
    <row r="867" spans="1:1" ht="12.75" customHeight="1">
      <c r="A867" s="29"/>
    </row>
    <row r="868" spans="1:1" ht="12.75" customHeight="1">
      <c r="A868" s="29"/>
    </row>
    <row r="869" spans="1:1" ht="12.75" customHeight="1">
      <c r="A869" s="29"/>
    </row>
    <row r="870" spans="1:1" ht="12.75" customHeight="1">
      <c r="A870" s="29"/>
    </row>
    <row r="871" spans="1:1" ht="12.75" customHeight="1">
      <c r="A871" s="29"/>
    </row>
    <row r="872" spans="1:1" ht="12.75" customHeight="1">
      <c r="A872" s="29"/>
    </row>
    <row r="873" spans="1:1" ht="12.75" customHeight="1">
      <c r="A873" s="29"/>
    </row>
    <row r="874" spans="1:1" ht="12.75" customHeight="1">
      <c r="A874" s="29"/>
    </row>
    <row r="875" spans="1:1" ht="12.75" customHeight="1">
      <c r="A875" s="29"/>
    </row>
    <row r="876" spans="1:1" ht="12.75" customHeight="1">
      <c r="A876" s="29"/>
    </row>
    <row r="877" spans="1:1" ht="12.75" customHeight="1">
      <c r="A877" s="29"/>
    </row>
    <row r="878" spans="1:1" ht="12.75" customHeight="1">
      <c r="A878" s="29"/>
    </row>
    <row r="879" spans="1:1" ht="12.75" customHeight="1">
      <c r="A879" s="29"/>
    </row>
    <row r="880" spans="1:1" ht="12.75" customHeight="1">
      <c r="A880" s="29"/>
    </row>
    <row r="881" spans="1:1" ht="12.75" customHeight="1">
      <c r="A881" s="29"/>
    </row>
    <row r="882" spans="1:1" ht="12.75" customHeight="1">
      <c r="A882" s="29"/>
    </row>
    <row r="883" spans="1:1" ht="12.75" customHeight="1">
      <c r="A883" s="29"/>
    </row>
    <row r="884" spans="1:1" ht="12.75" customHeight="1">
      <c r="A884" s="29"/>
    </row>
    <row r="885" spans="1:1" ht="12.75" customHeight="1">
      <c r="A885" s="29"/>
    </row>
    <row r="886" spans="1:1" ht="12.75" customHeight="1">
      <c r="A886" s="29"/>
    </row>
    <row r="887" spans="1:1" ht="12.75" customHeight="1">
      <c r="A887" s="29"/>
    </row>
    <row r="888" spans="1:1" ht="12.75" customHeight="1">
      <c r="A888" s="29"/>
    </row>
    <row r="889" spans="1:1" ht="12.75" customHeight="1">
      <c r="A889" s="29"/>
    </row>
    <row r="890" spans="1:1" ht="12.75" customHeight="1">
      <c r="A890" s="29"/>
    </row>
    <row r="891" spans="1:1" ht="12.75" customHeight="1">
      <c r="A891" s="29"/>
    </row>
    <row r="892" spans="1:1" ht="12.75" customHeight="1">
      <c r="A892" s="29"/>
    </row>
    <row r="893" spans="1:1" ht="12.75" customHeight="1">
      <c r="A893" s="29"/>
    </row>
    <row r="894" spans="1:1" ht="12.75" customHeight="1">
      <c r="A894" s="29"/>
    </row>
    <row r="895" spans="1:1" ht="12.75" customHeight="1">
      <c r="A895" s="29"/>
    </row>
    <row r="896" spans="1:1" ht="12.75" customHeight="1">
      <c r="A896" s="29"/>
    </row>
    <row r="897" spans="1:1" ht="12.75" customHeight="1">
      <c r="A897" s="29"/>
    </row>
    <row r="898" spans="1:1" ht="12.75" customHeight="1">
      <c r="A898" s="29"/>
    </row>
    <row r="899" spans="1:1" ht="12.75" customHeight="1">
      <c r="A899" s="29"/>
    </row>
    <row r="900" spans="1:1" ht="12.75" customHeight="1">
      <c r="A900" s="29"/>
    </row>
    <row r="901" spans="1:1" ht="12.75" customHeight="1">
      <c r="A901" s="29"/>
    </row>
    <row r="902" spans="1:1" ht="12.75" customHeight="1">
      <c r="A902" s="29"/>
    </row>
    <row r="903" spans="1:1" ht="12.75" customHeight="1">
      <c r="A903" s="29"/>
    </row>
    <row r="904" spans="1:1" ht="12.75" customHeight="1">
      <c r="A904" s="29"/>
    </row>
    <row r="905" spans="1:1" ht="12.75" customHeight="1">
      <c r="A905" s="29"/>
    </row>
    <row r="906" spans="1:1" ht="12.75" customHeight="1">
      <c r="A906" s="29"/>
    </row>
    <row r="907" spans="1:1" ht="12.75" customHeight="1">
      <c r="A907" s="29"/>
    </row>
    <row r="908" spans="1:1" ht="12.75" customHeight="1">
      <c r="A908" s="29"/>
    </row>
    <row r="909" spans="1:1" ht="12.75" customHeight="1">
      <c r="A909" s="29"/>
    </row>
    <row r="910" spans="1:1" ht="12.75" customHeight="1">
      <c r="A910" s="29"/>
    </row>
    <row r="911" spans="1:1" ht="12.75" customHeight="1">
      <c r="A911" s="29"/>
    </row>
    <row r="912" spans="1:1" ht="12.75" customHeight="1">
      <c r="A912" s="29"/>
    </row>
    <row r="913" spans="1:1" ht="12.75" customHeight="1">
      <c r="A913" s="29"/>
    </row>
    <row r="914" spans="1:1" ht="12.75" customHeight="1">
      <c r="A914" s="29"/>
    </row>
    <row r="915" spans="1:1" ht="12.75" customHeight="1">
      <c r="A915" s="29"/>
    </row>
    <row r="916" spans="1:1" ht="12.75" customHeight="1">
      <c r="A916" s="29"/>
    </row>
    <row r="917" spans="1:1" ht="12.75" customHeight="1">
      <c r="A917" s="29"/>
    </row>
    <row r="918" spans="1:1" ht="12.75" customHeight="1">
      <c r="A918" s="29"/>
    </row>
    <row r="919" spans="1:1" ht="12.75" customHeight="1">
      <c r="A919" s="29"/>
    </row>
    <row r="920" spans="1:1" ht="12.75" customHeight="1">
      <c r="A920" s="29"/>
    </row>
    <row r="921" spans="1:1" ht="12.75" customHeight="1">
      <c r="A921" s="29"/>
    </row>
    <row r="922" spans="1:1" ht="12.75" customHeight="1">
      <c r="A922" s="29"/>
    </row>
    <row r="923" spans="1:1" ht="12.75" customHeight="1">
      <c r="A923" s="29"/>
    </row>
    <row r="924" spans="1:1" ht="12.75" customHeight="1">
      <c r="A924" s="29"/>
    </row>
    <row r="925" spans="1:1" ht="12.75" customHeight="1">
      <c r="A925" s="29"/>
    </row>
    <row r="926" spans="1:1" ht="12.75" customHeight="1">
      <c r="A926" s="29"/>
    </row>
    <row r="927" spans="1:1" ht="12.75" customHeight="1">
      <c r="A927" s="29"/>
    </row>
    <row r="928" spans="1:1" ht="12.75" customHeight="1">
      <c r="A928" s="29"/>
    </row>
    <row r="929" spans="1:1" ht="12.75" customHeight="1">
      <c r="A929" s="29"/>
    </row>
    <row r="930" spans="1:1" ht="12.75" customHeight="1">
      <c r="A930" s="29"/>
    </row>
    <row r="931" spans="1:1" ht="12.75" customHeight="1">
      <c r="A931" s="29"/>
    </row>
    <row r="932" spans="1:1" ht="12.75" customHeight="1">
      <c r="A932" s="29"/>
    </row>
    <row r="933" spans="1:1" ht="12.75" customHeight="1">
      <c r="A933" s="29"/>
    </row>
    <row r="934" spans="1:1" ht="12.75" customHeight="1">
      <c r="A934" s="29"/>
    </row>
    <row r="935" spans="1:1" ht="12.75" customHeight="1">
      <c r="A935" s="29"/>
    </row>
    <row r="936" spans="1:1" ht="12.75" customHeight="1">
      <c r="A936" s="29"/>
    </row>
    <row r="937" spans="1:1" ht="12.75" customHeight="1">
      <c r="A937" s="29"/>
    </row>
    <row r="938" spans="1:1" ht="12.75" customHeight="1">
      <c r="A938" s="29"/>
    </row>
    <row r="939" spans="1:1" ht="12.75" customHeight="1">
      <c r="A939" s="29"/>
    </row>
    <row r="940" spans="1:1" ht="12.75" customHeight="1">
      <c r="A940" s="29"/>
    </row>
    <row r="941" spans="1:1" ht="12.75" customHeight="1">
      <c r="A941" s="29"/>
    </row>
    <row r="942" spans="1:1" ht="12.75" customHeight="1">
      <c r="A942" s="29"/>
    </row>
    <row r="943" spans="1:1" ht="12.75" customHeight="1">
      <c r="A943" s="29"/>
    </row>
    <row r="944" spans="1:1" ht="12.75" customHeight="1">
      <c r="A944" s="29"/>
    </row>
    <row r="945" spans="1:1" ht="12.75" customHeight="1">
      <c r="A945" s="29"/>
    </row>
    <row r="946" spans="1:1" ht="12.75" customHeight="1">
      <c r="A946" s="29"/>
    </row>
    <row r="947" spans="1:1" ht="12.75" customHeight="1">
      <c r="A947" s="29"/>
    </row>
    <row r="948" spans="1:1" ht="12.75" customHeight="1">
      <c r="A948" s="29"/>
    </row>
    <row r="949" spans="1:1" ht="12.75" customHeight="1">
      <c r="A949" s="29"/>
    </row>
    <row r="950" spans="1:1" ht="12.75" customHeight="1">
      <c r="A950" s="29"/>
    </row>
    <row r="951" spans="1:1" ht="12.75" customHeight="1">
      <c r="A951" s="29"/>
    </row>
    <row r="952" spans="1:1" ht="12.75" customHeight="1">
      <c r="A952" s="29"/>
    </row>
    <row r="953" spans="1:1" ht="12.75" customHeight="1">
      <c r="A953" s="29"/>
    </row>
    <row r="954" spans="1:1" ht="12.75" customHeight="1">
      <c r="A954" s="29"/>
    </row>
    <row r="955" spans="1:1" ht="12.75" customHeight="1">
      <c r="A955" s="29"/>
    </row>
    <row r="956" spans="1:1" ht="12.75" customHeight="1">
      <c r="A956" s="29"/>
    </row>
    <row r="957" spans="1:1" ht="12.75" customHeight="1">
      <c r="A957" s="29"/>
    </row>
    <row r="958" spans="1:1" ht="12.75" customHeight="1">
      <c r="A958" s="29"/>
    </row>
    <row r="959" spans="1:1" ht="12.75" customHeight="1">
      <c r="A959" s="29"/>
    </row>
    <row r="960" spans="1:1" ht="12.75" customHeight="1">
      <c r="A960" s="29"/>
    </row>
    <row r="961" spans="1:1" ht="12.75" customHeight="1">
      <c r="A961" s="29"/>
    </row>
    <row r="962" spans="1:1" ht="12.75" customHeight="1">
      <c r="A962" s="29"/>
    </row>
    <row r="963" spans="1:1" ht="12.75" customHeight="1">
      <c r="A963" s="29"/>
    </row>
    <row r="964" spans="1:1" ht="12.75" customHeight="1">
      <c r="A964" s="29"/>
    </row>
    <row r="965" spans="1:1" ht="12.75" customHeight="1">
      <c r="A965" s="29"/>
    </row>
    <row r="966" spans="1:1" ht="12.75" customHeight="1">
      <c r="A966" s="29"/>
    </row>
    <row r="967" spans="1:1" ht="12.75" customHeight="1">
      <c r="A967" s="29"/>
    </row>
    <row r="968" spans="1:1" ht="12.75" customHeight="1">
      <c r="A968" s="29"/>
    </row>
    <row r="969" spans="1:1" ht="12.75" customHeight="1">
      <c r="A969" s="29"/>
    </row>
    <row r="970" spans="1:1" ht="12.75" customHeight="1">
      <c r="A970" s="29"/>
    </row>
    <row r="971" spans="1:1" ht="12.75" customHeight="1">
      <c r="A971" s="29"/>
    </row>
    <row r="972" spans="1:1" ht="12.75" customHeight="1">
      <c r="A972" s="29"/>
    </row>
    <row r="973" spans="1:1" ht="12.75" customHeight="1">
      <c r="A973" s="29"/>
    </row>
    <row r="974" spans="1:1" ht="12.75" customHeight="1">
      <c r="A974" s="29"/>
    </row>
    <row r="975" spans="1:1" ht="12.75" customHeight="1">
      <c r="A975" s="29"/>
    </row>
    <row r="976" spans="1:1" ht="12.75" customHeight="1">
      <c r="A976" s="29"/>
    </row>
    <row r="977" spans="1:1" ht="12.75" customHeight="1">
      <c r="A977" s="29"/>
    </row>
    <row r="978" spans="1:1" ht="12.75" customHeight="1">
      <c r="A978" s="29"/>
    </row>
    <row r="979" spans="1:1" ht="12.75" customHeight="1">
      <c r="A979" s="29"/>
    </row>
    <row r="980" spans="1:1" ht="12.75" customHeight="1">
      <c r="A980" s="29"/>
    </row>
    <row r="981" spans="1:1" ht="12.75" customHeight="1">
      <c r="A981" s="29"/>
    </row>
  </sheetData>
  <sheetProtection formatCells="0" formatColumns="0" formatRows="0" insertColumns="0" insertRows="0" insertHyperlinks="0" deleteColumns="0" deleteRows="0" selectLockedCells="1" sort="0" autoFilter="0" pivotTables="0" selectUnlockedCells="1"/>
  <conditionalFormatting sqref="R8:AA8">
    <cfRule type="cellIs" dxfId="0" priority="1" stopIfTrue="1" operator="lessThan">
      <formula>0</formula>
    </cfRule>
  </conditionalFormatting>
  <pageMargins left="0.7" right="0.7" top="0.78739999999999999" bottom="0.78739999999999999" header="0.3" footer="0.3"/>
  <pageSetup orientation="portrait" cellComments="asDisplayed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6"/>
  <sheetViews>
    <sheetView tabSelected="1" topLeftCell="B1" workbookViewId="0">
      <selection activeCell="I24" sqref="I24"/>
    </sheetView>
  </sheetViews>
  <sheetFormatPr baseColWidth="10" defaultColWidth="0" defaultRowHeight="12.75"/>
  <cols>
    <col min="1" max="1" width="0" style="109" hidden="1"/>
    <col min="2" max="2" width="9.140625" style="109"/>
    <col min="3" max="3" width="9.85546875" style="109" customWidth="1"/>
    <col min="4" max="4" width="14.140625" style="109" customWidth="1"/>
    <col min="5" max="5" width="10.5703125" style="109" customWidth="1"/>
    <col min="6" max="6" width="9.85546875" style="109" customWidth="1"/>
    <col min="7" max="7" width="11.28515625" style="109" customWidth="1"/>
    <col min="8" max="11" width="9.85546875" style="109" customWidth="1"/>
    <col min="12" max="13" width="9.140625" style="109" customWidth="1"/>
    <col min="14" max="16384" width="0" style="109" hidden="1"/>
  </cols>
  <sheetData>
    <row r="5" spans="3:13">
      <c r="E5" s="132" t="s">
        <v>67</v>
      </c>
      <c r="F5" s="132">
        <v>0.75</v>
      </c>
    </row>
    <row r="6" spans="3:13">
      <c r="E6" s="132" t="s">
        <v>121</v>
      </c>
      <c r="F6" s="132">
        <v>2</v>
      </c>
      <c r="L6" s="110">
        <v>2</v>
      </c>
      <c r="M6" s="110">
        <v>1</v>
      </c>
    </row>
    <row r="7" spans="3:13">
      <c r="C7" s="111"/>
    </row>
    <row r="8" spans="3:13">
      <c r="C8" s="111"/>
      <c r="D8" s="132" t="s">
        <v>68</v>
      </c>
      <c r="E8" s="132" t="s">
        <v>122</v>
      </c>
      <c r="F8" s="112" t="s">
        <v>123</v>
      </c>
      <c r="G8" s="112"/>
      <c r="H8" s="132" t="s">
        <v>44</v>
      </c>
      <c r="I8" s="132" t="s">
        <v>39</v>
      </c>
      <c r="J8" s="132" t="s">
        <v>124</v>
      </c>
      <c r="K8" s="132" t="s">
        <v>125</v>
      </c>
      <c r="L8" s="132" t="s">
        <v>126</v>
      </c>
      <c r="M8" s="132" t="s">
        <v>127</v>
      </c>
    </row>
    <row r="9" spans="3:13">
      <c r="C9" s="111" t="s">
        <v>128</v>
      </c>
      <c r="D9" s="132">
        <v>2</v>
      </c>
      <c r="E9" s="113">
        <f>SQRT(D9)*10</f>
        <v>14.142135623730951</v>
      </c>
      <c r="F9" s="110">
        <f>POWER(D9,-$F$5)*200</f>
        <v>118.92071150027211</v>
      </c>
      <c r="G9" s="113"/>
      <c r="H9" s="132">
        <v>23</v>
      </c>
      <c r="I9" s="132">
        <v>29</v>
      </c>
      <c r="J9" s="132">
        <v>3</v>
      </c>
      <c r="K9" s="132">
        <v>12</v>
      </c>
      <c r="L9" s="114">
        <f>F9*$L$6</f>
        <v>237.84142300054421</v>
      </c>
      <c r="M9" s="114">
        <f>F9*$M$6</f>
        <v>118.92071150027211</v>
      </c>
    </row>
    <row r="10" spans="3:13">
      <c r="C10" s="111" t="s">
        <v>129</v>
      </c>
      <c r="D10" s="132">
        <v>4</v>
      </c>
      <c r="E10" s="113">
        <f>SQRT(D10)*10</f>
        <v>20</v>
      </c>
      <c r="F10" s="110">
        <f>POWER(D10,-$F$5)*200</f>
        <v>70.710678118654755</v>
      </c>
      <c r="G10" s="113"/>
      <c r="H10" s="132">
        <v>36</v>
      </c>
      <c r="I10" s="132">
        <v>48</v>
      </c>
      <c r="J10" s="132">
        <v>5</v>
      </c>
      <c r="K10" s="132">
        <v>16</v>
      </c>
      <c r="L10" s="114">
        <f>F10*$L$6</f>
        <v>141.42135623730951</v>
      </c>
      <c r="M10" s="114">
        <f>F10*$M$6</f>
        <v>70.710678118654755</v>
      </c>
    </row>
    <row r="11" spans="3:13">
      <c r="C11" s="111"/>
      <c r="E11" s="113"/>
      <c r="F11" s="110"/>
      <c r="G11" s="113"/>
      <c r="L11" s="114"/>
      <c r="M11" s="114"/>
    </row>
    <row r="12" spans="3:13">
      <c r="C12" s="111" t="s">
        <v>130</v>
      </c>
      <c r="D12" s="132">
        <v>2</v>
      </c>
      <c r="E12" s="113">
        <f>SQRT(D12)*10</f>
        <v>14.142135623730951</v>
      </c>
      <c r="F12" s="110">
        <f>POWER(D12,-$F$5)*200</f>
        <v>118.92071150027211</v>
      </c>
      <c r="G12" s="113"/>
      <c r="H12" s="132">
        <v>13</v>
      </c>
      <c r="I12" s="132">
        <v>18</v>
      </c>
      <c r="J12" s="132">
        <v>3</v>
      </c>
      <c r="K12" s="132">
        <v>10</v>
      </c>
      <c r="L12" s="114">
        <f>F12*$L$6</f>
        <v>237.84142300054421</v>
      </c>
      <c r="M12" s="114">
        <f>F12*$M$6</f>
        <v>118.92071150027211</v>
      </c>
    </row>
    <row r="13" spans="3:13">
      <c r="C13" s="111" t="s">
        <v>131</v>
      </c>
      <c r="D13" s="132">
        <v>4</v>
      </c>
      <c r="E13" s="113">
        <f>SQRT(D13)*10</f>
        <v>20</v>
      </c>
      <c r="F13" s="110">
        <f>POWER(D13,-$F$5)*200</f>
        <v>70.710678118654755</v>
      </c>
      <c r="G13" s="113"/>
      <c r="H13" s="132">
        <v>36</v>
      </c>
      <c r="I13" s="132">
        <v>48</v>
      </c>
      <c r="J13" s="132">
        <v>5</v>
      </c>
      <c r="K13" s="132">
        <v>16</v>
      </c>
      <c r="L13" s="114">
        <f>F13*$L$6</f>
        <v>141.42135623730951</v>
      </c>
      <c r="M13" s="114">
        <f>F13*$M$6</f>
        <v>70.710678118654755</v>
      </c>
    </row>
    <row r="14" spans="3:13">
      <c r="C14" s="111" t="s">
        <v>132</v>
      </c>
      <c r="D14" s="132">
        <v>6</v>
      </c>
      <c r="E14" s="113">
        <f>SQRT(D14)*10</f>
        <v>24.494897427831781</v>
      </c>
      <c r="F14" s="110">
        <f>POWER(D14,-$F$5)*200</f>
        <v>52.169486002442902</v>
      </c>
      <c r="G14" s="113"/>
      <c r="H14" s="132">
        <v>55</v>
      </c>
      <c r="I14" s="132">
        <v>76</v>
      </c>
      <c r="J14" s="132">
        <v>6</v>
      </c>
      <c r="K14" s="132">
        <v>18</v>
      </c>
      <c r="L14" s="114">
        <f>F14*$L$6</f>
        <v>104.3389720048858</v>
      </c>
      <c r="M14" s="114">
        <f>F14*$M$6</f>
        <v>52.169486002442902</v>
      </c>
    </row>
    <row r="15" spans="3:13">
      <c r="C15" s="132" t="s">
        <v>133</v>
      </c>
      <c r="D15" s="132">
        <v>7</v>
      </c>
      <c r="E15" s="113">
        <f>SQRT(D15)*10</f>
        <v>26.457513110645905</v>
      </c>
      <c r="F15" s="110">
        <f>POWER(D15,-$F$5)*200</f>
        <v>46.47361604850817</v>
      </c>
      <c r="G15" s="113"/>
      <c r="H15" s="132">
        <v>78</v>
      </c>
      <c r="I15" s="132">
        <v>96</v>
      </c>
      <c r="J15" s="132">
        <v>7</v>
      </c>
      <c r="K15" s="132">
        <v>22</v>
      </c>
      <c r="L15" s="114">
        <f>F15*$L$6</f>
        <v>92.947232097016339</v>
      </c>
      <c r="M15" s="114">
        <f>F15*$M$6</f>
        <v>46.47361604850817</v>
      </c>
    </row>
    <row r="16" spans="3:13">
      <c r="L16" s="114"/>
    </row>
    <row r="17" spans="3:12">
      <c r="L17" s="114"/>
    </row>
    <row r="18" spans="3:12">
      <c r="L18" s="114"/>
    </row>
    <row r="22" spans="3:12">
      <c r="D22" s="132" t="s">
        <v>134</v>
      </c>
      <c r="E22" s="132" t="s">
        <v>40</v>
      </c>
      <c r="G22" s="132" t="s">
        <v>135</v>
      </c>
      <c r="H22" s="135" t="s">
        <v>140</v>
      </c>
      <c r="I22" s="132" t="s">
        <v>9</v>
      </c>
    </row>
    <row r="23" spans="3:12">
      <c r="C23" s="132"/>
      <c r="D23" s="132">
        <v>1500</v>
      </c>
      <c r="E23" s="109">
        <v>0</v>
      </c>
      <c r="F23" s="110">
        <f>(1 - E23/$D$23)*100</f>
        <v>100</v>
      </c>
      <c r="G23" s="133">
        <v>30</v>
      </c>
      <c r="H23" s="110">
        <f>G23/$G$23 *100</f>
        <v>100</v>
      </c>
      <c r="I23" s="134">
        <v>1</v>
      </c>
    </row>
    <row r="24" spans="3:12">
      <c r="C24" s="132"/>
      <c r="E24" s="132">
        <v>150</v>
      </c>
      <c r="F24" s="110">
        <f>(1 - E24/$D$23)*100</f>
        <v>90</v>
      </c>
      <c r="G24" s="114">
        <f>ROUND(POWER($D$23-E24,$I$23)/POWER($D$23,$I$23)*$G$23,0)</f>
        <v>27</v>
      </c>
      <c r="H24" s="110">
        <f>G24/$G$23 *100</f>
        <v>90</v>
      </c>
    </row>
    <row r="25" spans="3:12">
      <c r="C25" s="132"/>
      <c r="E25" s="132">
        <v>300</v>
      </c>
      <c r="F25" s="110">
        <f t="shared" ref="F25:F33" si="0">(1 - E25/$D$23)*100</f>
        <v>80</v>
      </c>
      <c r="G25" s="114">
        <f>ROUND(POWER($D$23-E25,$I$23)/POWER($D$23,$I$23)*$G$23,0)</f>
        <v>24</v>
      </c>
      <c r="H25" s="110">
        <f>G25/$G$23 *100</f>
        <v>80</v>
      </c>
    </row>
    <row r="26" spans="3:12">
      <c r="C26" s="132"/>
      <c r="E26" s="109">
        <v>450</v>
      </c>
      <c r="F26" s="110">
        <f t="shared" si="0"/>
        <v>70</v>
      </c>
      <c r="G26" s="114">
        <f>ROUND(POWER($D$23-E26,$I$23)/POWER($D$23,$I$23)*$G$23,0)</f>
        <v>21</v>
      </c>
      <c r="H26" s="110">
        <f>G26/$G$23 *100</f>
        <v>70</v>
      </c>
    </row>
    <row r="27" spans="3:12">
      <c r="E27" s="132">
        <v>600</v>
      </c>
      <c r="F27" s="110">
        <f t="shared" si="0"/>
        <v>60</v>
      </c>
      <c r="G27" s="114">
        <f>ROUND(POWER($D$23-E27,$I$23)/POWER($D$23,$I$23)*$G$23,0)</f>
        <v>18</v>
      </c>
      <c r="H27" s="110">
        <f>G27/$G$23 *100</f>
        <v>60</v>
      </c>
    </row>
    <row r="28" spans="3:12">
      <c r="E28" s="132">
        <v>750</v>
      </c>
      <c r="F28" s="110">
        <f t="shared" si="0"/>
        <v>50</v>
      </c>
      <c r="G28" s="114">
        <f>ROUND(POWER($D$23-E28,$I$23)/POWER($D$23,$I$23)*$G$23,0)</f>
        <v>15</v>
      </c>
      <c r="H28" s="110">
        <f>G28/$G$23 *100</f>
        <v>50</v>
      </c>
    </row>
    <row r="29" spans="3:12">
      <c r="E29" s="109">
        <v>900</v>
      </c>
      <c r="F29" s="110">
        <f t="shared" si="0"/>
        <v>40</v>
      </c>
      <c r="G29" s="114">
        <f>ROUND(POWER($D$23-E29,$I$23)/POWER($D$23,$I$23)*$G$23,0)</f>
        <v>12</v>
      </c>
      <c r="H29" s="110">
        <f>G29/$G$23 *100</f>
        <v>40</v>
      </c>
    </row>
    <row r="30" spans="3:12">
      <c r="E30" s="132">
        <v>1050</v>
      </c>
      <c r="F30" s="110">
        <f t="shared" si="0"/>
        <v>30.000000000000004</v>
      </c>
      <c r="G30" s="114">
        <f>ROUND(POWER($D$23-E30,$I$23)/POWER($D$23,$I$23)*$G$23,0)</f>
        <v>9</v>
      </c>
      <c r="H30" s="110">
        <f>G30/$G$23 *100</f>
        <v>30</v>
      </c>
    </row>
    <row r="31" spans="3:12">
      <c r="E31" s="132">
        <v>1200</v>
      </c>
      <c r="F31" s="110">
        <f t="shared" si="0"/>
        <v>19.999999999999996</v>
      </c>
      <c r="G31" s="114">
        <f>ROUND(POWER($D$23-E31,$I$23)/POWER($D$23,$I$23)*$G$23,0)</f>
        <v>6</v>
      </c>
      <c r="H31" s="110">
        <f>G31/$G$23 *100</f>
        <v>20</v>
      </c>
    </row>
    <row r="32" spans="3:12">
      <c r="E32" s="109">
        <v>1350</v>
      </c>
      <c r="F32" s="110">
        <f t="shared" si="0"/>
        <v>9.9999999999999982</v>
      </c>
      <c r="G32" s="114">
        <f>ROUND(POWER($D$23-E32,$I$23)/POWER($D$23,$I$23)*$G$23,0)</f>
        <v>3</v>
      </c>
      <c r="H32" s="110">
        <f>G32/$G$23 *100</f>
        <v>10</v>
      </c>
    </row>
    <row r="33" spans="5:8">
      <c r="E33" s="132">
        <v>1500</v>
      </c>
      <c r="F33" s="110">
        <f t="shared" si="0"/>
        <v>0</v>
      </c>
      <c r="G33" s="114">
        <f>ROUND(POWER($D$23-E33,$I$23)/POWER($D$23,$I$23)*$G$23,0)</f>
        <v>0</v>
      </c>
      <c r="H33" s="110">
        <f t="shared" ref="F24:H33" si="1">G33/$G$23 *100</f>
        <v>0</v>
      </c>
    </row>
    <row r="34" spans="5:8">
      <c r="E34" s="132"/>
      <c r="G34" s="114"/>
    </row>
    <row r="35" spans="5:8">
      <c r="G35" s="110"/>
    </row>
    <row r="36" spans="5:8">
      <c r="G36" s="110"/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" right="0.7" top="0.78739999999999999" bottom="0.78739999999999999" header="0.3" footer="0.3"/>
  <pageSetup paperSize="9" orientation="portrait" cellComments="asDisplayed" r:id="rId1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D16"/>
  <sheetViews>
    <sheetView topLeftCell="B1" workbookViewId="0">
      <selection activeCell="J19" sqref="J19"/>
    </sheetView>
  </sheetViews>
  <sheetFormatPr baseColWidth="10" defaultColWidth="0" defaultRowHeight="12.75"/>
  <cols>
    <col min="1" max="1" width="0" style="115" hidden="1"/>
    <col min="2" max="8" width="9.140625" style="115"/>
    <col min="9" max="10" width="0" style="115" hidden="1"/>
    <col min="11" max="11" width="9.140625" style="115" customWidth="1"/>
    <col min="12" max="16384" width="0" style="115" hidden="1"/>
  </cols>
  <sheetData>
    <row r="7" spans="1:30">
      <c r="K7" t="s">
        <v>136</v>
      </c>
    </row>
    <row r="8" spans="1:30" ht="15.75" customHeight="1">
      <c r="A8" s="116"/>
      <c r="B8" s="117"/>
      <c r="C8" s="118"/>
      <c r="D8" s="119"/>
      <c r="E8" s="116"/>
      <c r="F8" s="116"/>
      <c r="G8" s="120" t="s">
        <v>137</v>
      </c>
      <c r="H8" s="121" t="s">
        <v>8</v>
      </c>
      <c r="I8" s="120"/>
      <c r="J8" s="116"/>
      <c r="K8" s="116" t="s">
        <v>67</v>
      </c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</row>
    <row r="9" spans="1:30" ht="14.25">
      <c r="B9" s="122"/>
      <c r="C9" s="123" t="s">
        <v>68</v>
      </c>
      <c r="D9" s="124" t="s">
        <v>4</v>
      </c>
      <c r="E9" t="s">
        <v>138</v>
      </c>
      <c r="F9" t="s">
        <v>139</v>
      </c>
      <c r="G9" s="125">
        <v>1.1499999999999999</v>
      </c>
      <c r="H9" s="126">
        <v>20</v>
      </c>
      <c r="I9" s="127"/>
      <c r="K9" s="120">
        <v>1.1499999999999999</v>
      </c>
    </row>
    <row r="10" spans="1:30" ht="14.25">
      <c r="B10" s="122"/>
      <c r="G10" s="125">
        <v>100</v>
      </c>
      <c r="I10" s="127"/>
      <c r="J10" s="125"/>
      <c r="K10" s="116">
        <v>4</v>
      </c>
      <c r="L10" s="125"/>
      <c r="M10" s="128"/>
      <c r="N10" s="128"/>
      <c r="O10" s="125"/>
      <c r="P10" s="125"/>
      <c r="Q10" s="129"/>
      <c r="R10" s="125"/>
      <c r="S10" s="123"/>
      <c r="T10" s="123"/>
      <c r="U10" s="130"/>
      <c r="V10" s="130"/>
      <c r="W10" s="125"/>
    </row>
    <row r="11" spans="1:30" ht="14.25">
      <c r="B11" s="122" t="s">
        <v>64</v>
      </c>
      <c r="C11">
        <v>38</v>
      </c>
      <c r="D11">
        <v>90</v>
      </c>
      <c r="E11">
        <v>210</v>
      </c>
      <c r="F11">
        <v>210</v>
      </c>
      <c r="G11" s="125">
        <f>POWER(C11,$G$9)*F11/E11/$G$10</f>
        <v>0.65576938290063291</v>
      </c>
      <c r="H11" s="124">
        <f>G11*$H$9</f>
        <v>13.115387658012658</v>
      </c>
      <c r="I11" s="127"/>
      <c r="J11" s="125"/>
      <c r="K11" s="125">
        <f>POWER(C11,$K$9)*F11/E11/$K$10</f>
        <v>16.394234572515824</v>
      </c>
      <c r="L11" s="125"/>
      <c r="M11" s="128"/>
      <c r="N11" s="128"/>
      <c r="O11" s="125"/>
      <c r="P11" s="125"/>
      <c r="Q11" s="129"/>
      <c r="R11" s="123"/>
      <c r="S11" s="123"/>
      <c r="T11" s="123"/>
      <c r="U11" s="130"/>
      <c r="V11" s="130"/>
      <c r="W11" s="125"/>
    </row>
    <row r="12" spans="1:30" ht="14.25">
      <c r="B12" s="122" t="s">
        <v>63</v>
      </c>
      <c r="C12">
        <v>42</v>
      </c>
      <c r="D12">
        <v>100</v>
      </c>
      <c r="E12">
        <v>210</v>
      </c>
      <c r="F12">
        <v>210</v>
      </c>
      <c r="G12" s="125">
        <f>POWER(C12,$G$9)*F12/E12/$G$10</f>
        <v>0.73576086483155734</v>
      </c>
      <c r="H12" s="124">
        <f>G12*$H$9</f>
        <v>14.715217296631147</v>
      </c>
      <c r="I12" s="127"/>
      <c r="J12" s="125"/>
      <c r="K12" s="125">
        <f>POWER(C12,$K$9)*F12/E12/$K$10</f>
        <v>18.394021620788934</v>
      </c>
      <c r="L12" s="125"/>
      <c r="M12" s="128"/>
      <c r="N12" s="128"/>
      <c r="O12" s="125"/>
      <c r="P12" s="125"/>
      <c r="Q12" s="129"/>
      <c r="R12" s="123"/>
      <c r="S12" s="123"/>
      <c r="T12" s="123"/>
      <c r="U12" s="130"/>
      <c r="V12" s="130"/>
      <c r="W12" s="125"/>
    </row>
    <row r="13" spans="1:30" ht="14.25">
      <c r="B13" s="122" t="s">
        <v>65</v>
      </c>
      <c r="C13">
        <v>32</v>
      </c>
      <c r="D13">
        <v>110</v>
      </c>
      <c r="E13">
        <v>210</v>
      </c>
      <c r="F13">
        <v>210</v>
      </c>
      <c r="G13" s="125">
        <f>POWER(C13,$G$9)*F13/E13/$G$10</f>
        <v>0.538173705762377</v>
      </c>
      <c r="H13" s="124">
        <f>G13*$H$9</f>
        <v>10.76347411524754</v>
      </c>
      <c r="I13" s="127"/>
      <c r="J13" s="125"/>
      <c r="K13" s="125">
        <f>POWER(C13,$K$9)*F13/E13/$K$10</f>
        <v>13.454342644059425</v>
      </c>
      <c r="L13" s="125"/>
      <c r="M13" s="128"/>
      <c r="N13" s="128"/>
      <c r="O13" s="125"/>
      <c r="P13" s="125"/>
      <c r="Q13" s="129"/>
      <c r="R13" s="123"/>
      <c r="S13" s="123"/>
      <c r="T13" s="123"/>
      <c r="U13" s="130"/>
      <c r="V13" s="130"/>
      <c r="W13" s="125"/>
    </row>
    <row r="14" spans="1:30">
      <c r="B14" t="s">
        <v>62</v>
      </c>
      <c r="C14">
        <v>36</v>
      </c>
      <c r="D14">
        <v>120</v>
      </c>
      <c r="E14">
        <v>210</v>
      </c>
      <c r="F14">
        <v>210</v>
      </c>
      <c r="G14" s="125">
        <f>POWER(C14,$G$9)*F14/E14/$G$10</f>
        <v>0.61623714938749385</v>
      </c>
      <c r="H14" s="124">
        <f>G14*$H$9</f>
        <v>12.324742987749877</v>
      </c>
      <c r="I14" s="127"/>
      <c r="J14" s="125"/>
      <c r="K14" s="125">
        <f>POWER(C14,$K$9)*F14/E14/$K$10</f>
        <v>15.405928734687345</v>
      </c>
      <c r="L14" s="125"/>
      <c r="M14" s="128"/>
      <c r="N14" s="128"/>
      <c r="O14" s="125"/>
      <c r="P14" s="125"/>
      <c r="Q14" s="129"/>
      <c r="R14" s="123"/>
      <c r="S14" s="123"/>
      <c r="T14" s="123"/>
      <c r="U14" s="130"/>
      <c r="V14" s="130"/>
      <c r="W14" s="125"/>
    </row>
    <row r="15" spans="1:30">
      <c r="J15" s="125"/>
      <c r="K15" s="125"/>
      <c r="L15" s="125"/>
      <c r="M15" s="128"/>
      <c r="N15" s="128"/>
      <c r="O15" s="125"/>
      <c r="P15" s="125"/>
      <c r="Q15" s="129"/>
      <c r="R15" s="123"/>
      <c r="S15" s="123"/>
      <c r="T15" s="123"/>
      <c r="U15" s="130"/>
      <c r="V15" s="130"/>
      <c r="W15" s="125"/>
    </row>
    <row r="16" spans="1:30">
      <c r="M16" s="131"/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" right="0.7" top="0.78739999999999999" bottom="0.78739999999999999" header="0.3" footer="0.3"/>
  <pageSetup orientation="portrait" cellComments="asDisplayed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Ships</vt:lpstr>
      <vt:lpstr>Weapons</vt:lpstr>
      <vt:lpstr>Missiles</vt:lpstr>
      <vt:lpstr>Fighters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Finke, Christian (FA-5335, GST, ITST)</dc:creator>
  <cp:lastModifiedBy>Finke, Christian (FA-5335, ITST)</cp:lastModifiedBy>
  <dcterms:created xsi:type="dcterms:W3CDTF">2017-05-30T09:07:37Z</dcterms:created>
  <dcterms:modified xsi:type="dcterms:W3CDTF">2017-05-30T09:07:37Z</dcterms:modified>
</cp:coreProperties>
</file>