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eroxl\UniServerZ\vhosts\jamkridasulsel\desktop-utils\print\_reports\"/>
    </mc:Choice>
  </mc:AlternateContent>
  <bookViews>
    <workbookView xWindow="0" yWindow="0" windowWidth="20490" windowHeight="7035" tabRatio="775" firstSheet="1" activeTab="2"/>
  </bookViews>
  <sheets>
    <sheet name="Srt Ke BSulselbar" sheetId="1" r:id="rId1"/>
    <sheet name="UsulGaji" sheetId="2" r:id="rId2"/>
    <sheet name="DetilGAji" sheetId="3" r:id="rId3"/>
    <sheet name="BPJS-Tk" sheetId="15" r:id="rId4"/>
    <sheet name="BPJSkes" sheetId="16" r:id="rId5"/>
    <sheet name="Absen" sheetId="4" r:id="rId6"/>
    <sheet name="UsuLembur" sheetId="8" r:id="rId7"/>
    <sheet name="Slip_Gaji" sheetId="9" r:id="rId8"/>
    <sheet name="Gaji12_16 KomDir" sheetId="12" r:id="rId9"/>
    <sheet name="Gaji_Lbr12_16" sheetId="13" r:id="rId10"/>
    <sheet name="Lembur" sheetId="17" r:id="rId11"/>
  </sheets>
  <definedNames>
    <definedName name="_xlnm.Print_Area" localSheetId="5">Absen!$B$2:$AF$26</definedName>
    <definedName name="_xlnm.Print_Area" localSheetId="7">Slip_Gaji!$A$1:$BA$64</definedName>
    <definedName name="_xlnm.Print_Area" localSheetId="6">UsuLembur!$D$5:$M$47</definedName>
    <definedName name="_xlnm.Print_Area" localSheetId="1">UsulGaji!$D$5:$M$48</definedName>
  </definedNames>
  <calcPr calcId="152511"/>
</workbook>
</file>

<file path=xl/calcChain.xml><?xml version="1.0" encoding="utf-8"?>
<calcChain xmlns="http://schemas.openxmlformats.org/spreadsheetml/2006/main">
  <c r="K10" i="3" l="1"/>
  <c r="E15" i="16"/>
  <c r="E11" i="16" l="1"/>
  <c r="I11" i="16" l="1"/>
  <c r="O22" i="3"/>
  <c r="I20" i="13" l="1"/>
  <c r="H31" i="12"/>
  <c r="B5" i="13"/>
  <c r="B24" i="12"/>
  <c r="AF15" i="4"/>
  <c r="H21" i="3" s="1"/>
  <c r="M43" i="9"/>
  <c r="V43" i="9" s="1"/>
  <c r="AE43" i="9" s="1"/>
  <c r="AN43" i="9" s="1"/>
  <c r="AW43" i="9" s="1"/>
  <c r="D43" i="9"/>
  <c r="M10" i="9"/>
  <c r="V10" i="9" s="1"/>
  <c r="AE10" i="9" s="1"/>
  <c r="AN10" i="9" s="1"/>
  <c r="AW10" i="9" s="1"/>
  <c r="AY51" i="9"/>
  <c r="AY50" i="9"/>
  <c r="AY49" i="9"/>
  <c r="AY46" i="9"/>
  <c r="AY18" i="9"/>
  <c r="AY17" i="9"/>
  <c r="AY16" i="9"/>
  <c r="AY13" i="9"/>
  <c r="AY12" i="9"/>
  <c r="AW8" i="9"/>
  <c r="AP51" i="9"/>
  <c r="AP50" i="9"/>
  <c r="AP49" i="9"/>
  <c r="AP46" i="9"/>
  <c r="AP45" i="9"/>
  <c r="AP18" i="9"/>
  <c r="AP17" i="9"/>
  <c r="AP16" i="9"/>
  <c r="AP13" i="9"/>
  <c r="AP12" i="9"/>
  <c r="AG51" i="9"/>
  <c r="AG50" i="9"/>
  <c r="AG49" i="9"/>
  <c r="AG46" i="9"/>
  <c r="AG45" i="9"/>
  <c r="AG18" i="9"/>
  <c r="AG17" i="9"/>
  <c r="AG16" i="9"/>
  <c r="AG13" i="9"/>
  <c r="AG12" i="9"/>
  <c r="X51" i="9"/>
  <c r="X50" i="9"/>
  <c r="X49" i="9"/>
  <c r="X46" i="9"/>
  <c r="X45" i="9"/>
  <c r="X18" i="9"/>
  <c r="X17" i="9"/>
  <c r="X16" i="9"/>
  <c r="X13" i="9"/>
  <c r="X12" i="9"/>
  <c r="O51" i="9"/>
  <c r="O50" i="9"/>
  <c r="O49" i="9"/>
  <c r="O46" i="9"/>
  <c r="O45" i="9"/>
  <c r="O18" i="9"/>
  <c r="O17" i="9"/>
  <c r="O16" i="9"/>
  <c r="O13" i="9"/>
  <c r="O12" i="9"/>
  <c r="F12" i="9"/>
  <c r="N21" i="3"/>
  <c r="AP54" i="9" s="1"/>
  <c r="N20" i="3"/>
  <c r="AY21" i="9" s="1"/>
  <c r="N19" i="3"/>
  <c r="X54" i="9" s="1"/>
  <c r="N17" i="3"/>
  <c r="AP21" i="9" s="1"/>
  <c r="N16" i="3"/>
  <c r="AG54" i="9" s="1"/>
  <c r="N15" i="3"/>
  <c r="X21" i="9" s="1"/>
  <c r="N14" i="3"/>
  <c r="O54" i="9" s="1"/>
  <c r="N13" i="3"/>
  <c r="O21" i="9" s="1"/>
  <c r="N12" i="3"/>
  <c r="AG21" i="9" s="1"/>
  <c r="N10" i="3"/>
  <c r="F21" i="9" s="1"/>
  <c r="I22" i="3"/>
  <c r="F22" i="3"/>
  <c r="G18" i="13" s="1"/>
  <c r="G21" i="3" l="1"/>
  <c r="F23" i="16" l="1"/>
  <c r="H23" i="16" s="1"/>
  <c r="E23" i="16"/>
  <c r="I23" i="16" s="1"/>
  <c r="F22" i="16"/>
  <c r="H22" i="16" s="1"/>
  <c r="E22" i="16"/>
  <c r="I22" i="16" s="1"/>
  <c r="F21" i="16"/>
  <c r="H21" i="16" s="1"/>
  <c r="E21" i="16"/>
  <c r="I21" i="16" s="1"/>
  <c r="F20" i="16"/>
  <c r="H20" i="16" s="1"/>
  <c r="E20" i="16"/>
  <c r="I20" i="16" s="1"/>
  <c r="F19" i="16"/>
  <c r="H19" i="16" s="1"/>
  <c r="E19" i="16"/>
  <c r="F18" i="16"/>
  <c r="H18" i="16" s="1"/>
  <c r="E18" i="16"/>
  <c r="I18" i="16" s="1"/>
  <c r="F17" i="16"/>
  <c r="H17" i="16" s="1"/>
  <c r="E17" i="16"/>
  <c r="I17" i="16" s="1"/>
  <c r="F16" i="16"/>
  <c r="H16" i="16" s="1"/>
  <c r="E16" i="16"/>
  <c r="I16" i="16" s="1"/>
  <c r="F15" i="16"/>
  <c r="H15" i="16" s="1"/>
  <c r="I15" i="16"/>
  <c r="F14" i="16"/>
  <c r="H14" i="16" s="1"/>
  <c r="E14" i="16"/>
  <c r="F13" i="16"/>
  <c r="H13" i="16" s="1"/>
  <c r="E13" i="16"/>
  <c r="I13" i="16" s="1"/>
  <c r="F12" i="16"/>
  <c r="H12" i="16" s="1"/>
  <c r="E12" i="16"/>
  <c r="I12" i="16" s="1"/>
  <c r="F11" i="16"/>
  <c r="F10" i="16"/>
  <c r="H10" i="16" s="1"/>
  <c r="E10" i="16"/>
  <c r="I10" i="16" s="1"/>
  <c r="F9" i="16"/>
  <c r="H9" i="16" s="1"/>
  <c r="D9" i="16"/>
  <c r="E9" i="16" s="1"/>
  <c r="I9" i="16" s="1"/>
  <c r="D9" i="15"/>
  <c r="J9" i="15" s="1"/>
  <c r="L23" i="15"/>
  <c r="K23" i="15"/>
  <c r="J23" i="15"/>
  <c r="I23" i="15"/>
  <c r="H23" i="15"/>
  <c r="G23" i="15"/>
  <c r="F23" i="15"/>
  <c r="E23" i="15"/>
  <c r="M23" i="15" s="1"/>
  <c r="L22" i="15"/>
  <c r="K22" i="15"/>
  <c r="J22" i="15"/>
  <c r="I22" i="15"/>
  <c r="H22" i="15"/>
  <c r="P22" i="15" s="1"/>
  <c r="G22" i="15"/>
  <c r="O22" i="15" s="1"/>
  <c r="F22" i="15"/>
  <c r="E22" i="15"/>
  <c r="M22" i="15" s="1"/>
  <c r="L21" i="15"/>
  <c r="K21" i="15"/>
  <c r="J21" i="15"/>
  <c r="I21" i="15"/>
  <c r="H21" i="15"/>
  <c r="G21" i="15"/>
  <c r="O21" i="15" s="1"/>
  <c r="F21" i="15"/>
  <c r="N21" i="15" s="1"/>
  <c r="E21" i="15"/>
  <c r="M21" i="15" s="1"/>
  <c r="L20" i="15"/>
  <c r="K20" i="15"/>
  <c r="J20" i="15"/>
  <c r="I20" i="15"/>
  <c r="H20" i="15"/>
  <c r="G20" i="15"/>
  <c r="O20" i="15" s="1"/>
  <c r="F20" i="15"/>
  <c r="N20" i="15" s="1"/>
  <c r="E20" i="15"/>
  <c r="M20" i="15" s="1"/>
  <c r="L19" i="15"/>
  <c r="K19" i="15"/>
  <c r="J19" i="15"/>
  <c r="I19" i="15"/>
  <c r="H19" i="15"/>
  <c r="P19" i="15" s="1"/>
  <c r="G19" i="15"/>
  <c r="O19" i="15" s="1"/>
  <c r="F19" i="15"/>
  <c r="E19" i="15"/>
  <c r="M19" i="15" s="1"/>
  <c r="L18" i="15"/>
  <c r="K18" i="15"/>
  <c r="J18" i="15"/>
  <c r="I18" i="15"/>
  <c r="H18" i="15"/>
  <c r="G18" i="15"/>
  <c r="O18" i="15" s="1"/>
  <c r="F18" i="15"/>
  <c r="E18" i="15"/>
  <c r="M18" i="15" s="1"/>
  <c r="L17" i="15"/>
  <c r="K17" i="15"/>
  <c r="J17" i="15"/>
  <c r="I17" i="15"/>
  <c r="H17" i="15"/>
  <c r="G17" i="15"/>
  <c r="O17" i="15" s="1"/>
  <c r="F17" i="15"/>
  <c r="N17" i="15" s="1"/>
  <c r="E17" i="15"/>
  <c r="M17" i="15" s="1"/>
  <c r="L16" i="15"/>
  <c r="K16" i="15"/>
  <c r="J16" i="15"/>
  <c r="I16" i="15"/>
  <c r="H16" i="15"/>
  <c r="G16" i="15"/>
  <c r="O16" i="15" s="1"/>
  <c r="F16" i="15"/>
  <c r="N16" i="15" s="1"/>
  <c r="E16" i="15"/>
  <c r="M16" i="15" s="1"/>
  <c r="L15" i="15"/>
  <c r="K15" i="15"/>
  <c r="J15" i="15"/>
  <c r="I15" i="15"/>
  <c r="H15" i="15"/>
  <c r="G15" i="15"/>
  <c r="F15" i="15"/>
  <c r="E15" i="15"/>
  <c r="M15" i="15" s="1"/>
  <c r="L14" i="15"/>
  <c r="K14" i="15"/>
  <c r="J14" i="15"/>
  <c r="I14" i="15"/>
  <c r="H14" i="15"/>
  <c r="G14" i="15"/>
  <c r="O14" i="15" s="1"/>
  <c r="F14" i="15"/>
  <c r="N14" i="15" s="1"/>
  <c r="E14" i="15"/>
  <c r="M14" i="15" s="1"/>
  <c r="L13" i="15"/>
  <c r="K13" i="15"/>
  <c r="J13" i="15"/>
  <c r="I13" i="15"/>
  <c r="H13" i="15"/>
  <c r="G13" i="15"/>
  <c r="O13" i="15" s="1"/>
  <c r="F13" i="15"/>
  <c r="N13" i="15" s="1"/>
  <c r="E13" i="15"/>
  <c r="M13" i="15" s="1"/>
  <c r="L12" i="15"/>
  <c r="K12" i="15"/>
  <c r="J12" i="15"/>
  <c r="I12" i="15"/>
  <c r="H12" i="15"/>
  <c r="G12" i="15"/>
  <c r="O12" i="15" s="1"/>
  <c r="F12" i="15"/>
  <c r="N12" i="15" s="1"/>
  <c r="E12" i="15"/>
  <c r="L11" i="15"/>
  <c r="K11" i="15"/>
  <c r="J11" i="15"/>
  <c r="I11" i="15"/>
  <c r="H11" i="15"/>
  <c r="G11" i="15"/>
  <c r="O11" i="15" s="1"/>
  <c r="F11" i="15"/>
  <c r="E11" i="15"/>
  <c r="M11" i="15" s="1"/>
  <c r="L10" i="15"/>
  <c r="K10" i="15"/>
  <c r="J10" i="15"/>
  <c r="I10" i="15"/>
  <c r="H10" i="15"/>
  <c r="P10" i="15" s="1"/>
  <c r="G10" i="15"/>
  <c r="O10" i="15" s="1"/>
  <c r="F10" i="15"/>
  <c r="E10" i="15"/>
  <c r="M10" i="15" s="1"/>
  <c r="K9" i="15"/>
  <c r="G9" i="15"/>
  <c r="N23" i="15" l="1"/>
  <c r="O23" i="15"/>
  <c r="R11" i="15"/>
  <c r="R12" i="15"/>
  <c r="J24" i="15"/>
  <c r="G14" i="16"/>
  <c r="I14" i="16"/>
  <c r="G19" i="16"/>
  <c r="I19" i="16"/>
  <c r="G11" i="16"/>
  <c r="H11" i="16"/>
  <c r="G16" i="16"/>
  <c r="G22" i="16"/>
  <c r="G13" i="16"/>
  <c r="G21" i="16"/>
  <c r="G18" i="16"/>
  <c r="G15" i="16"/>
  <c r="G17" i="16"/>
  <c r="G20" i="16"/>
  <c r="G23" i="16"/>
  <c r="D24" i="16"/>
  <c r="G10" i="16"/>
  <c r="E24" i="16"/>
  <c r="M13" i="3"/>
  <c r="M14" i="3"/>
  <c r="M15" i="3"/>
  <c r="M17" i="3"/>
  <c r="M20" i="3"/>
  <c r="M21" i="3"/>
  <c r="M9" i="3"/>
  <c r="M10" i="3"/>
  <c r="M11" i="3"/>
  <c r="M12" i="3"/>
  <c r="M8" i="3"/>
  <c r="G9" i="16"/>
  <c r="G12" i="16"/>
  <c r="F24" i="16"/>
  <c r="Q22" i="15"/>
  <c r="L20" i="3" s="1"/>
  <c r="AY19" i="9" s="1"/>
  <c r="R23" i="15"/>
  <c r="Q23" i="15"/>
  <c r="L21" i="3" s="1"/>
  <c r="AP52" i="9" s="1"/>
  <c r="R16" i="15"/>
  <c r="Q16" i="15"/>
  <c r="L15" i="3" s="1"/>
  <c r="X19" i="9" s="1"/>
  <c r="R17" i="15"/>
  <c r="Q17" i="15"/>
  <c r="L16" i="3" s="1"/>
  <c r="AG52" i="9" s="1"/>
  <c r="N15" i="15"/>
  <c r="O15" i="15"/>
  <c r="R20" i="15"/>
  <c r="Q20" i="15"/>
  <c r="L18" i="3" s="1"/>
  <c r="AY52" i="9" s="1"/>
  <c r="Q13" i="15"/>
  <c r="L12" i="3" s="1"/>
  <c r="AG19" i="9" s="1"/>
  <c r="K24" i="15"/>
  <c r="G24" i="15"/>
  <c r="H9" i="15"/>
  <c r="L9" i="15"/>
  <c r="L24" i="15" s="1"/>
  <c r="E9" i="15"/>
  <c r="I9" i="15"/>
  <c r="I24" i="15" s="1"/>
  <c r="D24" i="15"/>
  <c r="F9" i="15"/>
  <c r="F24" i="15" s="1"/>
  <c r="P11" i="15"/>
  <c r="P13" i="15"/>
  <c r="P15" i="15"/>
  <c r="P12" i="15"/>
  <c r="P14" i="15"/>
  <c r="P18" i="15"/>
  <c r="P21" i="15"/>
  <c r="Q21" i="15"/>
  <c r="L19" i="3" s="1"/>
  <c r="X52" i="9" s="1"/>
  <c r="R22" i="15"/>
  <c r="N22" i="15"/>
  <c r="R21" i="15"/>
  <c r="P23" i="15"/>
  <c r="Q18" i="15"/>
  <c r="L17" i="3" s="1"/>
  <c r="AP19" i="9" s="1"/>
  <c r="R10" i="15"/>
  <c r="R18" i="15"/>
  <c r="R19" i="15"/>
  <c r="Q10" i="15"/>
  <c r="Q11" i="15"/>
  <c r="Q12" i="15"/>
  <c r="Q14" i="15"/>
  <c r="L13" i="3" s="1"/>
  <c r="O19" i="9" s="1"/>
  <c r="Q15" i="15"/>
  <c r="L14" i="3" s="1"/>
  <c r="O52" i="9" s="1"/>
  <c r="Q19" i="15"/>
  <c r="P20" i="15"/>
  <c r="N11" i="15"/>
  <c r="R15" i="15"/>
  <c r="S15" i="15" s="1"/>
  <c r="P17" i="15"/>
  <c r="N19" i="15"/>
  <c r="N10" i="15"/>
  <c r="R14" i="15"/>
  <c r="N18" i="15"/>
  <c r="M12" i="15"/>
  <c r="R13" i="15"/>
  <c r="P16" i="15"/>
  <c r="O9" i="15"/>
  <c r="O24" i="15" s="1"/>
  <c r="S11" i="15" l="1"/>
  <c r="L10" i="3"/>
  <c r="F19" i="9" s="1"/>
  <c r="S10" i="15"/>
  <c r="L9" i="3"/>
  <c r="S17" i="15"/>
  <c r="S12" i="15"/>
  <c r="L11" i="3"/>
  <c r="F52" i="9" s="1"/>
  <c r="X20" i="9"/>
  <c r="O20" i="9"/>
  <c r="F53" i="9"/>
  <c r="J21" i="16"/>
  <c r="M19" i="3"/>
  <c r="AY20" i="9"/>
  <c r="O53" i="9"/>
  <c r="AG20" i="9"/>
  <c r="AP53" i="9"/>
  <c r="P21" i="3"/>
  <c r="J13" i="16"/>
  <c r="J10" i="16"/>
  <c r="J17" i="16"/>
  <c r="M16" i="3"/>
  <c r="F20" i="9"/>
  <c r="J20" i="16"/>
  <c r="M18" i="3"/>
  <c r="J15" i="16"/>
  <c r="J23" i="16"/>
  <c r="J16" i="16"/>
  <c r="J18" i="16"/>
  <c r="J14" i="16"/>
  <c r="J12" i="16"/>
  <c r="J19" i="16"/>
  <c r="J22" i="16"/>
  <c r="J11" i="16"/>
  <c r="H24" i="16"/>
  <c r="I24" i="16"/>
  <c r="G24" i="16"/>
  <c r="S22" i="15"/>
  <c r="S16" i="15"/>
  <c r="R9" i="15"/>
  <c r="S20" i="15"/>
  <c r="S23" i="15"/>
  <c r="S19" i="15"/>
  <c r="S13" i="15"/>
  <c r="R24" i="15"/>
  <c r="N9" i="15"/>
  <c r="N24" i="15" s="1"/>
  <c r="Q9" i="15"/>
  <c r="H24" i="15"/>
  <c r="M9" i="15"/>
  <c r="M24" i="15" s="1"/>
  <c r="E24" i="15"/>
  <c r="P9" i="15"/>
  <c r="P24" i="15" s="1"/>
  <c r="S14" i="15"/>
  <c r="S21" i="15"/>
  <c r="S18" i="15"/>
  <c r="Q24" i="15" l="1"/>
  <c r="L8" i="3"/>
  <c r="L22" i="3" s="1"/>
  <c r="AY53" i="9"/>
  <c r="AP20" i="9"/>
  <c r="AG53" i="9"/>
  <c r="X53" i="9"/>
  <c r="M22" i="3"/>
  <c r="J9" i="16"/>
  <c r="J24" i="16" s="1"/>
  <c r="S9" i="15"/>
  <c r="S24" i="15" s="1"/>
  <c r="K11" i="3" l="1"/>
  <c r="F51" i="9" s="1"/>
  <c r="P10" i="3"/>
  <c r="K9" i="3"/>
  <c r="K8" i="3"/>
  <c r="AF14" i="4"/>
  <c r="AF13" i="4"/>
  <c r="AF12" i="4"/>
  <c r="AF11" i="4"/>
  <c r="AF10" i="4"/>
  <c r="AF9" i="4"/>
  <c r="AF8" i="4"/>
  <c r="AF7" i="4"/>
  <c r="E8" i="3"/>
  <c r="G16" i="3" l="1"/>
  <c r="H16" i="3"/>
  <c r="H20" i="3"/>
  <c r="AY14" i="9" s="1"/>
  <c r="G20" i="3"/>
  <c r="G13" i="3"/>
  <c r="H13" i="3"/>
  <c r="G17" i="3"/>
  <c r="P17" i="3" s="1"/>
  <c r="H17" i="3"/>
  <c r="G14" i="3"/>
  <c r="H14" i="3"/>
  <c r="G18" i="3"/>
  <c r="H18" i="3"/>
  <c r="G15" i="3"/>
  <c r="H15" i="3"/>
  <c r="AY48" i="9"/>
  <c r="H19" i="3"/>
  <c r="X47" i="9" s="1"/>
  <c r="G19" i="3"/>
  <c r="G9" i="12"/>
  <c r="G29" i="12"/>
  <c r="F18" i="9"/>
  <c r="N8" i="3"/>
  <c r="P8" i="3" s="1"/>
  <c r="X15" i="9"/>
  <c r="AG48" i="9"/>
  <c r="AP48" i="9"/>
  <c r="AY15" i="9"/>
  <c r="O15" i="9"/>
  <c r="AF6" i="4"/>
  <c r="G12" i="3" l="1"/>
  <c r="H12" i="3"/>
  <c r="X48" i="9"/>
  <c r="P19" i="3"/>
  <c r="P15" i="3"/>
  <c r="O48" i="9"/>
  <c r="P14" i="3"/>
  <c r="P13" i="3"/>
  <c r="P16" i="3"/>
  <c r="AP15" i="9"/>
  <c r="P20" i="3"/>
  <c r="AG15" i="9"/>
  <c r="E9" i="3"/>
  <c r="E11" i="3"/>
  <c r="P12" i="3" l="1"/>
  <c r="N11" i="3"/>
  <c r="F54" i="9" s="1"/>
  <c r="F45" i="9"/>
  <c r="E29" i="12"/>
  <c r="H29" i="12" s="1"/>
  <c r="N9" i="3"/>
  <c r="P9" i="3" s="1"/>
  <c r="E9" i="12"/>
  <c r="H9" i="12" s="1"/>
  <c r="P11" i="3" l="1"/>
  <c r="AZ62" i="9"/>
  <c r="AZ29" i="9"/>
  <c r="AQ29" i="9"/>
  <c r="AH62" i="9"/>
  <c r="AH29" i="9"/>
  <c r="Y62" i="9"/>
  <c r="Y29" i="9"/>
  <c r="P62" i="9"/>
  <c r="P29" i="9"/>
  <c r="G62" i="9"/>
  <c r="G29" i="9"/>
  <c r="AY22" i="9"/>
  <c r="X55" i="9"/>
  <c r="F55" i="9"/>
  <c r="F22" i="9"/>
  <c r="F20" i="8" l="1"/>
  <c r="AP47" i="9" l="1"/>
  <c r="AP55" i="9" s="1"/>
  <c r="E18" i="3"/>
  <c r="AY47" i="9"/>
  <c r="AY45" i="9" l="1"/>
  <c r="N18" i="3"/>
  <c r="P18" i="3" s="1"/>
  <c r="AG14" i="9"/>
  <c r="AG22" i="9" s="1"/>
  <c r="AG47" i="9"/>
  <c r="AG55" i="9" s="1"/>
  <c r="E18" i="13"/>
  <c r="X14" i="9"/>
  <c r="X22" i="9" s="1"/>
  <c r="O14" i="9"/>
  <c r="O22" i="9" s="1"/>
  <c r="AP14" i="9"/>
  <c r="AP22" i="9" s="1"/>
  <c r="O47" i="9"/>
  <c r="O55" i="9" s="1"/>
  <c r="AF16" i="4"/>
  <c r="AY54" i="9" l="1"/>
  <c r="AY55" i="9" s="1"/>
  <c r="N22" i="3"/>
  <c r="J22" i="3"/>
  <c r="H18" i="13" s="1"/>
  <c r="K22" i="3" l="1"/>
  <c r="D18" i="1" l="1"/>
  <c r="C4" i="4"/>
  <c r="H22" i="3" l="1"/>
  <c r="G22" i="3"/>
  <c r="E22" i="3"/>
  <c r="P22" i="3" l="1"/>
  <c r="F18" i="13"/>
  <c r="I18" i="13" s="1"/>
</calcChain>
</file>

<file path=xl/sharedStrings.xml><?xml version="1.0" encoding="utf-8"?>
<sst xmlns="http://schemas.openxmlformats.org/spreadsheetml/2006/main" count="1067" uniqueCount="238">
  <si>
    <t>NAMA</t>
  </si>
  <si>
    <t>JABATAN</t>
  </si>
  <si>
    <t>GAJI POKOK</t>
  </si>
  <si>
    <t>TOTAL</t>
  </si>
  <si>
    <t>DIKETAHUI,</t>
  </si>
  <si>
    <t>DIPROSES,</t>
  </si>
  <si>
    <t>Dengan hormat,</t>
  </si>
  <si>
    <t>Dibuat,</t>
  </si>
  <si>
    <t xml:space="preserve">  Keputusan Direksi :</t>
  </si>
  <si>
    <t>HADIR</t>
  </si>
  <si>
    <t>LAMPIRAN KE - 1</t>
  </si>
  <si>
    <t>Kepada Yth,</t>
  </si>
  <si>
    <t>di -</t>
  </si>
  <si>
    <t>NO REKENING</t>
  </si>
  <si>
    <t>NOMINAL</t>
  </si>
  <si>
    <t>Total</t>
  </si>
  <si>
    <t>GAJI BERSIH</t>
  </si>
  <si>
    <t>Mataram,23 April 2015</t>
  </si>
  <si>
    <t xml:space="preserve">sebesar Rp. </t>
  </si>
  <si>
    <t>terimakasih.</t>
  </si>
  <si>
    <t>Sehubungan  dengan hal  tersebut  mohon keputusan Bapak, demikian kami sampaikan</t>
  </si>
  <si>
    <t>Direktur Utama</t>
  </si>
  <si>
    <t>Terlampir :</t>
  </si>
  <si>
    <t>- Daftar hadir karyawan</t>
  </si>
  <si>
    <t xml:space="preserve"> </t>
  </si>
  <si>
    <t xml:space="preserve">Karena pentingnya  hal tersebut  mohon  pelaksanaannya  agar dilaksanakan tepat waktu, dan atas </t>
  </si>
  <si>
    <t>kerjasamanya disampaikan terimakasih.</t>
  </si>
  <si>
    <t>MEMO INTERNAL</t>
  </si>
  <si>
    <t>2 Lembar</t>
  </si>
  <si>
    <t>Kepada Yth</t>
  </si>
  <si>
    <t xml:space="preserve">Dari             </t>
  </si>
  <si>
    <t xml:space="preserve">Lamp          </t>
  </si>
  <si>
    <t xml:space="preserve">Perihal       </t>
  </si>
  <si>
    <t>:</t>
  </si>
  <si>
    <t>Direksi PT. Jamkrida Sulsel</t>
  </si>
  <si>
    <t>Bagian Keuangan, Umum/SDM</t>
  </si>
  <si>
    <t>Tanggal</t>
  </si>
  <si>
    <t>Sebagai bahan  pertimbangan Bapak, saya laporkan kondisi keuangan PT. Jamkrida Sulsel</t>
  </si>
  <si>
    <t>AM. Wahyudi Aman</t>
  </si>
  <si>
    <t>Manajer Keu, SDM/UMUM</t>
  </si>
  <si>
    <t>Drs. H.Andi Hatta Marakarma, MP</t>
  </si>
  <si>
    <t>Peter Gozal, MBA</t>
  </si>
  <si>
    <t>Mulyan Pulubuhu</t>
  </si>
  <si>
    <t>Muhammad Ikrar De Rosari</t>
  </si>
  <si>
    <t>Maswan</t>
  </si>
  <si>
    <t>Hj. Nisma Niswati</t>
  </si>
  <si>
    <t>Andi Tenri Awaru</t>
  </si>
  <si>
    <t>Hadi Fardianto</t>
  </si>
  <si>
    <t>Satria</t>
  </si>
  <si>
    <t>Munir</t>
  </si>
  <si>
    <t>Komisaris Utama</t>
  </si>
  <si>
    <t>Komisaris</t>
  </si>
  <si>
    <t>Direktur</t>
  </si>
  <si>
    <t>Manajer Keu, SDM &amp; Umum</t>
  </si>
  <si>
    <t>Adm. Keuangan</t>
  </si>
  <si>
    <t>Cuustomer Service</t>
  </si>
  <si>
    <t>Umum</t>
  </si>
  <si>
    <t>Driver</t>
  </si>
  <si>
    <t>Cleaning Service</t>
  </si>
  <si>
    <t xml:space="preserve">Sebagai bahan  pertimbangan Bapak, saya lampirkan Surat Perintah Lembur saat </t>
  </si>
  <si>
    <t>melakukan kegiatan lebur.</t>
  </si>
  <si>
    <t>Bersama ini saya sampaikan usulan kebutuhan penggajian  Direksi, Dewan Komisaris  dan</t>
  </si>
  <si>
    <t>yaitu sebesar Rp.</t>
  </si>
  <si>
    <t>Astari Dewi Ratih</t>
  </si>
  <si>
    <t>Sarah Lobo</t>
  </si>
  <si>
    <t>v</t>
  </si>
  <si>
    <t>x</t>
  </si>
  <si>
    <t>(sembilan ratus tujuh puluh satu ribu rupiah )</t>
  </si>
  <si>
    <t>PT. Jamkrida Sulsel</t>
  </si>
  <si>
    <t xml:space="preserve">     Makassar</t>
  </si>
  <si>
    <t>Makassar, 25 Januari 2017</t>
  </si>
  <si>
    <t xml:space="preserve">Untuk keperluan pembayaran gaji tanggal 25/ 01/ 2017, mohon dapat dipindahbukukan dari rekening kami </t>
  </si>
  <si>
    <t>nomor : 510 053 000000081-8 a/n PT. Jamkrida Sulsel dengan nominal Rp. ,- atas nama berikut ini :</t>
  </si>
  <si>
    <t>Ishak</t>
  </si>
  <si>
    <t>NO.</t>
  </si>
  <si>
    <t xml:space="preserve">Ruko Latimojong Square Jl. Niko Blok H no. 21 Makassar </t>
  </si>
  <si>
    <t>SLIP GAJI</t>
  </si>
  <si>
    <t>N am a</t>
  </si>
  <si>
    <t>Jabatan</t>
  </si>
  <si>
    <t>Gaji Pokok</t>
  </si>
  <si>
    <t>Tunj. Jabatan</t>
  </si>
  <si>
    <t>Tunj. Transprot</t>
  </si>
  <si>
    <t>Tunj. Makan</t>
  </si>
  <si>
    <t>Tunj. Lainnya</t>
  </si>
  <si>
    <t>Lembur</t>
  </si>
  <si>
    <t>Potongang PPh 21</t>
  </si>
  <si>
    <t>+</t>
  </si>
  <si>
    <t>Jumlah</t>
  </si>
  <si>
    <t>(Delapan ratus tiga puluh  ribu  rupiah)</t>
  </si>
  <si>
    <t>Keu, SDM &amp; Umum</t>
  </si>
  <si>
    <t>Yang menerima,</t>
  </si>
  <si>
    <t>Manajer</t>
  </si>
  <si>
    <t>Gaji Bulan</t>
  </si>
  <si>
    <t>Ruko Latimojong Square Jl. Niko Blok H no. 21 Makassar, Telp.3626125</t>
  </si>
  <si>
    <t>Supervisor Penjaminan</t>
  </si>
  <si>
    <t>Costumer Service</t>
  </si>
  <si>
    <t>Hj. Asniwaty, MM</t>
  </si>
  <si>
    <t>Supervisor Pemasaran</t>
  </si>
  <si>
    <t>Adm. Penjaminan</t>
  </si>
  <si>
    <t>NO</t>
  </si>
  <si>
    <t>PT. JAMKRIDA SULSEL</t>
  </si>
  <si>
    <t>No</t>
  </si>
  <si>
    <t>N a  m a</t>
  </si>
  <si>
    <t>Bagian</t>
  </si>
  <si>
    <t>Tunj. Makan &amp; Transp</t>
  </si>
  <si>
    <t>Customer Service</t>
  </si>
  <si>
    <t>Supv. Pemasaran</t>
  </si>
  <si>
    <t>Total -----&gt;</t>
  </si>
  <si>
    <t>Muhammad Ikrar de Rosari</t>
  </si>
  <si>
    <t xml:space="preserve">DAFTAR Gaji Dewan Komisaris </t>
  </si>
  <si>
    <t>Gaji Dewan Komisaris</t>
  </si>
  <si>
    <t>Pot. PPh 21</t>
  </si>
  <si>
    <t>Jumlah,</t>
  </si>
  <si>
    <t>Drs. H. A. Hatta Marakarma, M.P</t>
  </si>
  <si>
    <t>Rincian gaji Komisaris</t>
  </si>
  <si>
    <t>Peter Gosal, MBA</t>
  </si>
  <si>
    <t>Ada pada Bagian SDM &amp; Umum</t>
  </si>
  <si>
    <t>Manaj. Keuangan &amp; Umum</t>
  </si>
  <si>
    <t xml:space="preserve">DAFTAR Gaji Direksi </t>
  </si>
  <si>
    <t>Gaji Direksi</t>
  </si>
  <si>
    <t>Rincian Gaji Direksi</t>
  </si>
  <si>
    <t xml:space="preserve">DAFTAR GAJI, TUNJANGAN  KARYAWAN </t>
  </si>
  <si>
    <t>Manaj. Keu &amp; Umum / SDM</t>
  </si>
  <si>
    <t>Supv. Penjaminan &amp; Anls Resk</t>
  </si>
  <si>
    <t>Rincian Gaji dan Tunjangan</t>
  </si>
  <si>
    <t>Adm Keuangan</t>
  </si>
  <si>
    <t xml:space="preserve">Makan, Transport dan Jabatan </t>
  </si>
  <si>
    <t>Terlampir di Bagian SDM</t>
  </si>
  <si>
    <t>dan Umum</t>
  </si>
  <si>
    <t>Penjaminan &amp; Marktg</t>
  </si>
  <si>
    <t>Hj. Asniawati</t>
  </si>
  <si>
    <t>(enam belas juta  empat ratus lima puluh  delapan ribu  rupiah)</t>
  </si>
  <si>
    <t>(empat belas juta lima ratus enam puluh  satu ribu  rupiah)</t>
  </si>
  <si>
    <t>(empat juta dua ratus tiga puluh  lima ribu  rupiah)</t>
  </si>
  <si>
    <t>(tiga juta enam puluh  delapan ribu  rupiah)</t>
  </si>
  <si>
    <t>(dua juta lima  ratus lima belas  ribu  rupiah)</t>
  </si>
  <si>
    <t>(tiga juta lima ratus   ribu  rupiah)</t>
  </si>
  <si>
    <t>(dua juta dua ratus tiga puluh  ribu  rupiah)</t>
  </si>
  <si>
    <t>(dua juta  tiga puluh  lima ribu  rupiah)</t>
  </si>
  <si>
    <t>(tiga juta tiga ratus sembilan puluh  lima ribu  rupiah)</t>
  </si>
  <si>
    <t>(tujuh juta seratus ratus enam puluh  lima ribu  rupiah)</t>
  </si>
  <si>
    <t>I</t>
  </si>
  <si>
    <t>S</t>
  </si>
  <si>
    <t>A</t>
  </si>
  <si>
    <t>Rekap Kehadiran</t>
  </si>
  <si>
    <t>T</t>
  </si>
  <si>
    <t>HK</t>
  </si>
  <si>
    <t>AM. Wahyudi MA</t>
  </si>
  <si>
    <t>Erni Irawati</t>
  </si>
  <si>
    <t>Akunting</t>
  </si>
  <si>
    <t>Nomor :     /MI/JSS/I/2017</t>
  </si>
  <si>
    <t>BIAYA LEMBUR KARYAWAN Tgl 15 Desember 2016 s/d 14 Januari 2017</t>
  </si>
  <si>
    <t>Bersama ini saya sampaikan usulan pembayara lembur  karyawan tgl 15/12/ 16 s/d 14/12 /17</t>
  </si>
  <si>
    <t>TABEL PERHITUNGAN IURAN BPJS KETENAGAKERJAAN (BPJS TK)</t>
  </si>
  <si>
    <t>% Perhitungan Tarif</t>
  </si>
  <si>
    <t>Nama Karyawan</t>
  </si>
  <si>
    <t>Upah Sebulan</t>
  </si>
  <si>
    <t>Iuran Yang dibayar Oleh Perusahaan</t>
  </si>
  <si>
    <t>Iuran yang dibayar oleh TK</t>
  </si>
  <si>
    <t>Potongan Gaji</t>
  </si>
  <si>
    <t>Jml Iuran Perusahaan</t>
  </si>
  <si>
    <t>Total Iuran BPJS TK</t>
  </si>
  <si>
    <t>Program</t>
  </si>
  <si>
    <t>Dari Perusahaan</t>
  </si>
  <si>
    <t>Dari karyawan</t>
  </si>
  <si>
    <t>JKK</t>
  </si>
  <si>
    <t>JKM</t>
  </si>
  <si>
    <t>JHT</t>
  </si>
  <si>
    <t>JP</t>
  </si>
  <si>
    <t>UMR/UMK/UMP</t>
  </si>
  <si>
    <t>Nilai Upah maksimal</t>
  </si>
  <si>
    <t>TABEL PERHITUNGAN IURAN BPJS KESEHATAN (BPJS KES)</t>
  </si>
  <si>
    <t>Makan</t>
  </si>
  <si>
    <t>Transprot</t>
  </si>
  <si>
    <t>Tunjangan</t>
  </si>
  <si>
    <t xml:space="preserve">LEMBUR </t>
  </si>
  <si>
    <t>Potongan</t>
  </si>
  <si>
    <t>BPJS TK</t>
  </si>
  <si>
    <t>BPJS Kes</t>
  </si>
  <si>
    <t>Zakat</t>
  </si>
  <si>
    <t>PPh21</t>
  </si>
  <si>
    <t>Lainnya</t>
  </si>
  <si>
    <t xml:space="preserve">REKAPITULASI GAJI KARYAWAN </t>
  </si>
  <si>
    <t>PER</t>
  </si>
  <si>
    <t>Manajer Keu, Umum &amp; SDM</t>
  </si>
  <si>
    <t>Staft SDM &amp; Umum</t>
  </si>
  <si>
    <t>Potongang BPJS-TK</t>
  </si>
  <si>
    <t>Potongang BPJS Kes</t>
  </si>
  <si>
    <t>Potongan Lainnya</t>
  </si>
  <si>
    <t>REKAP KEHADIRAN KARYAWAN PT. JAMKRIDA SULSEL 25 Des 2016 - 25 Jan 2017</t>
  </si>
  <si>
    <t>Manaj. Keu. SDM &amp; Umum</t>
  </si>
  <si>
    <t>Diproses,</t>
  </si>
  <si>
    <t>HJ. Nisma Niswati</t>
  </si>
  <si>
    <t>BULAN Januari 2017</t>
  </si>
  <si>
    <t>Lain-lain</t>
  </si>
  <si>
    <t>JKes</t>
  </si>
  <si>
    <t>Total Iuran BPJS Kes</t>
  </si>
  <si>
    <t>PTKP K1</t>
  </si>
  <si>
    <t xml:space="preserve">Jumlah lembur karyawan disesuaikan dengan ketentuan Peraturan perusahaan dan Peraturan Menteri tenaga kerja </t>
  </si>
  <si>
    <t>Hal ini pernah di bahas bersama di Kantor Jamkrida Sulsel</t>
  </si>
  <si>
    <t>Biaya lembur disesuaikan dgn jumlah jam lembur dari karyawan yang dikalikan sesuai honor per jam dari masing2 karyawan</t>
  </si>
  <si>
    <t>x Gaji Pokok</t>
  </si>
  <si>
    <t>Honor per jam =</t>
  </si>
  <si>
    <t>Hari Biasa</t>
  </si>
  <si>
    <t>Hari Libur</t>
  </si>
  <si>
    <t xml:space="preserve">Jam 1 </t>
  </si>
  <si>
    <t>Jam 2</t>
  </si>
  <si>
    <t>Jam 1 -7</t>
  </si>
  <si>
    <t xml:space="preserve"> &gt;7 Jam</t>
  </si>
  <si>
    <t xml:space="preserve"> = di kali 1,5 </t>
  </si>
  <si>
    <t xml:space="preserve"> = di kali 2 </t>
  </si>
  <si>
    <t xml:space="preserve"> = di kali 2</t>
  </si>
  <si>
    <t xml:space="preserve"> = di kali 3</t>
  </si>
  <si>
    <t>Maksimal 15 Jam seminggu atau 3 jam per  hari kerja</t>
  </si>
  <si>
    <t xml:space="preserve">Maksimal 14 Jam seminggu </t>
  </si>
  <si>
    <t>Persentase yg ditanggung perusahaan blm final jadi tolong dibuat optional</t>
  </si>
  <si>
    <t>NB : Contact person %cpname% : %cphp%/%cptelp%</t>
  </si>
  <si>
    <t>%ttd_jab_1%</t>
  </si>
  <si>
    <t>%ttd_nama_1%</t>
  </si>
  <si>
    <t>%ttd_nama_2%</t>
  </si>
  <si>
    <t>%ttd_jab_2%</t>
  </si>
  <si>
    <t>NO :</t>
  </si>
  <si>
    <t>%no_surat_gaji%</t>
  </si>
  <si>
    <t>%tujuan_surat_gaji%</t>
  </si>
  <si>
    <t>%ttd_tempat%, %ttd_tanggal%</t>
  </si>
  <si>
    <t>%memo_tgl%</t>
  </si>
  <si>
    <t>%memo_jml_lampiran% Lembar</t>
  </si>
  <si>
    <t>PENGGAJIAN KARYAWAN BULAN %bulan_gaji% %tahun_gaji%</t>
  </si>
  <si>
    <t>Karyawan bulan %bulan_gaji% %tahun_gaji%</t>
  </si>
  <si>
    <t>%total_gaji%</t>
  </si>
  <si>
    <t>(%total_gaji_terbilang%)</t>
  </si>
  <si>
    <t>pada rekening  %bss_tabungan%  dengan nomor rekening :</t>
  </si>
  <si>
    <t>%bss_tabungan_rek%  sebesar  Rp. %bss_tabungan_saldo%,-.  Dan %bss_giro%</t>
  </si>
  <si>
    <t>dengan nomor : %bss_giro_rek% sebesar Rp. %bss_giro_saldo%,-</t>
  </si>
  <si>
    <t>%memo_ttd%</t>
  </si>
  <si>
    <t>%memo_jabatan%</t>
  </si>
  <si>
    <t>Nomor :  %memo_nomor%</t>
  </si>
  <si>
    <t>%bulan_gaji% %tahun_gaji%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</si>
</sst>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&quot;Rp&quot;#,##0"/>
    <numFmt numFmtId="165" formatCode="[$-421]dd\ mmmm\ yyyy;@"/>
    <numFmt numFmtId="166" formatCode="[$-409]mmmm\-yy;@"/>
    <numFmt numFmtId="167" formatCode="0.0%"/>
    <numFmt numFmtId="168" formatCode="_(* #,##0_);_(* \(#,##0\);_(* &quot;-&quot;??_);_(@_)"/>
  </numFmts>
  <fonts count="4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1"/>
      <color theme="3" tint="-0.499984740745262"/>
      <name val="Calibri"/>
      <family val="2"/>
      <charset val="1"/>
      <scheme val="minor"/>
    </font>
    <font>
      <b/>
      <sz val="12"/>
      <color theme="3" tint="-0.499984740745262"/>
      <name val="Calibri"/>
      <family val="2"/>
      <charset val="1"/>
      <scheme val="minor"/>
    </font>
    <font>
      <b/>
      <sz val="11"/>
      <color theme="3" tint="-0.499984740745262"/>
      <name val="Calibri"/>
      <family val="2"/>
      <charset val="1"/>
      <scheme val="minor"/>
    </font>
    <font>
      <sz val="10"/>
      <color theme="3" tint="-0.499984740745262"/>
      <name val="Calibri"/>
      <family val="2"/>
      <charset val="1"/>
      <scheme val="minor"/>
    </font>
    <font>
      <sz val="12"/>
      <color theme="3" tint="-0.499984740745262"/>
      <name val="Calibri"/>
      <family val="2"/>
      <charset val="1"/>
      <scheme val="minor"/>
    </font>
    <font>
      <i/>
      <sz val="10"/>
      <color theme="3" tint="-0.499984740745262"/>
      <name val="Calibri"/>
      <family val="2"/>
      <charset val="1"/>
      <scheme val="minor"/>
    </font>
    <font>
      <sz val="11"/>
      <color theme="3" tint="-0.249977111117893"/>
      <name val="Calibri"/>
      <family val="2"/>
      <charset val="1"/>
      <scheme val="minor"/>
    </font>
    <font>
      <b/>
      <sz val="11"/>
      <color theme="3" tint="-0.249977111117893"/>
      <name val="Calibri"/>
      <family val="2"/>
      <charset val="1"/>
      <scheme val="minor"/>
    </font>
    <font>
      <i/>
      <sz val="10"/>
      <color theme="0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i/>
      <sz val="10"/>
      <color theme="3" tint="-0.249977111117893"/>
      <name val="Calibri"/>
      <family val="2"/>
      <charset val="1"/>
      <scheme val="minor"/>
    </font>
    <font>
      <b/>
      <sz val="12"/>
      <color theme="3" tint="-0.249977111117893"/>
      <name val="Calibri"/>
      <family val="2"/>
      <charset val="1"/>
      <scheme val="minor"/>
    </font>
    <font>
      <b/>
      <u/>
      <sz val="11"/>
      <color theme="3" tint="-0.249977111117893"/>
      <name val="Calibri"/>
      <family val="2"/>
      <charset val="1"/>
      <scheme val="minor"/>
    </font>
    <font>
      <sz val="11"/>
      <color theme="4" tint="-0.499984740745262"/>
      <name val="Calibri"/>
      <family val="2"/>
      <charset val="1"/>
      <scheme val="minor"/>
    </font>
    <font>
      <b/>
      <sz val="12"/>
      <color theme="4" tint="-0.499984740745262"/>
      <name val="Calibri"/>
      <family val="2"/>
      <charset val="1"/>
      <scheme val="minor"/>
    </font>
    <font>
      <b/>
      <sz val="11"/>
      <color theme="4" tint="-0.499984740745262"/>
      <name val="Calibri"/>
      <family val="2"/>
      <charset val="1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3" tint="-0.499984740745262"/>
      <name val="Calibri"/>
      <family val="2"/>
      <scheme val="minor"/>
    </font>
    <font>
      <b/>
      <u/>
      <sz val="16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u/>
      <sz val="11"/>
      <color theme="4" tint="-0.499984740745262"/>
      <name val="Calibri"/>
      <family val="2"/>
      <charset val="1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0070C0"/>
      <name val="Calibri"/>
      <family val="2"/>
      <scheme val="minor"/>
    </font>
    <font>
      <i/>
      <sz val="8"/>
      <color theme="1"/>
      <name val="Cambria"/>
      <family val="1"/>
      <scheme val="major"/>
    </font>
    <font>
      <b/>
      <u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charset val="1"/>
      <scheme val="minor"/>
    </font>
    <font>
      <sz val="10"/>
      <color theme="4" tint="-0.499984740745262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46" fillId="0" borderId="0"/>
    <xf numFmtId="0" fontId="47" fillId="0" borderId="0"/>
  </cellStyleXfs>
  <cellXfs count="2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/>
    <xf numFmtId="0" fontId="8" fillId="0" borderId="0" xfId="0" applyFont="1"/>
    <xf numFmtId="4" fontId="3" fillId="0" borderId="0" xfId="0" applyNumberFormat="1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9" fillId="0" borderId="0" xfId="0" applyFont="1" applyBorder="1"/>
    <xf numFmtId="4" fontId="9" fillId="0" borderId="0" xfId="0" applyNumberFormat="1" applyFont="1" applyBorder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/>
    <xf numFmtId="0" fontId="17" fillId="0" borderId="0" xfId="0" applyFont="1"/>
    <xf numFmtId="0" fontId="18" fillId="0" borderId="0" xfId="0" applyFont="1"/>
    <xf numFmtId="0" fontId="15" fillId="0" borderId="0" xfId="0" applyFont="1"/>
    <xf numFmtId="4" fontId="15" fillId="0" borderId="0" xfId="0" applyNumberFormat="1" applyFont="1"/>
    <xf numFmtId="0" fontId="19" fillId="0" borderId="0" xfId="0" applyFont="1" applyAlignment="1">
      <alignment horizontal="center"/>
    </xf>
    <xf numFmtId="0" fontId="16" fillId="4" borderId="1" xfId="0" applyFont="1" applyFill="1" applyBorder="1"/>
    <xf numFmtId="4" fontId="16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0" borderId="1" xfId="0" applyFont="1" applyBorder="1"/>
    <xf numFmtId="0" fontId="15" fillId="4" borderId="1" xfId="0" applyFont="1" applyFill="1" applyBorder="1"/>
    <xf numFmtId="4" fontId="15" fillId="0" borderId="0" xfId="0" applyNumberFormat="1" applyFont="1" applyAlignment="1">
      <alignment horizontal="center"/>
    </xf>
    <xf numFmtId="0" fontId="21" fillId="0" borderId="0" xfId="0" applyFont="1"/>
    <xf numFmtId="4" fontId="21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 applyAlignment="1"/>
    <xf numFmtId="0" fontId="25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2" fillId="0" borderId="0" xfId="0" quotePrefix="1" applyFont="1"/>
    <xf numFmtId="0" fontId="7" fillId="0" borderId="0" xfId="0" applyFont="1"/>
    <xf numFmtId="0" fontId="24" fillId="0" borderId="14" xfId="0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5" fillId="0" borderId="0" xfId="0" applyFont="1" applyFill="1" applyAlignment="1"/>
    <xf numFmtId="0" fontId="25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6" fillId="0" borderId="3" xfId="0" applyFont="1" applyBorder="1"/>
    <xf numFmtId="14" fontId="3" fillId="0" borderId="0" xfId="0" applyNumberFormat="1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28" fillId="0" borderId="0" xfId="0" applyFont="1" applyAlignment="1">
      <alignment horizontal="center"/>
    </xf>
    <xf numFmtId="3" fontId="3" fillId="0" borderId="0" xfId="0" applyNumberFormat="1" applyFont="1" applyAlignment="1"/>
    <xf numFmtId="4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" fontId="30" fillId="0" borderId="0" xfId="0" applyNumberFormat="1" applyFont="1"/>
    <xf numFmtId="0" fontId="0" fillId="0" borderId="1" xfId="0" applyBorder="1"/>
    <xf numFmtId="0" fontId="31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9" fillId="3" borderId="1" xfId="0" applyFont="1" applyFill="1" applyBorder="1"/>
    <xf numFmtId="164" fontId="11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34" fillId="0" borderId="0" xfId="0" applyFont="1" applyBorder="1"/>
    <xf numFmtId="0" fontId="35" fillId="0" borderId="0" xfId="0" applyFont="1" applyBorder="1"/>
    <xf numFmtId="0" fontId="36" fillId="0" borderId="0" xfId="0" applyFont="1" applyBorder="1"/>
    <xf numFmtId="0" fontId="0" fillId="0" borderId="0" xfId="0" applyBorder="1" applyAlignment="1">
      <alignment horizontal="center"/>
    </xf>
    <xf numFmtId="165" fontId="8" fillId="0" borderId="0" xfId="0" applyNumberFormat="1" applyFont="1" applyBorder="1"/>
    <xf numFmtId="41" fontId="0" fillId="0" borderId="0" xfId="1" applyFont="1" applyBorder="1"/>
    <xf numFmtId="41" fontId="0" fillId="0" borderId="0" xfId="0" applyNumberFormat="1" applyBorder="1"/>
    <xf numFmtId="41" fontId="0" fillId="0" borderId="8" xfId="1" applyFont="1" applyBorder="1"/>
    <xf numFmtId="0" fontId="0" fillId="0" borderId="0" xfId="0" quotePrefix="1" applyBorder="1"/>
    <xf numFmtId="0" fontId="5" fillId="0" borderId="0" xfId="0" applyFont="1" applyBorder="1"/>
    <xf numFmtId="41" fontId="5" fillId="0" borderId="0" xfId="1" applyFont="1" applyBorder="1"/>
    <xf numFmtId="0" fontId="0" fillId="0" borderId="0" xfId="0" applyBorder="1" applyAlignment="1">
      <alignment horizontal="right"/>
    </xf>
    <xf numFmtId="0" fontId="18" fillId="0" borderId="0" xfId="0" applyFont="1" applyBorder="1"/>
    <xf numFmtId="0" fontId="38" fillId="0" borderId="0" xfId="0" applyFont="1" applyBorder="1" applyAlignment="1">
      <alignment horizontal="right"/>
    </xf>
    <xf numFmtId="166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41" fontId="0" fillId="0" borderId="0" xfId="0" applyNumberFormat="1"/>
    <xf numFmtId="0" fontId="0" fillId="0" borderId="0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39" fillId="0" borderId="1" xfId="0" applyFont="1" applyBorder="1" applyAlignment="1">
      <alignment horizontal="center"/>
    </xf>
    <xf numFmtId="0" fontId="39" fillId="0" borderId="1" xfId="0" applyFont="1" applyBorder="1"/>
    <xf numFmtId="0" fontId="39" fillId="0" borderId="10" xfId="0" applyFont="1" applyBorder="1"/>
    <xf numFmtId="0" fontId="39" fillId="4" borderId="1" xfId="0" applyFont="1" applyFill="1" applyBorder="1"/>
    <xf numFmtId="41" fontId="0" fillId="4" borderId="1" xfId="1" applyFont="1" applyFill="1" applyBorder="1"/>
    <xf numFmtId="41" fontId="5" fillId="4" borderId="1" xfId="1" applyFont="1" applyFill="1" applyBorder="1"/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41" fontId="0" fillId="0" borderId="2" xfId="1" applyFont="1" applyBorder="1"/>
    <xf numFmtId="41" fontId="0" fillId="0" borderId="3" xfId="1" applyFont="1" applyBorder="1"/>
    <xf numFmtId="41" fontId="5" fillId="0" borderId="4" xfId="1" applyFont="1" applyBorder="1"/>
    <xf numFmtId="41" fontId="3" fillId="0" borderId="7" xfId="1" applyFont="1" applyBorder="1" applyAlignment="1">
      <alignment horizontal="center"/>
    </xf>
    <xf numFmtId="41" fontId="3" fillId="0" borderId="8" xfId="1" applyFont="1" applyBorder="1" applyAlignment="1">
      <alignment horizontal="center"/>
    </xf>
    <xf numFmtId="41" fontId="3" fillId="0" borderId="9" xfId="1" applyFont="1" applyBorder="1" applyAlignment="1">
      <alignment horizontal="center"/>
    </xf>
    <xf numFmtId="0" fontId="22" fillId="0" borderId="1" xfId="0" applyFont="1" applyBorder="1"/>
    <xf numFmtId="0" fontId="24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0" fillId="5" borderId="10" xfId="0" applyFont="1" applyFill="1" applyBorder="1" applyAlignment="1">
      <alignment horizontal="center"/>
    </xf>
    <xf numFmtId="0" fontId="40" fillId="5" borderId="10" xfId="0" applyFont="1" applyFill="1" applyBorder="1" applyAlignment="1"/>
    <xf numFmtId="0" fontId="40" fillId="5" borderId="15" xfId="0" applyFont="1" applyFill="1" applyBorder="1" applyAlignment="1"/>
    <xf numFmtId="0" fontId="40" fillId="5" borderId="11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" fillId="0" borderId="0" xfId="3"/>
    <xf numFmtId="0" fontId="5" fillId="6" borderId="1" xfId="3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/>
    </xf>
    <xf numFmtId="0" fontId="5" fillId="8" borderId="1" xfId="3" applyFont="1" applyFill="1" applyBorder="1" applyAlignment="1">
      <alignment horizontal="center"/>
    </xf>
    <xf numFmtId="0" fontId="5" fillId="9" borderId="1" xfId="3" applyFont="1" applyFill="1" applyBorder="1" applyAlignment="1">
      <alignment horizontal="center"/>
    </xf>
    <xf numFmtId="0" fontId="5" fillId="6" borderId="1" xfId="3" applyFont="1" applyFill="1" applyBorder="1" applyAlignment="1">
      <alignment horizontal="center"/>
    </xf>
    <xf numFmtId="10" fontId="2" fillId="0" borderId="1" xfId="3" applyNumberFormat="1" applyFont="1" applyFill="1" applyBorder="1" applyAlignment="1">
      <alignment horizontal="center"/>
    </xf>
    <xf numFmtId="9" fontId="2" fillId="0" borderId="1" xfId="3" applyNumberFormat="1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 vertical="center"/>
    </xf>
    <xf numFmtId="0" fontId="5" fillId="2" borderId="12" xfId="3" applyFont="1" applyFill="1" applyBorder="1" applyAlignment="1">
      <alignment horizontal="center" vertical="center" wrapText="1"/>
    </xf>
    <xf numFmtId="0" fontId="5" fillId="10" borderId="1" xfId="3" applyFont="1" applyFill="1" applyBorder="1" applyAlignment="1">
      <alignment horizontal="center" vertical="center" wrapText="1"/>
    </xf>
    <xf numFmtId="0" fontId="2" fillId="0" borderId="1" xfId="3" applyBorder="1" applyAlignment="1">
      <alignment horizontal="center"/>
    </xf>
    <xf numFmtId="0" fontId="5" fillId="0" borderId="0" xfId="3" applyFont="1" applyFill="1" applyBorder="1" applyAlignment="1">
      <alignment horizontal="center" vertical="center"/>
    </xf>
    <xf numFmtId="4" fontId="2" fillId="0" borderId="1" xfId="3" applyNumberFormat="1" applyBorder="1" applyAlignment="1">
      <alignment horizontal="right"/>
    </xf>
    <xf numFmtId="4" fontId="2" fillId="0" borderId="1" xfId="3" applyNumberFormat="1" applyBorder="1"/>
    <xf numFmtId="0" fontId="5" fillId="0" borderId="0" xfId="3" applyFont="1" applyAlignment="1">
      <alignment vertical="center"/>
    </xf>
    <xf numFmtId="0" fontId="4" fillId="0" borderId="0" xfId="3" applyFont="1"/>
    <xf numFmtId="0" fontId="4" fillId="0" borderId="0" xfId="3" applyFont="1" applyAlignment="1">
      <alignment vertical="center"/>
    </xf>
    <xf numFmtId="3" fontId="5" fillId="0" borderId="1" xfId="3" applyNumberFormat="1" applyFont="1" applyBorder="1"/>
    <xf numFmtId="3" fontId="2" fillId="11" borderId="1" xfId="3" applyNumberFormat="1" applyFill="1" applyBorder="1"/>
    <xf numFmtId="3" fontId="2" fillId="12" borderId="1" xfId="3" applyNumberFormat="1" applyFill="1" applyBorder="1"/>
    <xf numFmtId="3" fontId="5" fillId="13" borderId="1" xfId="3" applyNumberFormat="1" applyFont="1" applyFill="1" applyBorder="1"/>
    <xf numFmtId="3" fontId="2" fillId="14" borderId="1" xfId="3" applyNumberFormat="1" applyFill="1" applyBorder="1"/>
    <xf numFmtId="3" fontId="5" fillId="14" borderId="1" xfId="3" applyNumberFormat="1" applyFont="1" applyFill="1" applyBorder="1"/>
    <xf numFmtId="3" fontId="41" fillId="15" borderId="0" xfId="3" applyNumberFormat="1" applyFont="1" applyFill="1"/>
    <xf numFmtId="0" fontId="16" fillId="4" borderId="12" xfId="0" applyFont="1" applyFill="1" applyBorder="1" applyAlignment="1">
      <alignment horizontal="center"/>
    </xf>
    <xf numFmtId="0" fontId="42" fillId="0" borderId="0" xfId="0" applyFont="1"/>
    <xf numFmtId="0" fontId="15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3" fontId="15" fillId="0" borderId="1" xfId="0" applyNumberFormat="1" applyFont="1" applyBorder="1" applyAlignment="1">
      <alignment horizontal="right"/>
    </xf>
    <xf numFmtId="3" fontId="15" fillId="0" borderId="12" xfId="0" applyNumberFormat="1" applyFon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15" fillId="4" borderId="1" xfId="0" applyNumberFormat="1" applyFont="1" applyFill="1" applyBorder="1" applyAlignment="1">
      <alignment horizontal="right"/>
    </xf>
    <xf numFmtId="168" fontId="3" fillId="0" borderId="0" xfId="2" applyNumberFormat="1" applyFont="1"/>
    <xf numFmtId="0" fontId="22" fillId="0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44" fillId="0" borderId="0" xfId="0" applyFont="1" applyAlignment="1">
      <alignment horizontal="center"/>
    </xf>
    <xf numFmtId="0" fontId="44" fillId="0" borderId="0" xfId="0" applyFont="1" applyFill="1" applyAlignment="1">
      <alignment horizontal="center"/>
    </xf>
    <xf numFmtId="0" fontId="5" fillId="6" borderId="13" xfId="3" applyFont="1" applyFill="1" applyBorder="1" applyAlignment="1">
      <alignment horizontal="center"/>
    </xf>
    <xf numFmtId="10" fontId="2" fillId="0" borderId="13" xfId="3" applyNumberFormat="1" applyFont="1" applyFill="1" applyBorder="1" applyAlignment="1">
      <alignment horizontal="center"/>
    </xf>
    <xf numFmtId="167" fontId="2" fillId="0" borderId="13" xfId="3" applyNumberFormat="1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9" fontId="2" fillId="0" borderId="0" xfId="3" applyNumberFormat="1" applyFont="1" applyFill="1" applyBorder="1" applyAlignment="1">
      <alignment horizontal="center"/>
    </xf>
    <xf numFmtId="10" fontId="2" fillId="0" borderId="3" xfId="3" applyNumberFormat="1" applyFont="1" applyFill="1" applyBorder="1" applyAlignment="1">
      <alignment horizontal="center"/>
    </xf>
    <xf numFmtId="9" fontId="2" fillId="0" borderId="3" xfId="3" applyNumberFormat="1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5" fillId="7" borderId="1" xfId="3" applyFont="1" applyFill="1" applyBorder="1" applyAlignment="1">
      <alignment horizontal="center" vertical="center" wrapText="1"/>
    </xf>
    <xf numFmtId="0" fontId="5" fillId="8" borderId="1" xfId="3" applyFont="1" applyFill="1" applyBorder="1" applyAlignment="1">
      <alignment horizontal="center" vertical="center" wrapText="1"/>
    </xf>
    <xf numFmtId="0" fontId="5" fillId="9" borderId="1" xfId="3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5" fillId="0" borderId="0" xfId="3" applyFont="1" applyFill="1" applyBorder="1" applyAlignment="1">
      <alignment horizontal="left" vertical="center"/>
    </xf>
    <xf numFmtId="0" fontId="2" fillId="16" borderId="1" xfId="3" applyFill="1" applyBorder="1" applyAlignment="1">
      <alignment horizontal="center"/>
    </xf>
    <xf numFmtId="0" fontId="15" fillId="16" borderId="1" xfId="0" applyFont="1" applyFill="1" applyBorder="1"/>
    <xf numFmtId="3" fontId="5" fillId="16" borderId="1" xfId="3" applyNumberFormat="1" applyFont="1" applyFill="1" applyBorder="1"/>
    <xf numFmtId="3" fontId="2" fillId="16" borderId="1" xfId="3" applyNumberFormat="1" applyFill="1" applyBorder="1"/>
    <xf numFmtId="0" fontId="0" fillId="16" borderId="1" xfId="0" applyFill="1" applyBorder="1" applyAlignment="1">
      <alignment horizontal="center"/>
    </xf>
    <xf numFmtId="3" fontId="15" fillId="16" borderId="1" xfId="0" applyNumberFormat="1" applyFont="1" applyFill="1" applyBorder="1" applyAlignment="1">
      <alignment horizontal="right"/>
    </xf>
    <xf numFmtId="4" fontId="0" fillId="16" borderId="12" xfId="0" applyNumberFormat="1" applyFill="1" applyBorder="1" applyAlignment="1">
      <alignment horizontal="right"/>
    </xf>
    <xf numFmtId="3" fontId="15" fillId="16" borderId="12" xfId="0" applyNumberFormat="1" applyFont="1" applyFill="1" applyBorder="1" applyAlignment="1">
      <alignment horizontal="right"/>
    </xf>
    <xf numFmtId="3" fontId="0" fillId="16" borderId="12" xfId="0" applyNumberFormat="1" applyFill="1" applyBorder="1" applyAlignment="1">
      <alignment horizontal="right"/>
    </xf>
    <xf numFmtId="4" fontId="15" fillId="16" borderId="1" xfId="0" applyNumberFormat="1" applyFont="1" applyFill="1" applyBorder="1" applyAlignment="1">
      <alignment horizontal="right"/>
    </xf>
    <xf numFmtId="0" fontId="2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9" fillId="3" borderId="11" xfId="0" applyFont="1" applyFill="1" applyBorder="1" applyAlignment="1">
      <alignment horizontal="left"/>
    </xf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4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4" fontId="16" fillId="4" borderId="10" xfId="0" applyNumberFormat="1" applyFont="1" applyFill="1" applyBorder="1" applyAlignment="1">
      <alignment horizontal="center"/>
    </xf>
    <xf numFmtId="4" fontId="16" fillId="4" borderId="15" xfId="0" applyNumberFormat="1" applyFont="1" applyFill="1" applyBorder="1" applyAlignment="1">
      <alignment horizontal="center"/>
    </xf>
    <xf numFmtId="4" fontId="16" fillId="4" borderId="11" xfId="0" applyNumberFormat="1" applyFont="1" applyFill="1" applyBorder="1" applyAlignment="1">
      <alignment horizontal="center"/>
    </xf>
    <xf numFmtId="4" fontId="16" fillId="4" borderId="13" xfId="0" applyNumberFormat="1" applyFont="1" applyFill="1" applyBorder="1" applyAlignment="1">
      <alignment horizontal="center" vertical="center"/>
    </xf>
    <xf numFmtId="4" fontId="16" fillId="4" borderId="12" xfId="0" applyNumberFormat="1" applyFont="1" applyFill="1" applyBorder="1" applyAlignment="1">
      <alignment horizontal="center" vertical="center"/>
    </xf>
    <xf numFmtId="0" fontId="5" fillId="10" borderId="1" xfId="3" applyFont="1" applyFill="1" applyBorder="1" applyAlignment="1">
      <alignment horizontal="center" vertical="center" wrapText="1"/>
    </xf>
    <xf numFmtId="0" fontId="5" fillId="11" borderId="1" xfId="3" applyFont="1" applyFill="1" applyBorder="1" applyAlignment="1">
      <alignment horizontal="left"/>
    </xf>
    <xf numFmtId="0" fontId="41" fillId="15" borderId="5" xfId="3" applyFont="1" applyFill="1" applyBorder="1" applyAlignment="1">
      <alignment horizontal="right"/>
    </xf>
    <xf numFmtId="0" fontId="41" fillId="15" borderId="0" xfId="3" applyFont="1" applyFill="1" applyBorder="1" applyAlignment="1">
      <alignment horizontal="right"/>
    </xf>
    <xf numFmtId="0" fontId="5" fillId="6" borderId="1" xfId="3" applyFont="1" applyFill="1" applyBorder="1" applyAlignment="1">
      <alignment horizontal="center"/>
    </xf>
    <xf numFmtId="0" fontId="5" fillId="2" borderId="13" xfId="3" applyFont="1" applyFill="1" applyBorder="1" applyAlignment="1">
      <alignment horizontal="center" vertical="center"/>
    </xf>
    <xf numFmtId="0" fontId="5" fillId="2" borderId="12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3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7" borderId="1" xfId="3" applyFont="1" applyFill="1" applyBorder="1" applyAlignment="1">
      <alignment horizontal="center"/>
    </xf>
    <xf numFmtId="0" fontId="5" fillId="8" borderId="1" xfId="3" applyFont="1" applyFill="1" applyBorder="1" applyAlignment="1">
      <alignment horizontal="center"/>
    </xf>
    <xf numFmtId="0" fontId="5" fillId="9" borderId="1" xfId="3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" fontId="40" fillId="5" borderId="1" xfId="0" applyNumberFormat="1" applyFont="1" applyFill="1" applyBorder="1" applyAlignment="1">
      <alignment horizontal="center"/>
    </xf>
    <xf numFmtId="0" fontId="40" fillId="5" borderId="1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/>
    </xf>
    <xf numFmtId="0" fontId="37" fillId="0" borderId="0" xfId="0" applyFont="1" applyBorder="1" applyAlignment="1">
      <alignment horizontal="left" vertical="center" wrapText="1"/>
    </xf>
    <xf numFmtId="41" fontId="3" fillId="0" borderId="5" xfId="1" applyFont="1" applyBorder="1" applyAlignment="1">
      <alignment horizontal="center"/>
    </xf>
    <xf numFmtId="41" fontId="3" fillId="0" borderId="0" xfId="1" applyFont="1" applyBorder="1" applyAlignment="1">
      <alignment horizontal="center"/>
    </xf>
    <xf numFmtId="41" fontId="3" fillId="0" borderId="6" xfId="1" applyFont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1" fontId="3" fillId="0" borderId="7" xfId="1" applyFont="1" applyBorder="1" applyAlignment="1">
      <alignment horizontal="center"/>
    </xf>
    <xf numFmtId="41" fontId="3" fillId="0" borderId="8" xfId="1" applyFont="1" applyBorder="1" applyAlignment="1">
      <alignment horizontal="center"/>
    </xf>
    <xf numFmtId="41" fontId="3" fillId="0" borderId="9" xfId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6">
    <cellStyle name="Comma" xfId="2" builtinId="3"/>
    <cellStyle name="Comma [0]" xfId="1" builtinId="6"/>
    <cellStyle name="Normal" xfId="0" builtinId="0"/>
    <cellStyle name="Normal 2" xfId="3"/>
    <cellStyle name="Normal 3" xfId="4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155229</xdr:rowOff>
    </xdr:from>
    <xdr:to>
      <xdr:col>2</xdr:col>
      <xdr:colOff>57150</xdr:colOff>
      <xdr:row>3</xdr:row>
      <xdr:rowOff>38099</xdr:rowOff>
    </xdr:to>
    <xdr:pic>
      <xdr:nvPicPr>
        <xdr:cNvPr id="2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1</xdr:col>
      <xdr:colOff>9525</xdr:colOff>
      <xdr:row>33</xdr:row>
      <xdr:rowOff>155229</xdr:rowOff>
    </xdr:from>
    <xdr:to>
      <xdr:col>2</xdr:col>
      <xdr:colOff>57150</xdr:colOff>
      <xdr:row>36</xdr:row>
      <xdr:rowOff>38099</xdr:rowOff>
    </xdr:to>
    <xdr:pic>
      <xdr:nvPicPr>
        <xdr:cNvPr id="4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9525</xdr:colOff>
      <xdr:row>0</xdr:row>
      <xdr:rowOff>155229</xdr:rowOff>
    </xdr:from>
    <xdr:to>
      <xdr:col>11</xdr:col>
      <xdr:colOff>57150</xdr:colOff>
      <xdr:row>3</xdr:row>
      <xdr:rowOff>38099</xdr:rowOff>
    </xdr:to>
    <xdr:pic>
      <xdr:nvPicPr>
        <xdr:cNvPr id="5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9525</xdr:colOff>
      <xdr:row>33</xdr:row>
      <xdr:rowOff>155229</xdr:rowOff>
    </xdr:from>
    <xdr:to>
      <xdr:col>11</xdr:col>
      <xdr:colOff>57150</xdr:colOff>
      <xdr:row>36</xdr:row>
      <xdr:rowOff>38099</xdr:rowOff>
    </xdr:to>
    <xdr:pic>
      <xdr:nvPicPr>
        <xdr:cNvPr id="6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63369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19</xdr:col>
      <xdr:colOff>9525</xdr:colOff>
      <xdr:row>0</xdr:row>
      <xdr:rowOff>155229</xdr:rowOff>
    </xdr:from>
    <xdr:to>
      <xdr:col>20</xdr:col>
      <xdr:colOff>57150</xdr:colOff>
      <xdr:row>3</xdr:row>
      <xdr:rowOff>38099</xdr:rowOff>
    </xdr:to>
    <xdr:pic>
      <xdr:nvPicPr>
        <xdr:cNvPr id="7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19</xdr:col>
      <xdr:colOff>9525</xdr:colOff>
      <xdr:row>33</xdr:row>
      <xdr:rowOff>155229</xdr:rowOff>
    </xdr:from>
    <xdr:to>
      <xdr:col>20</xdr:col>
      <xdr:colOff>57150</xdr:colOff>
      <xdr:row>36</xdr:row>
      <xdr:rowOff>38099</xdr:rowOff>
    </xdr:to>
    <xdr:pic>
      <xdr:nvPicPr>
        <xdr:cNvPr id="8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63369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28</xdr:col>
      <xdr:colOff>9525</xdr:colOff>
      <xdr:row>0</xdr:row>
      <xdr:rowOff>155229</xdr:rowOff>
    </xdr:from>
    <xdr:to>
      <xdr:col>29</xdr:col>
      <xdr:colOff>57150</xdr:colOff>
      <xdr:row>3</xdr:row>
      <xdr:rowOff>38099</xdr:rowOff>
    </xdr:to>
    <xdr:pic>
      <xdr:nvPicPr>
        <xdr:cNvPr id="9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28</xdr:col>
      <xdr:colOff>9525</xdr:colOff>
      <xdr:row>33</xdr:row>
      <xdr:rowOff>155229</xdr:rowOff>
    </xdr:from>
    <xdr:to>
      <xdr:col>29</xdr:col>
      <xdr:colOff>57150</xdr:colOff>
      <xdr:row>36</xdr:row>
      <xdr:rowOff>38099</xdr:rowOff>
    </xdr:to>
    <xdr:pic>
      <xdr:nvPicPr>
        <xdr:cNvPr id="10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63369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37</xdr:col>
      <xdr:colOff>9525</xdr:colOff>
      <xdr:row>0</xdr:row>
      <xdr:rowOff>155229</xdr:rowOff>
    </xdr:from>
    <xdr:to>
      <xdr:col>38</xdr:col>
      <xdr:colOff>57150</xdr:colOff>
      <xdr:row>3</xdr:row>
      <xdr:rowOff>38099</xdr:rowOff>
    </xdr:to>
    <xdr:pic>
      <xdr:nvPicPr>
        <xdr:cNvPr id="11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37</xdr:col>
      <xdr:colOff>9525</xdr:colOff>
      <xdr:row>33</xdr:row>
      <xdr:rowOff>155229</xdr:rowOff>
    </xdr:from>
    <xdr:to>
      <xdr:col>38</xdr:col>
      <xdr:colOff>57150</xdr:colOff>
      <xdr:row>36</xdr:row>
      <xdr:rowOff>38099</xdr:rowOff>
    </xdr:to>
    <xdr:pic>
      <xdr:nvPicPr>
        <xdr:cNvPr id="12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63369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46</xdr:col>
      <xdr:colOff>9525</xdr:colOff>
      <xdr:row>0</xdr:row>
      <xdr:rowOff>155229</xdr:rowOff>
    </xdr:from>
    <xdr:to>
      <xdr:col>47</xdr:col>
      <xdr:colOff>57150</xdr:colOff>
      <xdr:row>3</xdr:row>
      <xdr:rowOff>38099</xdr:rowOff>
    </xdr:to>
    <xdr:pic>
      <xdr:nvPicPr>
        <xdr:cNvPr id="13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88554"/>
          <a:ext cx="857250" cy="463895"/>
        </a:xfrm>
        <a:prstGeom prst="rect">
          <a:avLst/>
        </a:prstGeom>
        <a:noFill/>
      </xdr:spPr>
    </xdr:pic>
    <xdr:clientData/>
  </xdr:twoCellAnchor>
  <xdr:twoCellAnchor>
    <xdr:from>
      <xdr:col>46</xdr:col>
      <xdr:colOff>9525</xdr:colOff>
      <xdr:row>33</xdr:row>
      <xdr:rowOff>155229</xdr:rowOff>
    </xdr:from>
    <xdr:to>
      <xdr:col>47</xdr:col>
      <xdr:colOff>57150</xdr:colOff>
      <xdr:row>36</xdr:row>
      <xdr:rowOff>38099</xdr:rowOff>
    </xdr:to>
    <xdr:pic>
      <xdr:nvPicPr>
        <xdr:cNvPr id="14" name="Picture 2" descr="JAMKRIDA SULSE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6336954"/>
          <a:ext cx="857250" cy="463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zoomScaleNormal="100" workbookViewId="0">
      <selection activeCell="G19" sqref="G19"/>
    </sheetView>
  </sheetViews>
  <sheetFormatPr defaultRowHeight="15" x14ac:dyDescent="0.25"/>
  <cols>
    <col min="1" max="1" width="8.7109375" customWidth="1"/>
    <col min="2" max="2" width="9.140625" hidden="1" customWidth="1"/>
    <col min="3" max="3" width="4.5703125" customWidth="1"/>
    <col min="5" max="5" width="23.28515625" customWidth="1"/>
    <col min="6" max="6" width="18.85546875" customWidth="1"/>
    <col min="7" max="7" width="27.85546875" customWidth="1"/>
  </cols>
  <sheetData>
    <row r="3" spans="1:8" ht="79.5" customHeight="1" x14ac:dyDescent="0.25"/>
    <row r="4" spans="1:8" ht="21" customHeight="1" x14ac:dyDescent="0.25"/>
    <row r="5" spans="1:8" s="38" customFormat="1" ht="24" customHeight="1" x14ac:dyDescent="0.25">
      <c r="C5" s="38" t="s">
        <v>221</v>
      </c>
      <c r="D5" s="39" t="s">
        <v>222</v>
      </c>
      <c r="E5" s="39"/>
      <c r="G5" s="71" t="s">
        <v>224</v>
      </c>
    </row>
    <row r="6" spans="1:8" x14ac:dyDescent="0.25">
      <c r="A6" s="25"/>
      <c r="B6" s="25"/>
      <c r="C6" s="25" t="s">
        <v>11</v>
      </c>
      <c r="D6" s="25"/>
      <c r="E6" s="25"/>
      <c r="F6" s="25"/>
      <c r="H6" s="25"/>
    </row>
    <row r="7" spans="1:8" s="2" customFormat="1" ht="15.75" x14ac:dyDescent="0.25">
      <c r="A7" s="26"/>
      <c r="B7" s="26"/>
      <c r="C7" s="26" t="s">
        <v>223</v>
      </c>
      <c r="D7" s="26"/>
      <c r="E7" s="26"/>
      <c r="F7" s="26"/>
      <c r="G7" s="26"/>
      <c r="H7" s="26"/>
    </row>
    <row r="8" spans="1:8" x14ac:dyDescent="0.25">
      <c r="A8" s="25"/>
      <c r="B8" s="25"/>
      <c r="C8" s="25" t="s">
        <v>12</v>
      </c>
      <c r="D8" s="25"/>
      <c r="E8" s="25"/>
      <c r="F8" s="25"/>
      <c r="G8" s="25"/>
      <c r="H8" s="25"/>
    </row>
    <row r="9" spans="1:8" x14ac:dyDescent="0.25">
      <c r="A9" s="25"/>
      <c r="B9" s="25"/>
      <c r="C9" s="25" t="s">
        <v>69</v>
      </c>
      <c r="D9" s="25"/>
      <c r="E9" s="25"/>
      <c r="F9" s="25"/>
      <c r="G9" s="25"/>
      <c r="H9" s="25"/>
    </row>
    <row r="10" spans="1:8" x14ac:dyDescent="0.25">
      <c r="A10" s="25"/>
      <c r="B10" s="25"/>
      <c r="C10" s="25"/>
      <c r="D10" s="25"/>
      <c r="E10" s="25"/>
      <c r="F10" s="25"/>
      <c r="G10" s="25"/>
      <c r="H10" s="25"/>
    </row>
    <row r="11" spans="1:8" x14ac:dyDescent="0.25">
      <c r="A11" s="25"/>
      <c r="B11" s="25"/>
      <c r="C11" s="25" t="s">
        <v>6</v>
      </c>
      <c r="D11" s="25"/>
      <c r="E11" s="25"/>
      <c r="F11" s="25"/>
      <c r="G11" s="25"/>
      <c r="H11" s="25"/>
    </row>
    <row r="12" spans="1:8" x14ac:dyDescent="0.25">
      <c r="A12" s="25"/>
      <c r="B12" s="25"/>
      <c r="C12" s="25"/>
      <c r="D12" s="25"/>
      <c r="E12" s="25"/>
      <c r="F12" s="25"/>
      <c r="G12" s="25"/>
      <c r="H12" s="25"/>
    </row>
    <row r="13" spans="1:8" x14ac:dyDescent="0.25">
      <c r="A13" s="25"/>
      <c r="B13" s="25"/>
      <c r="C13" s="25" t="s">
        <v>71</v>
      </c>
      <c r="D13" s="25"/>
      <c r="E13" s="25"/>
      <c r="F13" s="25"/>
      <c r="G13" s="25"/>
      <c r="H13" s="25"/>
    </row>
    <row r="14" spans="1:8" x14ac:dyDescent="0.25">
      <c r="A14" s="25"/>
      <c r="B14" s="25"/>
      <c r="C14" s="25" t="s">
        <v>72</v>
      </c>
      <c r="D14" s="25"/>
      <c r="E14" s="25"/>
      <c r="F14" s="25"/>
      <c r="G14" s="25"/>
      <c r="H14" s="27"/>
    </row>
    <row r="15" spans="1:8" ht="9" customHeight="1" x14ac:dyDescent="0.25">
      <c r="A15" s="25"/>
      <c r="B15" s="25"/>
      <c r="C15" s="25"/>
      <c r="D15" s="25"/>
      <c r="E15" s="25"/>
      <c r="F15" s="25"/>
      <c r="G15" s="25"/>
      <c r="H15" s="25"/>
    </row>
    <row r="16" spans="1:8" ht="12" hidden="1" customHeight="1" x14ac:dyDescent="0.25">
      <c r="A16" s="25"/>
      <c r="B16" s="25"/>
      <c r="C16" s="25"/>
      <c r="D16" s="25"/>
      <c r="E16" s="25"/>
      <c r="F16" s="25"/>
      <c r="G16" s="25"/>
      <c r="H16" s="25"/>
    </row>
    <row r="17" spans="1:12" ht="8.25" customHeight="1" x14ac:dyDescent="0.25">
      <c r="A17" s="25"/>
      <c r="B17" s="25"/>
      <c r="C17" s="25"/>
      <c r="D17" s="25"/>
      <c r="E17" s="25"/>
      <c r="F17" s="25"/>
      <c r="G17" s="25"/>
      <c r="H17" s="25"/>
    </row>
    <row r="18" spans="1:12" s="3" customFormat="1" x14ac:dyDescent="0.25">
      <c r="A18" s="28"/>
      <c r="B18" s="28"/>
      <c r="C18" s="85" t="s">
        <v>74</v>
      </c>
      <c r="D18" s="205" t="str">
        <f>DetilGAji!C6</f>
        <v>NAMA</v>
      </c>
      <c r="E18" s="205"/>
      <c r="F18" s="87" t="s">
        <v>13</v>
      </c>
      <c r="G18" s="87" t="s">
        <v>14</v>
      </c>
      <c r="H18" s="28"/>
    </row>
    <row r="19" spans="1:12" s="14" customFormat="1" x14ac:dyDescent="0.25">
      <c r="A19" s="29"/>
      <c r="B19" s="29"/>
      <c r="C19" s="86"/>
      <c r="D19" s="206" t="s">
        <v>15</v>
      </c>
      <c r="E19" s="207"/>
      <c r="F19" s="88"/>
      <c r="G19" s="89"/>
      <c r="H19" s="29"/>
    </row>
    <row r="20" spans="1:12" ht="15.75" customHeight="1" x14ac:dyDescent="0.25">
      <c r="A20" s="25"/>
      <c r="B20" s="25"/>
      <c r="C20" s="25"/>
      <c r="D20" s="30"/>
      <c r="E20" s="30"/>
      <c r="F20" s="30"/>
      <c r="G20" s="31"/>
      <c r="H20" s="25"/>
    </row>
    <row r="21" spans="1:12" x14ac:dyDescent="0.25">
      <c r="A21" s="25"/>
      <c r="B21" s="25"/>
      <c r="C21" s="25" t="s">
        <v>25</v>
      </c>
      <c r="D21" s="25"/>
      <c r="E21" s="25"/>
      <c r="F21" s="25"/>
      <c r="G21" s="25"/>
      <c r="H21" s="25"/>
    </row>
    <row r="22" spans="1:12" x14ac:dyDescent="0.25">
      <c r="A22" s="25"/>
      <c r="B22" s="25"/>
      <c r="C22" s="25" t="s">
        <v>26</v>
      </c>
      <c r="D22" s="25"/>
      <c r="E22" s="25"/>
      <c r="F22" s="25"/>
      <c r="G22" s="25"/>
      <c r="H22" s="25"/>
    </row>
    <row r="23" spans="1:12" x14ac:dyDescent="0.25">
      <c r="A23" s="25"/>
      <c r="B23" s="25"/>
      <c r="C23" s="25"/>
      <c r="D23" s="25"/>
      <c r="E23" s="25"/>
      <c r="F23" s="25"/>
      <c r="G23" s="25"/>
      <c r="H23" s="25"/>
    </row>
    <row r="24" spans="1:12" ht="6" customHeight="1" x14ac:dyDescent="0.25">
      <c r="A24" s="25"/>
      <c r="B24" s="25"/>
      <c r="C24" s="25"/>
      <c r="D24" s="25"/>
      <c r="E24" s="25"/>
      <c r="F24" s="25"/>
      <c r="G24" s="25"/>
      <c r="H24" s="25"/>
    </row>
    <row r="25" spans="1:12" x14ac:dyDescent="0.25">
      <c r="A25" s="25"/>
      <c r="B25" s="25"/>
      <c r="C25" s="208" t="s">
        <v>68</v>
      </c>
      <c r="D25" s="208"/>
      <c r="E25" s="208"/>
      <c r="F25" s="208"/>
      <c r="G25" s="208"/>
      <c r="H25" s="25"/>
    </row>
    <row r="26" spans="1:12" x14ac:dyDescent="0.25">
      <c r="A26" s="25"/>
      <c r="B26" s="25"/>
      <c r="C26" s="25"/>
      <c r="D26" s="25"/>
      <c r="E26" s="25"/>
      <c r="F26" s="32"/>
      <c r="G26" s="25"/>
      <c r="H26" s="25"/>
    </row>
    <row r="27" spans="1:12" x14ac:dyDescent="0.25">
      <c r="A27" s="25"/>
      <c r="B27" s="25"/>
      <c r="C27" s="25"/>
      <c r="D27" s="25"/>
      <c r="E27" s="25"/>
      <c r="F27" s="25"/>
      <c r="G27" s="25"/>
      <c r="H27" s="25"/>
    </row>
    <row r="28" spans="1:12" ht="29.25" customHeight="1" x14ac:dyDescent="0.25">
      <c r="A28" s="25"/>
      <c r="B28" s="25"/>
      <c r="C28" s="25"/>
      <c r="D28" s="25"/>
      <c r="E28" s="25"/>
      <c r="F28" s="25"/>
      <c r="G28" s="25"/>
      <c r="H28" s="25"/>
      <c r="K28" s="37"/>
      <c r="L28" s="37"/>
    </row>
    <row r="29" spans="1:12" s="1" customFormat="1" ht="15.75" x14ac:dyDescent="0.25">
      <c r="A29" s="33"/>
      <c r="B29" s="33"/>
      <c r="C29" s="203" t="s">
        <v>218</v>
      </c>
      <c r="D29" s="203"/>
      <c r="E29" s="203"/>
      <c r="F29" s="203" t="s">
        <v>219</v>
      </c>
      <c r="G29" s="203"/>
      <c r="H29" s="33"/>
      <c r="K29" s="36"/>
      <c r="L29" s="36"/>
    </row>
    <row r="30" spans="1:12" x14ac:dyDescent="0.25">
      <c r="A30" s="25"/>
      <c r="B30" s="25"/>
      <c r="C30" s="204" t="s">
        <v>217</v>
      </c>
      <c r="D30" s="204"/>
      <c r="E30" s="204"/>
      <c r="F30" s="204" t="s">
        <v>220</v>
      </c>
      <c r="G30" s="204"/>
      <c r="H30" s="25"/>
    </row>
    <row r="31" spans="1:12" x14ac:dyDescent="0.25">
      <c r="A31" s="25"/>
      <c r="B31" s="25"/>
      <c r="C31" s="25"/>
      <c r="D31" s="25"/>
      <c r="E31" s="25"/>
      <c r="F31" s="25"/>
      <c r="G31" s="25"/>
      <c r="H31" s="25"/>
    </row>
    <row r="32" spans="1:12" ht="49.5" customHeight="1" x14ac:dyDescent="0.25">
      <c r="A32" s="25"/>
      <c r="B32" s="25"/>
      <c r="C32" s="34" t="s">
        <v>216</v>
      </c>
      <c r="D32" s="41"/>
      <c r="E32" s="41"/>
      <c r="F32" s="41"/>
      <c r="G32" s="41"/>
      <c r="H32" s="25"/>
    </row>
  </sheetData>
  <mergeCells count="7">
    <mergeCell ref="F29:G29"/>
    <mergeCell ref="F30:G30"/>
    <mergeCell ref="C29:E29"/>
    <mergeCell ref="C30:E30"/>
    <mergeCell ref="D18:E18"/>
    <mergeCell ref="D19:E19"/>
    <mergeCell ref="C25:G25"/>
  </mergeCells>
  <pageMargins left="0.25" right="0.25" top="0.75" bottom="0.75" header="0.3" footer="0.3"/>
  <pageSetup paperSize="9" scale="95" orientation="portrait" horizontalDpi="4294967293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B18" sqref="B18"/>
    </sheetView>
  </sheetViews>
  <sheetFormatPr defaultRowHeight="15" x14ac:dyDescent="0.25"/>
  <cols>
    <col min="1" max="2" width="5.28515625" customWidth="1"/>
    <col min="3" max="3" width="23.28515625" customWidth="1"/>
    <col min="4" max="4" width="25.7109375" customWidth="1"/>
    <col min="5" max="5" width="13.28515625" customWidth="1"/>
    <col min="6" max="6" width="22.85546875" customWidth="1"/>
    <col min="7" max="7" width="13" customWidth="1"/>
    <col min="8" max="8" width="10.42578125" customWidth="1"/>
    <col min="9" max="9" width="12.28515625" customWidth="1"/>
  </cols>
  <sheetData>
    <row r="2" spans="2:12" ht="15.75" x14ac:dyDescent="0.25">
      <c r="B2" s="2" t="s">
        <v>121</v>
      </c>
      <c r="C2" s="3"/>
      <c r="D2" s="3"/>
      <c r="E2" s="3"/>
      <c r="F2" s="3"/>
      <c r="G2" s="3"/>
      <c r="H2" s="3"/>
      <c r="I2" s="3"/>
    </row>
    <row r="3" spans="2:12" ht="15.75" x14ac:dyDescent="0.25">
      <c r="B3" s="2" t="s">
        <v>100</v>
      </c>
      <c r="C3" s="3"/>
      <c r="D3" s="3"/>
      <c r="E3" s="3"/>
      <c r="F3" s="3"/>
      <c r="G3" s="3"/>
      <c r="H3" s="3"/>
      <c r="I3" s="3"/>
    </row>
    <row r="4" spans="2:12" ht="15.75" x14ac:dyDescent="0.25">
      <c r="B4" s="2"/>
      <c r="C4" s="3"/>
      <c r="D4" s="3"/>
      <c r="E4" s="3"/>
      <c r="F4" s="3"/>
      <c r="G4" s="3"/>
      <c r="H4" s="3"/>
      <c r="I4" s="3"/>
    </row>
    <row r="5" spans="2:12" ht="15.75" x14ac:dyDescent="0.25">
      <c r="B5" s="2" t="str">
        <f>'Gaji12_16 KomDir'!B4</f>
        <v>BULAN Januari 2017</v>
      </c>
      <c r="C5" s="3"/>
      <c r="D5" s="3"/>
      <c r="E5" s="3"/>
      <c r="F5" s="3"/>
      <c r="G5" s="3"/>
      <c r="H5" s="3"/>
      <c r="I5" s="3"/>
    </row>
    <row r="6" spans="2:12" x14ac:dyDescent="0.25">
      <c r="B6" s="3"/>
      <c r="C6" s="3"/>
      <c r="D6" s="3"/>
      <c r="E6" s="3"/>
      <c r="F6" s="3"/>
      <c r="G6" s="3"/>
      <c r="H6" s="3"/>
      <c r="I6" s="3"/>
    </row>
    <row r="7" spans="2:12" ht="15.75" x14ac:dyDescent="0.25">
      <c r="B7" s="110" t="s">
        <v>101</v>
      </c>
      <c r="C7" s="110" t="s">
        <v>102</v>
      </c>
      <c r="D7" s="110" t="s">
        <v>103</v>
      </c>
      <c r="E7" s="110" t="s">
        <v>79</v>
      </c>
      <c r="F7" s="110" t="s">
        <v>104</v>
      </c>
      <c r="G7" s="110" t="s">
        <v>80</v>
      </c>
      <c r="H7" s="110" t="s">
        <v>84</v>
      </c>
      <c r="I7" s="110" t="s">
        <v>87</v>
      </c>
      <c r="K7" s="109"/>
      <c r="L7" s="109"/>
    </row>
    <row r="8" spans="2:12" ht="15.75" x14ac:dyDescent="0.25">
      <c r="B8" s="112">
        <v>1</v>
      </c>
      <c r="C8" s="82" t="s">
        <v>38</v>
      </c>
      <c r="D8" s="82" t="s">
        <v>122</v>
      </c>
      <c r="E8" s="121"/>
      <c r="F8" s="122"/>
      <c r="G8" s="122"/>
      <c r="H8" s="122"/>
      <c r="I8" s="123"/>
    </row>
    <row r="9" spans="2:12" ht="15.75" x14ac:dyDescent="0.25">
      <c r="B9" s="112">
        <v>2</v>
      </c>
      <c r="C9" s="82" t="s">
        <v>44</v>
      </c>
      <c r="D9" s="82" t="s">
        <v>123</v>
      </c>
      <c r="E9" s="247" t="s">
        <v>124</v>
      </c>
      <c r="F9" s="248"/>
      <c r="G9" s="248"/>
      <c r="H9" s="248"/>
      <c r="I9" s="249"/>
    </row>
    <row r="10" spans="2:12" ht="15.75" x14ac:dyDescent="0.25">
      <c r="B10" s="112">
        <v>3</v>
      </c>
      <c r="C10" s="82" t="s">
        <v>45</v>
      </c>
      <c r="D10" s="82" t="s">
        <v>125</v>
      </c>
      <c r="E10" s="247" t="s">
        <v>126</v>
      </c>
      <c r="F10" s="248"/>
      <c r="G10" s="248"/>
      <c r="H10" s="248"/>
      <c r="I10" s="249"/>
    </row>
    <row r="11" spans="2:12" ht="15.75" x14ac:dyDescent="0.25">
      <c r="B11" s="112">
        <v>4</v>
      </c>
      <c r="C11" s="82" t="s">
        <v>46</v>
      </c>
      <c r="D11" s="82" t="s">
        <v>105</v>
      </c>
      <c r="E11" s="247"/>
      <c r="F11" s="248"/>
      <c r="G11" s="248"/>
      <c r="H11" s="248"/>
      <c r="I11" s="249"/>
    </row>
    <row r="12" spans="2:12" ht="15.75" x14ac:dyDescent="0.25">
      <c r="B12" s="112">
        <v>5</v>
      </c>
      <c r="C12" s="82" t="s">
        <v>47</v>
      </c>
      <c r="D12" s="82" t="s">
        <v>56</v>
      </c>
      <c r="E12" s="247" t="s">
        <v>127</v>
      </c>
      <c r="F12" s="248"/>
      <c r="G12" s="248"/>
      <c r="H12" s="248"/>
      <c r="I12" s="249"/>
    </row>
    <row r="13" spans="2:12" ht="15.75" x14ac:dyDescent="0.25">
      <c r="B13" s="112">
        <v>6</v>
      </c>
      <c r="C13" s="82" t="s">
        <v>48</v>
      </c>
      <c r="D13" s="82" t="s">
        <v>57</v>
      </c>
      <c r="E13" s="253" t="s">
        <v>128</v>
      </c>
      <c r="F13" s="254"/>
      <c r="G13" s="254"/>
      <c r="H13" s="254"/>
      <c r="I13" s="255"/>
    </row>
    <row r="14" spans="2:12" ht="15.75" x14ac:dyDescent="0.25">
      <c r="B14" s="112">
        <v>7</v>
      </c>
      <c r="C14" s="82" t="s">
        <v>49</v>
      </c>
      <c r="D14" s="82" t="s">
        <v>56</v>
      </c>
      <c r="E14" s="124"/>
      <c r="F14" s="125"/>
      <c r="G14" s="125"/>
      <c r="H14" s="125"/>
      <c r="I14" s="126"/>
    </row>
    <row r="15" spans="2:12" ht="15.75" x14ac:dyDescent="0.25">
      <c r="B15" s="112">
        <v>8</v>
      </c>
      <c r="C15" s="82" t="s">
        <v>64</v>
      </c>
      <c r="D15" s="82" t="s">
        <v>129</v>
      </c>
      <c r="E15" s="124"/>
      <c r="F15" s="125"/>
      <c r="G15" s="125"/>
      <c r="H15" s="125"/>
      <c r="I15" s="126"/>
    </row>
    <row r="16" spans="2:12" ht="15.75" x14ac:dyDescent="0.25">
      <c r="B16" s="112">
        <v>9</v>
      </c>
      <c r="C16" s="82" t="s">
        <v>130</v>
      </c>
      <c r="D16" s="82" t="s">
        <v>106</v>
      </c>
      <c r="E16" s="124"/>
      <c r="F16" s="125"/>
      <c r="G16" s="125"/>
      <c r="H16" s="125"/>
      <c r="I16" s="126"/>
    </row>
    <row r="17" spans="2:9" ht="15.75" x14ac:dyDescent="0.25">
      <c r="B17" s="112">
        <v>10</v>
      </c>
      <c r="C17" s="82" t="s">
        <v>73</v>
      </c>
      <c r="D17" s="82" t="s">
        <v>57</v>
      </c>
      <c r="E17" s="124"/>
      <c r="F17" s="125"/>
      <c r="G17" s="125"/>
      <c r="H17" s="125"/>
      <c r="I17" s="126"/>
    </row>
    <row r="18" spans="2:9" ht="15.75" x14ac:dyDescent="0.25">
      <c r="B18" s="115"/>
      <c r="C18" s="115" t="s">
        <v>107</v>
      </c>
      <c r="D18" s="115"/>
      <c r="E18" s="116">
        <f>SUM(DetilGAji!E12:E21)</f>
        <v>26283300</v>
      </c>
      <c r="F18" s="116">
        <f>DetilGAji!G22+DetilGAji!H22</f>
        <v>8570000</v>
      </c>
      <c r="G18" s="116">
        <f>DetilGAji!F22+DetilGAji!I22</f>
        <v>750000</v>
      </c>
      <c r="H18" s="116">
        <f>DetilGAji!J22</f>
        <v>736994.22</v>
      </c>
      <c r="I18" s="117">
        <f>E18+F18+G18+H18</f>
        <v>36340294.219999999</v>
      </c>
    </row>
    <row r="19" spans="2:9" x14ac:dyDescent="0.25">
      <c r="F19" s="108"/>
      <c r="G19" s="108"/>
      <c r="H19" s="108"/>
    </row>
    <row r="20" spans="2:9" ht="15.75" x14ac:dyDescent="0.25">
      <c r="C20" s="1"/>
      <c r="D20" s="1"/>
      <c r="E20" s="1"/>
      <c r="F20" s="1"/>
      <c r="G20" s="1"/>
      <c r="H20" s="1"/>
      <c r="I20" s="118" t="str">
        <f>'Gaji12_16 KomDir'!H11</f>
        <v>Makassar, 25 Januari 2017</v>
      </c>
    </row>
    <row r="21" spans="2:9" ht="15.75" x14ac:dyDescent="0.25">
      <c r="C21" s="119" t="s">
        <v>68</v>
      </c>
      <c r="D21" s="1"/>
      <c r="E21" s="172"/>
      <c r="F21" s="1"/>
      <c r="G21" s="1"/>
      <c r="H21" s="1"/>
      <c r="I21" s="1"/>
    </row>
    <row r="22" spans="2:9" ht="15.75" x14ac:dyDescent="0.25">
      <c r="C22" s="1"/>
      <c r="D22" s="1"/>
      <c r="E22" s="1"/>
      <c r="F22" s="1"/>
      <c r="G22" s="1"/>
      <c r="H22" s="1"/>
      <c r="I22" s="1"/>
    </row>
    <row r="23" spans="2:9" ht="15.75" x14ac:dyDescent="0.25">
      <c r="C23" s="1"/>
      <c r="D23" s="1"/>
      <c r="E23" s="1"/>
      <c r="F23" s="1"/>
      <c r="G23" s="1"/>
      <c r="H23" s="1"/>
      <c r="I23" s="1"/>
    </row>
    <row r="24" spans="2:9" ht="15.75" x14ac:dyDescent="0.25">
      <c r="C24" s="1"/>
      <c r="D24" s="1"/>
      <c r="E24" s="1"/>
      <c r="F24" s="1"/>
      <c r="G24" s="1"/>
      <c r="H24" s="1"/>
      <c r="I24" s="1"/>
    </row>
    <row r="25" spans="2:9" ht="15.75" x14ac:dyDescent="0.25">
      <c r="C25" s="65" t="s">
        <v>108</v>
      </c>
      <c r="D25" s="119"/>
      <c r="E25" s="119"/>
      <c r="F25" s="119"/>
      <c r="G25" s="119"/>
      <c r="H25" s="119"/>
      <c r="I25" s="120" t="s">
        <v>38</v>
      </c>
    </row>
    <row r="26" spans="2:9" ht="15.75" x14ac:dyDescent="0.25">
      <c r="C26" s="1" t="s">
        <v>52</v>
      </c>
      <c r="D26" s="1"/>
      <c r="E26" s="1"/>
      <c r="F26" s="1"/>
      <c r="G26" s="1"/>
      <c r="H26" s="1"/>
      <c r="I26" s="118" t="s">
        <v>117</v>
      </c>
    </row>
  </sheetData>
  <mergeCells count="5">
    <mergeCell ref="E9:I9"/>
    <mergeCell ref="E10:I10"/>
    <mergeCell ref="E11:I11"/>
    <mergeCell ref="E12:I12"/>
    <mergeCell ref="E13:I13"/>
  </mergeCells>
  <pageMargins left="0.41" right="0.1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K17" sqref="K17"/>
    </sheetView>
  </sheetViews>
  <sheetFormatPr defaultRowHeight="15" x14ac:dyDescent="0.25"/>
  <cols>
    <col min="3" max="3" width="15.28515625" customWidth="1"/>
    <col min="5" max="5" width="12" customWidth="1"/>
  </cols>
  <sheetData>
    <row r="2" spans="2:6" x14ac:dyDescent="0.25">
      <c r="B2" t="s">
        <v>198</v>
      </c>
    </row>
    <row r="3" spans="2:6" x14ac:dyDescent="0.25">
      <c r="C3" t="s">
        <v>199</v>
      </c>
    </row>
    <row r="4" spans="2:6" x14ac:dyDescent="0.25">
      <c r="C4" t="s">
        <v>200</v>
      </c>
    </row>
    <row r="5" spans="2:6" x14ac:dyDescent="0.25">
      <c r="C5" s="258" t="s">
        <v>202</v>
      </c>
      <c r="D5" s="190">
        <v>1</v>
      </c>
      <c r="E5" s="256" t="s">
        <v>201</v>
      </c>
    </row>
    <row r="6" spans="2:6" x14ac:dyDescent="0.25">
      <c r="C6" s="259"/>
      <c r="D6" s="191">
        <v>273</v>
      </c>
      <c r="E6" s="257"/>
    </row>
    <row r="8" spans="2:6" x14ac:dyDescent="0.25">
      <c r="C8" t="s">
        <v>203</v>
      </c>
      <c r="D8" t="s">
        <v>205</v>
      </c>
      <c r="E8" t="s">
        <v>209</v>
      </c>
      <c r="F8" t="s">
        <v>213</v>
      </c>
    </row>
    <row r="9" spans="2:6" x14ac:dyDescent="0.25">
      <c r="D9" t="s">
        <v>206</v>
      </c>
      <c r="E9" t="s">
        <v>210</v>
      </c>
    </row>
    <row r="11" spans="2:6" x14ac:dyDescent="0.25">
      <c r="C11" t="s">
        <v>204</v>
      </c>
      <c r="D11" t="s">
        <v>207</v>
      </c>
      <c r="E11" t="s">
        <v>211</v>
      </c>
      <c r="F11" t="s">
        <v>214</v>
      </c>
    </row>
    <row r="12" spans="2:6" x14ac:dyDescent="0.25">
      <c r="D12" t="s">
        <v>208</v>
      </c>
      <c r="E12" t="s">
        <v>212</v>
      </c>
    </row>
  </sheetData>
  <mergeCells count="2">
    <mergeCell ref="E5:E6"/>
    <mergeCell ref="C5:C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8"/>
  <sheetViews>
    <sheetView topLeftCell="D14" zoomScaleNormal="100" zoomScalePageLayoutView="85" workbookViewId="0">
      <selection activeCell="L25" sqref="L25"/>
    </sheetView>
  </sheetViews>
  <sheetFormatPr defaultRowHeight="15" x14ac:dyDescent="0.25"/>
  <cols>
    <col min="1" max="3" width="0" hidden="1" customWidth="1"/>
    <col min="4" max="4" width="5.140625" customWidth="1"/>
    <col min="5" max="5" width="11.140625" customWidth="1"/>
    <col min="6" max="6" width="2.5703125" customWidth="1"/>
    <col min="7" max="7" width="17.140625" customWidth="1"/>
    <col min="8" max="8" width="0.85546875" hidden="1" customWidth="1"/>
    <col min="9" max="9" width="15" customWidth="1"/>
    <col min="10" max="10" width="13.28515625" customWidth="1"/>
    <col min="11" max="11" width="4.5703125" customWidth="1"/>
    <col min="12" max="12" width="18.140625" customWidth="1"/>
    <col min="13" max="13" width="4" customWidth="1"/>
  </cols>
  <sheetData>
    <row r="1" spans="4:13" hidden="1" x14ac:dyDescent="0.25"/>
    <row r="2" spans="4:13" hidden="1" x14ac:dyDescent="0.25"/>
    <row r="3" spans="4:13" hidden="1" x14ac:dyDescent="0.25"/>
    <row r="4" spans="4:13" hidden="1" x14ac:dyDescent="0.25"/>
    <row r="5" spans="4:13" ht="93" customHeight="1" x14ac:dyDescent="0.25"/>
    <row r="6" spans="4:13" ht="16.5" hidden="1" customHeight="1" x14ac:dyDescent="0.25"/>
    <row r="7" spans="4:13" ht="27.75" customHeight="1" x14ac:dyDescent="0.35">
      <c r="D7" s="1"/>
      <c r="E7" s="1"/>
      <c r="F7" s="1"/>
      <c r="G7" s="1"/>
      <c r="H7" s="209" t="s">
        <v>27</v>
      </c>
      <c r="I7" s="209"/>
      <c r="J7" s="209"/>
      <c r="K7" s="1"/>
      <c r="L7" s="1"/>
      <c r="M7" s="1"/>
    </row>
    <row r="8" spans="4:13" ht="15.75" customHeight="1" x14ac:dyDescent="0.35">
      <c r="D8" s="1"/>
      <c r="E8" s="1"/>
      <c r="F8" s="1"/>
      <c r="G8" s="1"/>
      <c r="H8" s="74"/>
      <c r="I8" s="260" t="s">
        <v>236</v>
      </c>
      <c r="J8" s="74"/>
      <c r="K8" s="1"/>
      <c r="L8" s="1"/>
      <c r="M8" s="1"/>
    </row>
    <row r="9" spans="4:13" ht="13.5" customHeight="1" x14ac:dyDescent="0.25">
      <c r="D9" s="1"/>
      <c r="E9" s="1"/>
      <c r="F9" s="1"/>
      <c r="G9" s="1"/>
      <c r="H9" s="210"/>
      <c r="I9" s="210"/>
      <c r="J9" s="210"/>
      <c r="K9" s="1"/>
      <c r="L9" s="1"/>
      <c r="M9" s="1"/>
    </row>
    <row r="10" spans="4:13" ht="6" customHeight="1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4:13" ht="15.75" x14ac:dyDescent="0.25">
      <c r="D11" s="1"/>
      <c r="E11" s="1" t="s">
        <v>29</v>
      </c>
      <c r="F11" s="1" t="s">
        <v>33</v>
      </c>
      <c r="G11" s="1" t="s">
        <v>34</v>
      </c>
      <c r="H11" s="1"/>
      <c r="I11" s="1"/>
      <c r="J11" s="1"/>
      <c r="K11" s="40"/>
      <c r="L11" s="40"/>
      <c r="M11" s="40"/>
    </row>
    <row r="12" spans="4:13" ht="15.75" x14ac:dyDescent="0.25">
      <c r="D12" s="1"/>
      <c r="E12" s="1" t="s">
        <v>30</v>
      </c>
      <c r="F12" s="1" t="s">
        <v>33</v>
      </c>
      <c r="G12" s="1" t="s">
        <v>35</v>
      </c>
      <c r="H12" s="1"/>
      <c r="I12" s="1"/>
      <c r="J12" s="1"/>
      <c r="K12" s="1"/>
      <c r="L12" s="1"/>
      <c r="M12" s="1"/>
    </row>
    <row r="13" spans="4:13" ht="15.75" x14ac:dyDescent="0.25">
      <c r="D13" s="1"/>
      <c r="E13" s="1" t="s">
        <v>36</v>
      </c>
      <c r="F13" s="73" t="s">
        <v>33</v>
      </c>
      <c r="G13" s="76" t="s">
        <v>225</v>
      </c>
      <c r="H13" s="1"/>
      <c r="I13" s="1"/>
      <c r="J13" s="1"/>
      <c r="K13" s="1"/>
      <c r="L13" s="1"/>
      <c r="M13" s="1"/>
    </row>
    <row r="14" spans="4:13" ht="15.75" x14ac:dyDescent="0.25">
      <c r="D14" s="1"/>
      <c r="E14" s="1" t="s">
        <v>31</v>
      </c>
      <c r="F14" s="1" t="s">
        <v>33</v>
      </c>
      <c r="G14" s="1" t="s">
        <v>226</v>
      </c>
      <c r="H14" s="1"/>
      <c r="I14" s="1"/>
      <c r="J14" s="1"/>
      <c r="K14" s="1"/>
      <c r="L14" s="1"/>
      <c r="M14" s="1"/>
    </row>
    <row r="15" spans="4:13" ht="15.75" x14ac:dyDescent="0.25">
      <c r="D15" s="1"/>
      <c r="E15" s="1" t="s">
        <v>32</v>
      </c>
      <c r="F15" s="1" t="s">
        <v>33</v>
      </c>
      <c r="G15" t="s">
        <v>227</v>
      </c>
      <c r="H15" s="13"/>
      <c r="I15" s="13"/>
      <c r="J15" s="13"/>
      <c r="K15" s="13"/>
      <c r="L15" s="13"/>
      <c r="M15" s="1"/>
    </row>
    <row r="16" spans="4:13" ht="2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 ht="15.75" x14ac:dyDescent="0.25">
      <c r="D17" s="1"/>
      <c r="E17" s="1" t="s">
        <v>6</v>
      </c>
      <c r="F17" s="1"/>
      <c r="G17" s="1"/>
      <c r="H17" s="1"/>
      <c r="I17" s="1"/>
      <c r="J17" s="1"/>
      <c r="K17" s="1"/>
      <c r="L17" s="1"/>
      <c r="M17" s="1"/>
    </row>
    <row r="18" spans="4:13" ht="15.7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4:13" ht="15.75" x14ac:dyDescent="0.25">
      <c r="D19" s="1"/>
      <c r="E19" s="1" t="s">
        <v>61</v>
      </c>
      <c r="F19" s="1"/>
      <c r="G19" s="1"/>
      <c r="H19" s="1"/>
      <c r="I19" s="1"/>
      <c r="J19" s="1"/>
      <c r="K19" s="1"/>
      <c r="L19" s="1"/>
      <c r="M19" s="1"/>
    </row>
    <row r="20" spans="4:13" ht="15.75" x14ac:dyDescent="0.25">
      <c r="D20" s="1"/>
      <c r="E20" s="1" t="s">
        <v>228</v>
      </c>
      <c r="F20" s="78"/>
      <c r="G20" s="78"/>
      <c r="I20" t="s">
        <v>62</v>
      </c>
      <c r="J20" s="79" t="s">
        <v>229</v>
      </c>
      <c r="K20" s="80"/>
      <c r="M20" s="1"/>
    </row>
    <row r="21" spans="4:13" ht="15.75" x14ac:dyDescent="0.25">
      <c r="D21" s="1"/>
      <c r="E21" s="1" t="s">
        <v>230</v>
      </c>
      <c r="F21" s="1"/>
      <c r="G21" s="15"/>
      <c r="I21" s="1"/>
      <c r="J21" s="1"/>
      <c r="K21" s="1"/>
      <c r="M21" s="1"/>
    </row>
    <row r="22" spans="4:13" ht="15.75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 ht="17.25" customHeight="1" x14ac:dyDescent="0.25">
      <c r="D23" s="1"/>
      <c r="E23" s="1" t="s">
        <v>37</v>
      </c>
      <c r="F23" s="1"/>
      <c r="G23" s="1"/>
      <c r="H23" s="1"/>
      <c r="I23" s="1"/>
      <c r="J23" s="1"/>
      <c r="K23" s="1"/>
      <c r="L23" s="1"/>
      <c r="M23" s="1"/>
    </row>
    <row r="24" spans="4:13" ht="15.75" x14ac:dyDescent="0.25">
      <c r="D24" s="1"/>
      <c r="E24" s="1" t="s">
        <v>231</v>
      </c>
      <c r="F24" s="1"/>
      <c r="G24" s="1"/>
      <c r="H24" s="1"/>
      <c r="I24" s="1"/>
      <c r="J24" s="1"/>
      <c r="K24" s="1"/>
      <c r="L24" s="1"/>
      <c r="M24" s="1"/>
    </row>
    <row r="25" spans="4:13" ht="15.75" x14ac:dyDescent="0.25">
      <c r="D25" s="1"/>
      <c r="E25" s="1" t="s">
        <v>232</v>
      </c>
      <c r="F25" s="1"/>
      <c r="G25" s="1"/>
      <c r="H25" s="1"/>
      <c r="I25" s="1"/>
      <c r="J25" s="1"/>
      <c r="K25" s="1"/>
      <c r="L25" s="1"/>
      <c r="M25" s="1"/>
    </row>
    <row r="26" spans="4:13" ht="15.75" x14ac:dyDescent="0.25">
      <c r="D26" s="1"/>
      <c r="E26" s="1" t="s">
        <v>233</v>
      </c>
      <c r="F26" s="1"/>
      <c r="G26" s="1"/>
      <c r="H26" s="1"/>
      <c r="I26" s="1"/>
      <c r="J26" s="1"/>
      <c r="K26" s="1"/>
      <c r="L26" s="1"/>
      <c r="M26" s="1"/>
    </row>
    <row r="27" spans="4:13" ht="14.25" customHeight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4:13" ht="15.75" hidden="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4:13" ht="15.75" x14ac:dyDescent="0.25">
      <c r="D29" s="1"/>
      <c r="E29" s="1" t="s">
        <v>20</v>
      </c>
      <c r="F29" s="1"/>
      <c r="G29" s="1"/>
      <c r="H29" s="1"/>
      <c r="I29" s="1"/>
      <c r="J29" s="1"/>
      <c r="K29" s="1"/>
      <c r="L29" s="1"/>
      <c r="M29" s="1"/>
    </row>
    <row r="30" spans="4:13" ht="15.75" x14ac:dyDescent="0.25">
      <c r="D30" s="1"/>
      <c r="E30" s="1" t="s">
        <v>19</v>
      </c>
      <c r="F30" s="1"/>
      <c r="G30" s="1"/>
      <c r="H30" s="1"/>
      <c r="I30" s="1"/>
      <c r="J30" s="1"/>
      <c r="K30" s="1"/>
      <c r="L30" s="1"/>
      <c r="M30" s="1"/>
    </row>
    <row r="31" spans="4:13" ht="15.75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4:13" ht="5.25" customHeight="1" x14ac:dyDescent="0.25">
      <c r="D32" s="1"/>
      <c r="E32" s="1"/>
      <c r="F32" s="1"/>
      <c r="G32" s="1"/>
      <c r="H32" s="1" t="s">
        <v>17</v>
      </c>
      <c r="I32" s="1"/>
      <c r="J32" s="1"/>
      <c r="K32" s="1"/>
      <c r="L32" s="1"/>
      <c r="M32" s="1"/>
    </row>
    <row r="33" spans="4:13" ht="15.75" hidden="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4:13" ht="15.75" x14ac:dyDescent="0.25">
      <c r="D34" s="1"/>
      <c r="E34" s="1"/>
      <c r="F34" s="1"/>
      <c r="G34" s="1" t="s">
        <v>7</v>
      </c>
      <c r="H34" s="1"/>
      <c r="I34" s="1"/>
      <c r="K34" s="1"/>
      <c r="L34" s="1"/>
      <c r="M34" s="1"/>
    </row>
    <row r="35" spans="4:13" ht="15.75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4:13" ht="15.75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4:13" ht="15.7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4:13" ht="21" customHeight="1" x14ac:dyDescent="0.25">
      <c r="D38" s="1"/>
      <c r="E38" s="1"/>
      <c r="F38" s="1"/>
      <c r="G38" s="65" t="s">
        <v>234</v>
      </c>
      <c r="H38" s="1"/>
      <c r="I38" s="1"/>
      <c r="J38" s="65"/>
      <c r="K38" s="1"/>
      <c r="L38" s="1"/>
      <c r="M38" s="1"/>
    </row>
    <row r="39" spans="4:13" ht="15.75" x14ac:dyDescent="0.25">
      <c r="D39" s="1"/>
      <c r="E39" s="1"/>
      <c r="F39" s="1"/>
      <c r="G39" s="1" t="s">
        <v>235</v>
      </c>
      <c r="H39" s="1"/>
      <c r="I39" s="1"/>
      <c r="J39" s="1"/>
      <c r="K39" s="1"/>
      <c r="L39" s="1"/>
      <c r="M39" s="1"/>
    </row>
    <row r="40" spans="4:13" ht="15.75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4:13" ht="15.75" x14ac:dyDescent="0.25">
      <c r="D41" s="1"/>
      <c r="E41" s="4" t="s">
        <v>8</v>
      </c>
      <c r="F41" s="72"/>
      <c r="G41" s="5"/>
      <c r="H41" s="5"/>
      <c r="I41" s="5"/>
      <c r="J41" s="5"/>
      <c r="K41" s="5"/>
      <c r="L41" s="6"/>
      <c r="M41" s="1"/>
    </row>
    <row r="42" spans="4:13" ht="15.75" x14ac:dyDescent="0.25">
      <c r="D42" s="1"/>
      <c r="E42" s="7"/>
      <c r="F42" s="8"/>
      <c r="G42" s="8"/>
      <c r="H42" s="8"/>
      <c r="I42" s="8"/>
      <c r="J42" s="8"/>
      <c r="K42" s="8"/>
      <c r="L42" s="9"/>
      <c r="M42" s="1"/>
    </row>
    <row r="43" spans="4:13" ht="15.75" x14ac:dyDescent="0.25">
      <c r="D43" s="1"/>
      <c r="E43" s="7"/>
      <c r="F43" s="8"/>
      <c r="G43" s="8"/>
      <c r="H43" s="8"/>
      <c r="I43" s="8"/>
      <c r="J43" s="8"/>
      <c r="K43" s="8"/>
      <c r="L43" s="9"/>
      <c r="M43" s="1"/>
    </row>
    <row r="44" spans="4:13" ht="15.75" x14ac:dyDescent="0.25">
      <c r="D44" s="1"/>
      <c r="E44" s="7"/>
      <c r="F44" s="8"/>
      <c r="G44" s="8"/>
      <c r="H44" s="8"/>
      <c r="I44" s="8"/>
      <c r="J44" s="8"/>
      <c r="K44" s="8"/>
      <c r="L44" s="9"/>
      <c r="M44" s="1"/>
    </row>
    <row r="45" spans="4:13" ht="15.75" x14ac:dyDescent="0.25">
      <c r="D45" s="1"/>
      <c r="E45" s="7"/>
      <c r="F45" s="8"/>
      <c r="G45" s="8"/>
      <c r="H45" s="8"/>
      <c r="I45" s="8"/>
      <c r="J45" s="8"/>
      <c r="K45" s="8"/>
      <c r="L45" s="9"/>
      <c r="M45" s="1"/>
    </row>
    <row r="46" spans="4:13" ht="60.75" customHeight="1" x14ac:dyDescent="0.25">
      <c r="D46" s="1"/>
      <c r="E46" s="10"/>
      <c r="F46" s="11"/>
      <c r="G46" s="11"/>
      <c r="H46" s="11"/>
      <c r="I46" s="11"/>
      <c r="J46" s="11"/>
      <c r="K46" s="11"/>
      <c r="L46" s="12"/>
      <c r="M46" s="1"/>
    </row>
    <row r="47" spans="4:13" ht="11.25" customHeight="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4:13" ht="15.75" hidden="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</sheetData>
  <mergeCells count="2">
    <mergeCell ref="H7:J7"/>
    <mergeCell ref="H9:J9"/>
  </mergeCells>
  <pageMargins left="0.7" right="0.7" top="0.75" bottom="0.75" header="0.3" footer="0.3"/>
  <pageSetup paperSize="9" scale="95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tabSelected="1" topLeftCell="A13" zoomScaleNormal="100" zoomScalePageLayoutView="85" workbookViewId="0">
      <selection activeCell="C28" sqref="C28"/>
    </sheetView>
  </sheetViews>
  <sheetFormatPr defaultRowHeight="15" x14ac:dyDescent="0.25"/>
  <cols>
    <col min="1" max="1" width="3.28515625" customWidth="1"/>
    <col min="2" max="2" width="4" customWidth="1"/>
    <col min="3" max="3" width="29.42578125" style="43" customWidth="1"/>
    <col min="4" max="4" width="24.42578125" style="43" customWidth="1"/>
    <col min="5" max="5" width="11.5703125" style="44" customWidth="1"/>
    <col min="6" max="6" width="10.7109375" style="44" customWidth="1"/>
    <col min="7" max="10" width="10.7109375" style="43" customWidth="1"/>
    <col min="11" max="15" width="9.85546875" style="35" customWidth="1"/>
    <col min="16" max="16" width="14.42578125" style="35" customWidth="1"/>
  </cols>
  <sheetData>
    <row r="2" spans="2:16" x14ac:dyDescent="0.25">
      <c r="B2" t="s">
        <v>100</v>
      </c>
    </row>
    <row r="3" spans="2:16" x14ac:dyDescent="0.25">
      <c r="B3" t="s">
        <v>182</v>
      </c>
    </row>
    <row r="4" spans="2:16" ht="15" customHeight="1" x14ac:dyDescent="0.25">
      <c r="B4" t="s">
        <v>183</v>
      </c>
      <c r="C4" s="164" t="s">
        <v>237</v>
      </c>
      <c r="K4" s="45"/>
      <c r="L4" s="45"/>
      <c r="M4" s="45"/>
      <c r="N4" s="45"/>
      <c r="O4" s="45"/>
      <c r="P4" s="45" t="s">
        <v>10</v>
      </c>
    </row>
    <row r="5" spans="2:16" ht="7.5" customHeight="1" x14ac:dyDescent="0.25"/>
    <row r="6" spans="2:16" ht="15.75" customHeight="1" x14ac:dyDescent="0.25">
      <c r="B6" s="216" t="s">
        <v>99</v>
      </c>
      <c r="C6" s="218" t="s">
        <v>0</v>
      </c>
      <c r="D6" s="211" t="s">
        <v>1</v>
      </c>
      <c r="E6" s="223" t="s">
        <v>2</v>
      </c>
      <c r="F6" s="220" t="s">
        <v>174</v>
      </c>
      <c r="G6" s="221"/>
      <c r="H6" s="221"/>
      <c r="I6" s="222"/>
      <c r="J6" s="211" t="s">
        <v>175</v>
      </c>
      <c r="K6" s="213" t="s">
        <v>176</v>
      </c>
      <c r="L6" s="214"/>
      <c r="M6" s="214"/>
      <c r="N6" s="214"/>
      <c r="O6" s="215"/>
      <c r="P6" s="211" t="s">
        <v>16</v>
      </c>
    </row>
    <row r="7" spans="2:16" ht="15.75" customHeight="1" x14ac:dyDescent="0.25">
      <c r="B7" s="217"/>
      <c r="C7" s="219"/>
      <c r="D7" s="212"/>
      <c r="E7" s="224"/>
      <c r="F7" s="47" t="s">
        <v>78</v>
      </c>
      <c r="G7" s="48" t="s">
        <v>172</v>
      </c>
      <c r="H7" s="48" t="s">
        <v>173</v>
      </c>
      <c r="I7" s="48" t="s">
        <v>181</v>
      </c>
      <c r="J7" s="212"/>
      <c r="K7" s="163" t="s">
        <v>180</v>
      </c>
      <c r="L7" s="163" t="s">
        <v>177</v>
      </c>
      <c r="M7" s="163" t="s">
        <v>178</v>
      </c>
      <c r="N7" s="163" t="s">
        <v>179</v>
      </c>
      <c r="O7" s="163" t="s">
        <v>194</v>
      </c>
      <c r="P7" s="212"/>
    </row>
    <row r="8" spans="2:16" x14ac:dyDescent="0.25">
      <c r="B8" s="106">
        <v>1</v>
      </c>
      <c r="C8" s="49" t="s">
        <v>40</v>
      </c>
      <c r="D8" s="49" t="s">
        <v>50</v>
      </c>
      <c r="E8" s="168">
        <f>7000000</f>
        <v>7000000</v>
      </c>
      <c r="F8" s="168"/>
      <c r="G8" s="168">
        <v>0</v>
      </c>
      <c r="H8" s="168">
        <v>0</v>
      </c>
      <c r="I8" s="168"/>
      <c r="J8" s="168">
        <v>0</v>
      </c>
      <c r="K8" s="168">
        <f>103000</f>
        <v>103000</v>
      </c>
      <c r="L8" s="169">
        <f>'BPJS-Tk'!Q9</f>
        <v>0</v>
      </c>
      <c r="M8" s="169">
        <f>BPJSkes!H9</f>
        <v>0</v>
      </c>
      <c r="N8" s="170">
        <f>E8*2.5%</f>
        <v>175000</v>
      </c>
      <c r="O8" s="170">
        <v>0</v>
      </c>
      <c r="P8" s="168">
        <f>E8+F8+G8+H8+I8+J8-K8-L8-M8-N8-O8</f>
        <v>6722000</v>
      </c>
    </row>
    <row r="9" spans="2:16" x14ac:dyDescent="0.25">
      <c r="B9" s="106">
        <v>2</v>
      </c>
      <c r="C9" s="49" t="s">
        <v>41</v>
      </c>
      <c r="D9" s="49" t="s">
        <v>51</v>
      </c>
      <c r="E9" s="168">
        <f>6000000</f>
        <v>6000000</v>
      </c>
      <c r="F9" s="168"/>
      <c r="G9" s="168">
        <v>0</v>
      </c>
      <c r="H9" s="168">
        <v>0</v>
      </c>
      <c r="I9" s="168"/>
      <c r="J9" s="168">
        <v>0</v>
      </c>
      <c r="K9" s="168">
        <f>64000</f>
        <v>64000</v>
      </c>
      <c r="L9" s="169">
        <f>'BPJS-Tk'!Q10</f>
        <v>0</v>
      </c>
      <c r="M9" s="169">
        <f>BPJSkes!H10</f>
        <v>0</v>
      </c>
      <c r="N9" s="170">
        <f t="shared" ref="N9:N21" si="0">E9*2.5%</f>
        <v>150000</v>
      </c>
      <c r="O9" s="170">
        <v>0</v>
      </c>
      <c r="P9" s="168">
        <f t="shared" ref="P9:P22" si="1">E9+F9+G9+H9+I9+J9-K9-L9-M9-N9-O9</f>
        <v>5786000</v>
      </c>
    </row>
    <row r="10" spans="2:16" x14ac:dyDescent="0.25">
      <c r="B10" s="197">
        <v>3</v>
      </c>
      <c r="C10" s="194" t="s">
        <v>42</v>
      </c>
      <c r="D10" s="194" t="s">
        <v>21</v>
      </c>
      <c r="E10" s="198">
        <v>17000000</v>
      </c>
      <c r="F10" s="198"/>
      <c r="G10" s="198">
        <v>600000</v>
      </c>
      <c r="H10" s="198">
        <v>600000</v>
      </c>
      <c r="I10" s="198"/>
      <c r="J10" s="199">
        <v>736994.22</v>
      </c>
      <c r="K10" s="198">
        <f>542000</f>
        <v>542000</v>
      </c>
      <c r="L10" s="200">
        <f>'BPJS-Tk'!Q11</f>
        <v>160000</v>
      </c>
      <c r="M10" s="200">
        <f>BPJSkes!H11</f>
        <v>23625</v>
      </c>
      <c r="N10" s="201">
        <f t="shared" si="0"/>
        <v>425000</v>
      </c>
      <c r="O10" s="201"/>
      <c r="P10" s="202">
        <f t="shared" si="1"/>
        <v>17786369.219999999</v>
      </c>
    </row>
    <row r="11" spans="2:16" x14ac:dyDescent="0.25">
      <c r="B11" s="106">
        <v>4</v>
      </c>
      <c r="C11" s="49" t="s">
        <v>43</v>
      </c>
      <c r="D11" s="49" t="s">
        <v>52</v>
      </c>
      <c r="E11" s="168">
        <f>E10*88.23529414%</f>
        <v>15000000.003799999</v>
      </c>
      <c r="F11" s="168"/>
      <c r="G11" s="168">
        <v>0</v>
      </c>
      <c r="H11" s="168">
        <v>0</v>
      </c>
      <c r="I11" s="168"/>
      <c r="J11" s="168">
        <v>0</v>
      </c>
      <c r="K11" s="168">
        <f>439000</f>
        <v>439000</v>
      </c>
      <c r="L11" s="169">
        <f>'BPJS-Tk'!Q12</f>
        <v>160000</v>
      </c>
      <c r="M11" s="169">
        <f>BPJSkes!H12</f>
        <v>23625</v>
      </c>
      <c r="N11" s="170">
        <f t="shared" si="0"/>
        <v>375000.00009500002</v>
      </c>
      <c r="O11" s="170">
        <v>0</v>
      </c>
      <c r="P11" s="168">
        <f t="shared" si="1"/>
        <v>14002375.003704999</v>
      </c>
    </row>
    <row r="12" spans="2:16" x14ac:dyDescent="0.25">
      <c r="B12" s="106">
        <v>5</v>
      </c>
      <c r="C12" s="49" t="s">
        <v>147</v>
      </c>
      <c r="D12" s="49" t="s">
        <v>53</v>
      </c>
      <c r="E12" s="168">
        <v>5865000</v>
      </c>
      <c r="F12" s="168">
        <v>250000</v>
      </c>
      <c r="G12" s="168">
        <f>25000*Absen!AF6</f>
        <v>550000</v>
      </c>
      <c r="H12" s="168">
        <f>25000*Absen!AF6</f>
        <v>550000</v>
      </c>
      <c r="I12" s="168"/>
      <c r="J12" s="168">
        <v>0</v>
      </c>
      <c r="K12" s="168">
        <v>0</v>
      </c>
      <c r="L12" s="169">
        <f>'BPJS-Tk'!Q13</f>
        <v>117300</v>
      </c>
      <c r="M12" s="169">
        <f>BPJSkes!H13</f>
        <v>23625</v>
      </c>
      <c r="N12" s="170">
        <f t="shared" si="0"/>
        <v>146625</v>
      </c>
      <c r="O12" s="170">
        <v>0</v>
      </c>
      <c r="P12" s="168">
        <f t="shared" si="1"/>
        <v>6927450</v>
      </c>
    </row>
    <row r="13" spans="2:16" x14ac:dyDescent="0.25">
      <c r="B13" s="106">
        <v>6</v>
      </c>
      <c r="C13" s="49" t="s">
        <v>44</v>
      </c>
      <c r="D13" s="49" t="s">
        <v>94</v>
      </c>
      <c r="E13" s="168">
        <v>3500000</v>
      </c>
      <c r="F13" s="168"/>
      <c r="G13" s="168">
        <f>17500*Absen!AF7</f>
        <v>385000</v>
      </c>
      <c r="H13" s="168">
        <f>17500*Absen!AF7</f>
        <v>385000</v>
      </c>
      <c r="I13" s="168"/>
      <c r="J13" s="168">
        <v>0</v>
      </c>
      <c r="K13" s="168">
        <v>0</v>
      </c>
      <c r="L13" s="169">
        <f>'BPJS-Tk'!Q14</f>
        <v>70000</v>
      </c>
      <c r="M13" s="169">
        <f>BPJSkes!H14</f>
        <v>17500</v>
      </c>
      <c r="N13" s="170">
        <f t="shared" si="0"/>
        <v>87500</v>
      </c>
      <c r="O13" s="170">
        <v>0</v>
      </c>
      <c r="P13" s="168">
        <f t="shared" si="1"/>
        <v>4095000</v>
      </c>
    </row>
    <row r="14" spans="2:16" x14ac:dyDescent="0.25">
      <c r="B14" s="106">
        <v>7</v>
      </c>
      <c r="C14" s="49" t="s">
        <v>45</v>
      </c>
      <c r="D14" s="49" t="s">
        <v>54</v>
      </c>
      <c r="E14" s="168">
        <v>2308300</v>
      </c>
      <c r="F14" s="168"/>
      <c r="G14" s="168">
        <f>20000*Absen!AF8</f>
        <v>440000</v>
      </c>
      <c r="H14" s="168">
        <f>20000*Absen!AF8</f>
        <v>440000</v>
      </c>
      <c r="I14" s="168"/>
      <c r="J14" s="168">
        <v>0</v>
      </c>
      <c r="K14" s="168">
        <v>0</v>
      </c>
      <c r="L14" s="169">
        <f>'BPJS-Tk'!Q15</f>
        <v>50000</v>
      </c>
      <c r="M14" s="169">
        <f>BPJSkes!H15</f>
        <v>12500</v>
      </c>
      <c r="N14" s="170">
        <f t="shared" si="0"/>
        <v>57707.5</v>
      </c>
      <c r="O14" s="170">
        <v>0</v>
      </c>
      <c r="P14" s="168">
        <f t="shared" si="1"/>
        <v>3068092.5</v>
      </c>
    </row>
    <row r="15" spans="2:16" x14ac:dyDescent="0.25">
      <c r="B15" s="106">
        <v>8</v>
      </c>
      <c r="C15" s="49" t="s">
        <v>46</v>
      </c>
      <c r="D15" s="49" t="s">
        <v>55</v>
      </c>
      <c r="E15" s="168">
        <v>1850000</v>
      </c>
      <c r="F15" s="168"/>
      <c r="G15" s="168">
        <f>17500*Absen!AF9</f>
        <v>385000</v>
      </c>
      <c r="H15" s="168">
        <f>17500*Absen!AF9</f>
        <v>385000</v>
      </c>
      <c r="I15" s="168"/>
      <c r="J15" s="168">
        <v>0</v>
      </c>
      <c r="K15" s="168">
        <v>0</v>
      </c>
      <c r="L15" s="169">
        <f>'BPJS-Tk'!Q16</f>
        <v>50000</v>
      </c>
      <c r="M15" s="169">
        <f>BPJSkes!H16</f>
        <v>12500</v>
      </c>
      <c r="N15" s="170">
        <f t="shared" si="0"/>
        <v>46250</v>
      </c>
      <c r="O15" s="170">
        <v>0</v>
      </c>
      <c r="P15" s="168">
        <f t="shared" si="1"/>
        <v>2511250</v>
      </c>
    </row>
    <row r="16" spans="2:16" x14ac:dyDescent="0.25">
      <c r="B16" s="106">
        <v>9</v>
      </c>
      <c r="C16" s="49" t="s">
        <v>47</v>
      </c>
      <c r="D16" s="49" t="s">
        <v>56</v>
      </c>
      <c r="E16" s="168">
        <v>1600000</v>
      </c>
      <c r="F16" s="168"/>
      <c r="G16" s="168">
        <f>17500*Absen!AF10</f>
        <v>385000</v>
      </c>
      <c r="H16" s="168">
        <f>17500*Absen!AF10</f>
        <v>385000</v>
      </c>
      <c r="I16" s="168"/>
      <c r="J16" s="168">
        <v>0</v>
      </c>
      <c r="K16" s="168">
        <v>0</v>
      </c>
      <c r="L16" s="169">
        <f>'BPJS-Tk'!Q17</f>
        <v>50000</v>
      </c>
      <c r="M16" s="169">
        <f>BPJSkes!H17</f>
        <v>12500</v>
      </c>
      <c r="N16" s="170">
        <f t="shared" si="0"/>
        <v>40000</v>
      </c>
      <c r="O16" s="170">
        <v>0</v>
      </c>
      <c r="P16" s="168">
        <f t="shared" si="1"/>
        <v>2267500</v>
      </c>
    </row>
    <row r="17" spans="2:16" x14ac:dyDescent="0.25">
      <c r="B17" s="106">
        <v>10</v>
      </c>
      <c r="C17" s="49" t="s">
        <v>49</v>
      </c>
      <c r="D17" s="49" t="s">
        <v>58</v>
      </c>
      <c r="E17" s="168">
        <v>1300000</v>
      </c>
      <c r="F17" s="168"/>
      <c r="G17" s="168">
        <f>17500*Absen!AF11</f>
        <v>385000</v>
      </c>
      <c r="H17" s="168">
        <f>17500*Absen!AF11</f>
        <v>385000</v>
      </c>
      <c r="I17" s="168"/>
      <c r="J17" s="168">
        <v>0</v>
      </c>
      <c r="K17" s="168">
        <v>0</v>
      </c>
      <c r="L17" s="169">
        <f>'BPJS-Tk'!Q18</f>
        <v>50000</v>
      </c>
      <c r="M17" s="169">
        <f>BPJSkes!H18</f>
        <v>12500</v>
      </c>
      <c r="N17" s="170">
        <f t="shared" si="0"/>
        <v>32500</v>
      </c>
      <c r="O17" s="170">
        <v>0</v>
      </c>
      <c r="P17" s="168">
        <f t="shared" si="1"/>
        <v>1975000</v>
      </c>
    </row>
    <row r="18" spans="2:16" x14ac:dyDescent="0.25">
      <c r="B18" s="106">
        <v>12</v>
      </c>
      <c r="C18" s="49" t="s">
        <v>64</v>
      </c>
      <c r="D18" s="49" t="s">
        <v>98</v>
      </c>
      <c r="E18" s="168">
        <f>3500000-G18-H18</f>
        <v>2730000</v>
      </c>
      <c r="F18" s="168"/>
      <c r="G18" s="168">
        <f>17500*Absen!AF12</f>
        <v>385000</v>
      </c>
      <c r="H18" s="168">
        <f>17500*Absen!AF12</f>
        <v>385000</v>
      </c>
      <c r="I18" s="168"/>
      <c r="J18" s="168">
        <v>0</v>
      </c>
      <c r="K18" s="168">
        <v>0</v>
      </c>
      <c r="L18" s="169">
        <f>'BPJS-Tk'!Q20</f>
        <v>55000</v>
      </c>
      <c r="M18" s="169">
        <f>BPJSkes!H20</f>
        <v>13750</v>
      </c>
      <c r="N18" s="170">
        <f t="shared" si="0"/>
        <v>68250</v>
      </c>
      <c r="O18" s="170">
        <v>0</v>
      </c>
      <c r="P18" s="168">
        <f t="shared" si="1"/>
        <v>3363000</v>
      </c>
    </row>
    <row r="19" spans="2:16" x14ac:dyDescent="0.25">
      <c r="B19" s="106">
        <v>13</v>
      </c>
      <c r="C19" s="49" t="s">
        <v>96</v>
      </c>
      <c r="D19" s="49" t="s">
        <v>97</v>
      </c>
      <c r="E19" s="168">
        <v>3500000</v>
      </c>
      <c r="F19" s="168"/>
      <c r="G19" s="168">
        <f>0*Absen!AF13</f>
        <v>0</v>
      </c>
      <c r="H19" s="168">
        <f>0*Absen!AF13</f>
        <v>0</v>
      </c>
      <c r="I19" s="168">
        <v>250000</v>
      </c>
      <c r="J19" s="168">
        <v>0</v>
      </c>
      <c r="K19" s="168">
        <v>0</v>
      </c>
      <c r="L19" s="169">
        <f>'BPJS-Tk'!Q21</f>
        <v>70000</v>
      </c>
      <c r="M19" s="169">
        <f>BPJSkes!H21</f>
        <v>17500</v>
      </c>
      <c r="N19" s="170">
        <f t="shared" si="0"/>
        <v>87500</v>
      </c>
      <c r="O19" s="170">
        <v>0</v>
      </c>
      <c r="P19" s="168">
        <f t="shared" si="1"/>
        <v>3575000</v>
      </c>
    </row>
    <row r="20" spans="2:16" x14ac:dyDescent="0.25">
      <c r="B20" s="106">
        <v>14</v>
      </c>
      <c r="C20" s="49" t="s">
        <v>148</v>
      </c>
      <c r="D20" s="49" t="s">
        <v>149</v>
      </c>
      <c r="E20" s="168">
        <v>2330000</v>
      </c>
      <c r="F20" s="168"/>
      <c r="G20" s="168">
        <f>17500*Absen!AF14</f>
        <v>385000</v>
      </c>
      <c r="H20" s="168">
        <f>17500*Absen!AF14</f>
        <v>385000</v>
      </c>
      <c r="I20" s="168"/>
      <c r="J20" s="168">
        <v>0</v>
      </c>
      <c r="K20" s="168">
        <v>0</v>
      </c>
      <c r="L20" s="169">
        <f>'BPJS-Tk'!Q22</f>
        <v>50000</v>
      </c>
      <c r="M20" s="169">
        <f>BPJSkes!H22</f>
        <v>12500</v>
      </c>
      <c r="N20" s="170">
        <f t="shared" si="0"/>
        <v>58250</v>
      </c>
      <c r="O20" s="170">
        <v>0</v>
      </c>
      <c r="P20" s="168">
        <f t="shared" si="1"/>
        <v>2979250</v>
      </c>
    </row>
    <row r="21" spans="2:16" x14ac:dyDescent="0.25">
      <c r="B21" s="106">
        <v>15</v>
      </c>
      <c r="C21" s="49" t="s">
        <v>73</v>
      </c>
      <c r="D21" s="49" t="s">
        <v>57</v>
      </c>
      <c r="E21" s="168">
        <v>1300000</v>
      </c>
      <c r="F21" s="168"/>
      <c r="G21" s="168">
        <f>17500*Absen!AF15</f>
        <v>385000</v>
      </c>
      <c r="H21" s="168">
        <f>17500*Absen!AF15</f>
        <v>385000</v>
      </c>
      <c r="I21" s="168">
        <v>250000</v>
      </c>
      <c r="J21" s="168">
        <v>0</v>
      </c>
      <c r="K21" s="168">
        <v>0</v>
      </c>
      <c r="L21" s="169">
        <f>'BPJS-Tk'!Q23</f>
        <v>50000</v>
      </c>
      <c r="M21" s="169">
        <f>BPJSkes!H23</f>
        <v>12500</v>
      </c>
      <c r="N21" s="170">
        <f t="shared" si="0"/>
        <v>32500</v>
      </c>
      <c r="O21" s="170">
        <v>0</v>
      </c>
      <c r="P21" s="168">
        <f t="shared" si="1"/>
        <v>2225000</v>
      </c>
    </row>
    <row r="22" spans="2:16" x14ac:dyDescent="0.25">
      <c r="B22" s="107"/>
      <c r="C22" s="46" t="s">
        <v>3</v>
      </c>
      <c r="D22" s="50"/>
      <c r="E22" s="171">
        <f t="shared" ref="E22:O22" si="2">SUM(E8:E21)</f>
        <v>71283300.003800005</v>
      </c>
      <c r="F22" s="171">
        <f t="shared" si="2"/>
        <v>250000</v>
      </c>
      <c r="G22" s="171">
        <f t="shared" si="2"/>
        <v>4285000</v>
      </c>
      <c r="H22" s="171">
        <f t="shared" si="2"/>
        <v>4285000</v>
      </c>
      <c r="I22" s="171">
        <f t="shared" si="2"/>
        <v>500000</v>
      </c>
      <c r="J22" s="171">
        <f t="shared" si="2"/>
        <v>736994.22</v>
      </c>
      <c r="K22" s="171">
        <f t="shared" si="2"/>
        <v>1148000</v>
      </c>
      <c r="L22" s="171">
        <f t="shared" si="2"/>
        <v>932300</v>
      </c>
      <c r="M22" s="171">
        <f t="shared" si="2"/>
        <v>194625</v>
      </c>
      <c r="N22" s="171">
        <f t="shared" si="2"/>
        <v>1782082.500095</v>
      </c>
      <c r="O22" s="171">
        <f t="shared" si="2"/>
        <v>0</v>
      </c>
      <c r="P22" s="171">
        <f t="shared" si="1"/>
        <v>77283286.723705009</v>
      </c>
    </row>
    <row r="23" spans="2:16" x14ac:dyDescent="0.25">
      <c r="E23" s="81"/>
      <c r="F23" s="81"/>
      <c r="P23" s="51"/>
    </row>
    <row r="24" spans="2:16" x14ac:dyDescent="0.25">
      <c r="C24" s="165" t="s">
        <v>4</v>
      </c>
      <c r="E24" s="35" t="s">
        <v>5</v>
      </c>
      <c r="P24" s="51"/>
    </row>
    <row r="25" spans="2:16" x14ac:dyDescent="0.25">
      <c r="P25" s="51"/>
    </row>
    <row r="28" spans="2:16" s="42" customFormat="1" ht="20.25" customHeight="1" x14ac:dyDescent="0.25">
      <c r="C28" s="166" t="s">
        <v>38</v>
      </c>
      <c r="E28" s="53" t="s">
        <v>45</v>
      </c>
      <c r="F28" s="53"/>
      <c r="G28" s="54"/>
      <c r="H28" s="52"/>
      <c r="I28" s="52"/>
      <c r="J28" s="52"/>
      <c r="K28" s="54"/>
      <c r="L28" s="54"/>
      <c r="M28" s="54"/>
      <c r="N28" s="54"/>
      <c r="O28" s="54"/>
      <c r="P28" s="54"/>
    </row>
    <row r="29" spans="2:16" x14ac:dyDescent="0.25">
      <c r="C29" s="167" t="s">
        <v>184</v>
      </c>
      <c r="E29" s="44" t="s">
        <v>185</v>
      </c>
      <c r="G29" s="35"/>
    </row>
  </sheetData>
  <mergeCells count="8">
    <mergeCell ref="J6:J7"/>
    <mergeCell ref="P6:P7"/>
    <mergeCell ref="K6:O6"/>
    <mergeCell ref="B6:B7"/>
    <mergeCell ref="C6:C7"/>
    <mergeCell ref="D6:D7"/>
    <mergeCell ref="F6:I6"/>
    <mergeCell ref="E6:E7"/>
  </mergeCells>
  <pageMargins left="0.25" right="0.25" top="0.75" bottom="0.75" header="0.3" footer="0.3"/>
  <pageSetup paperSize="9" scale="70" orientation="landscape" horizontalDpi="4294967292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4"/>
  <sheetViews>
    <sheetView topLeftCell="E1" zoomScale="90" zoomScaleNormal="90" workbookViewId="0">
      <selection activeCell="V29" sqref="V29"/>
    </sheetView>
  </sheetViews>
  <sheetFormatPr defaultRowHeight="15" x14ac:dyDescent="0.25"/>
  <cols>
    <col min="1" max="1" width="5.5703125" style="137" customWidth="1"/>
    <col min="2" max="2" width="3.5703125" style="137" customWidth="1"/>
    <col min="3" max="3" width="31.28515625" style="137" bestFit="1" customWidth="1"/>
    <col min="4" max="4" width="13.7109375" style="137" customWidth="1"/>
    <col min="5" max="16" width="9.7109375" style="137" customWidth="1"/>
    <col min="17" max="17" width="13.7109375" style="137" customWidth="1"/>
    <col min="18" max="18" width="12.7109375" style="137" customWidth="1"/>
    <col min="19" max="19" width="13" style="137" customWidth="1"/>
    <col min="20" max="20" width="9.5703125" style="137" customWidth="1"/>
    <col min="21" max="21" width="9.7109375" style="137" customWidth="1"/>
    <col min="22" max="22" width="15.5703125" style="137" customWidth="1"/>
    <col min="23" max="23" width="14" style="137" customWidth="1"/>
    <col min="24" max="16384" width="9.140625" style="137"/>
  </cols>
  <sheetData>
    <row r="3" spans="2:23" ht="15.75" x14ac:dyDescent="0.25">
      <c r="B3" s="154" t="s">
        <v>100</v>
      </c>
    </row>
    <row r="4" spans="2:23" ht="17.25" customHeight="1" x14ac:dyDescent="0.25">
      <c r="B4" s="155" t="s">
        <v>153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</row>
    <row r="5" spans="2:23" x14ac:dyDescent="0.25">
      <c r="U5" s="229" t="s">
        <v>154</v>
      </c>
      <c r="V5" s="229"/>
      <c r="W5" s="229"/>
    </row>
    <row r="6" spans="2:23" ht="15" customHeight="1" x14ac:dyDescent="0.25">
      <c r="B6" s="230" t="s">
        <v>101</v>
      </c>
      <c r="C6" s="232" t="s">
        <v>155</v>
      </c>
      <c r="D6" s="234" t="s">
        <v>156</v>
      </c>
      <c r="E6" s="236" t="s">
        <v>157</v>
      </c>
      <c r="F6" s="236"/>
      <c r="G6" s="236"/>
      <c r="H6" s="236"/>
      <c r="I6" s="237" t="s">
        <v>158</v>
      </c>
      <c r="J6" s="237"/>
      <c r="K6" s="237"/>
      <c r="L6" s="237"/>
      <c r="M6" s="238" t="s">
        <v>15</v>
      </c>
      <c r="N6" s="238"/>
      <c r="O6" s="238"/>
      <c r="P6" s="238"/>
      <c r="Q6" s="225" t="s">
        <v>159</v>
      </c>
      <c r="R6" s="225" t="s">
        <v>160</v>
      </c>
      <c r="S6" s="225" t="s">
        <v>161</v>
      </c>
      <c r="U6" s="138" t="s">
        <v>162</v>
      </c>
      <c r="V6" s="138" t="s">
        <v>163</v>
      </c>
      <c r="W6" s="138" t="s">
        <v>164</v>
      </c>
    </row>
    <row r="7" spans="2:23" x14ac:dyDescent="0.25">
      <c r="B7" s="231"/>
      <c r="C7" s="233"/>
      <c r="D7" s="235"/>
      <c r="E7" s="139" t="s">
        <v>165</v>
      </c>
      <c r="F7" s="139" t="s">
        <v>166</v>
      </c>
      <c r="G7" s="139" t="s">
        <v>167</v>
      </c>
      <c r="H7" s="139" t="s">
        <v>168</v>
      </c>
      <c r="I7" s="140" t="s">
        <v>165</v>
      </c>
      <c r="J7" s="140" t="s">
        <v>166</v>
      </c>
      <c r="K7" s="140" t="s">
        <v>167</v>
      </c>
      <c r="L7" s="140" t="s">
        <v>168</v>
      </c>
      <c r="M7" s="141" t="s">
        <v>165</v>
      </c>
      <c r="N7" s="141" t="s">
        <v>166</v>
      </c>
      <c r="O7" s="141" t="s">
        <v>167</v>
      </c>
      <c r="P7" s="141" t="s">
        <v>168</v>
      </c>
      <c r="Q7" s="225"/>
      <c r="R7" s="225"/>
      <c r="S7" s="225"/>
      <c r="U7" s="142" t="s">
        <v>165</v>
      </c>
      <c r="V7" s="143">
        <v>5.4000000000000003E-3</v>
      </c>
      <c r="W7" s="144">
        <v>0</v>
      </c>
    </row>
    <row r="8" spans="2:23" x14ac:dyDescent="0.25">
      <c r="B8" s="145">
        <v>1</v>
      </c>
      <c r="C8" s="146">
        <v>2</v>
      </c>
      <c r="D8" s="147">
        <v>3</v>
      </c>
      <c r="E8" s="139">
        <v>4</v>
      </c>
      <c r="F8" s="139">
        <v>5</v>
      </c>
      <c r="G8" s="139">
        <v>6</v>
      </c>
      <c r="H8" s="139">
        <v>7</v>
      </c>
      <c r="I8" s="140">
        <v>8</v>
      </c>
      <c r="J8" s="140">
        <v>9</v>
      </c>
      <c r="K8" s="140">
        <v>10</v>
      </c>
      <c r="L8" s="140">
        <v>11</v>
      </c>
      <c r="M8" s="141">
        <v>12</v>
      </c>
      <c r="N8" s="141">
        <v>13</v>
      </c>
      <c r="O8" s="141">
        <v>14</v>
      </c>
      <c r="P8" s="141">
        <v>15</v>
      </c>
      <c r="Q8" s="148">
        <v>16</v>
      </c>
      <c r="R8" s="148">
        <v>17</v>
      </c>
      <c r="S8" s="148">
        <v>18</v>
      </c>
      <c r="U8" s="142" t="s">
        <v>166</v>
      </c>
      <c r="V8" s="143">
        <v>3.0000000000000001E-3</v>
      </c>
      <c r="W8" s="144">
        <v>0</v>
      </c>
    </row>
    <row r="9" spans="2:23" x14ac:dyDescent="0.25">
      <c r="B9" s="149">
        <v>1</v>
      </c>
      <c r="C9" s="49" t="s">
        <v>40</v>
      </c>
      <c r="D9" s="156">
        <f>0</f>
        <v>0</v>
      </c>
      <c r="E9" s="157">
        <f t="shared" ref="E9:E23" si="0">IF(AND(D9&lt;$W$15,D9&gt;0),$W$15*$V$7,IF(D9&gt;$W$16,$W$16*$V$7,D9*$V$7))</f>
        <v>0</v>
      </c>
      <c r="F9" s="157">
        <f t="shared" ref="F9:F20" si="1">IF(AND(D9&lt;$W$15,D9&gt;0),$W$15*$V$8,IF(D9&gt;$W$16,$W$16*$V$8,D9*$V$8))</f>
        <v>0</v>
      </c>
      <c r="G9" s="157">
        <f t="shared" ref="G9:G20" si="2">IF(AND(D9&lt;$W$15,D9&gt;0),$W$15*$V$9,IF(D9&gt;$W$16,$W$16*$V$9,D9*$V$9))</f>
        <v>0</v>
      </c>
      <c r="H9" s="157">
        <f t="shared" ref="H9:H20" si="3">IF(AND(D9&lt;$W$15,D9&gt;0),$W$15*$V$10,IF(D9&gt;$W$16,$W$16*$V$10,D9*$V$10))</f>
        <v>0</v>
      </c>
      <c r="I9" s="158">
        <f t="shared" ref="I9:I20" si="4">IF(AND(D9&lt;$W$15,D9&gt;0),$W$15*$W$7,IF(D9&gt;$W$16,$W$16*$W$7,D9*$W$7))</f>
        <v>0</v>
      </c>
      <c r="J9" s="158">
        <f t="shared" ref="J9:J20" si="5">IF(AND(D9&lt;$W$15,D9&gt;0),$W$15*$W$8,IF(D9&gt;$W$16,$W$16*$W$8,D9*$W$8))</f>
        <v>0</v>
      </c>
      <c r="K9" s="158">
        <f t="shared" ref="K9:K20" si="6">IF(AND(D9&lt;$W$15,D9&gt;0),$W$15*$W$9,IF(D9&gt;$W$16,$W$16*$W$9,D9*$W$9))</f>
        <v>0</v>
      </c>
      <c r="L9" s="158">
        <f t="shared" ref="L9:L20" si="7">IF(AND(D9&lt;$W$15,D9&gt;0),$W$15*$W$10,IF(D9&gt;$W$16,$W$16*$W$10,D9*$W$10))</f>
        <v>0</v>
      </c>
      <c r="M9" s="159">
        <f t="shared" ref="M9:P20" si="8">E9+I9</f>
        <v>0</v>
      </c>
      <c r="N9" s="159">
        <f t="shared" si="8"/>
        <v>0</v>
      </c>
      <c r="O9" s="159">
        <f t="shared" si="8"/>
        <v>0</v>
      </c>
      <c r="P9" s="159">
        <f t="shared" si="8"/>
        <v>0</v>
      </c>
      <c r="Q9" s="160">
        <f t="shared" ref="Q9:Q11" si="9">SUM(I9:L9)</f>
        <v>0</v>
      </c>
      <c r="R9" s="160">
        <f>H9+G9+F9+E9</f>
        <v>0</v>
      </c>
      <c r="S9" s="161">
        <f>Q9+R9</f>
        <v>0</v>
      </c>
      <c r="U9" s="142" t="s">
        <v>167</v>
      </c>
      <c r="V9" s="143">
        <v>3.6999999999999998E-2</v>
      </c>
      <c r="W9" s="144">
        <v>0.02</v>
      </c>
    </row>
    <row r="10" spans="2:23" x14ac:dyDescent="0.25">
      <c r="B10" s="149">
        <v>2</v>
      </c>
      <c r="C10" s="49" t="s">
        <v>41</v>
      </c>
      <c r="D10" s="156">
        <v>0</v>
      </c>
      <c r="E10" s="157">
        <f t="shared" si="0"/>
        <v>0</v>
      </c>
      <c r="F10" s="157">
        <f t="shared" si="1"/>
        <v>0</v>
      </c>
      <c r="G10" s="157">
        <f t="shared" si="2"/>
        <v>0</v>
      </c>
      <c r="H10" s="157">
        <f t="shared" si="3"/>
        <v>0</v>
      </c>
      <c r="I10" s="158">
        <f t="shared" si="4"/>
        <v>0</v>
      </c>
      <c r="J10" s="158">
        <f t="shared" si="5"/>
        <v>0</v>
      </c>
      <c r="K10" s="158">
        <f t="shared" si="6"/>
        <v>0</v>
      </c>
      <c r="L10" s="158">
        <f t="shared" si="7"/>
        <v>0</v>
      </c>
      <c r="M10" s="159">
        <f t="shared" si="8"/>
        <v>0</v>
      </c>
      <c r="N10" s="159">
        <f t="shared" si="8"/>
        <v>0</v>
      </c>
      <c r="O10" s="159">
        <f t="shared" si="8"/>
        <v>0</v>
      </c>
      <c r="P10" s="159">
        <f t="shared" si="8"/>
        <v>0</v>
      </c>
      <c r="Q10" s="160">
        <f t="shared" si="9"/>
        <v>0</v>
      </c>
      <c r="R10" s="160">
        <f>H10+G10+F10+E10</f>
        <v>0</v>
      </c>
      <c r="S10" s="161">
        <f>Q10+R10</f>
        <v>0</v>
      </c>
      <c r="U10" s="142" t="s">
        <v>168</v>
      </c>
      <c r="V10" s="144">
        <v>0</v>
      </c>
      <c r="W10" s="144">
        <v>0</v>
      </c>
    </row>
    <row r="11" spans="2:23" x14ac:dyDescent="0.25">
      <c r="B11" s="193">
        <v>3</v>
      </c>
      <c r="C11" s="194" t="s">
        <v>42</v>
      </c>
      <c r="D11" s="195">
        <v>17000000</v>
      </c>
      <c r="E11" s="196">
        <f t="shared" si="0"/>
        <v>43200</v>
      </c>
      <c r="F11" s="196">
        <f t="shared" si="1"/>
        <v>24000</v>
      </c>
      <c r="G11" s="196">
        <f t="shared" si="2"/>
        <v>296000</v>
      </c>
      <c r="H11" s="196">
        <f t="shared" si="3"/>
        <v>0</v>
      </c>
      <c r="I11" s="196">
        <f t="shared" si="4"/>
        <v>0</v>
      </c>
      <c r="J11" s="196">
        <f t="shared" si="5"/>
        <v>0</v>
      </c>
      <c r="K11" s="196">
        <f t="shared" si="6"/>
        <v>160000</v>
      </c>
      <c r="L11" s="196">
        <f t="shared" si="7"/>
        <v>0</v>
      </c>
      <c r="M11" s="195">
        <f t="shared" si="8"/>
        <v>43200</v>
      </c>
      <c r="N11" s="195">
        <f t="shared" si="8"/>
        <v>24000</v>
      </c>
      <c r="O11" s="195">
        <f t="shared" si="8"/>
        <v>456000</v>
      </c>
      <c r="P11" s="195">
        <f t="shared" si="8"/>
        <v>0</v>
      </c>
      <c r="Q11" s="196">
        <f t="shared" si="9"/>
        <v>160000</v>
      </c>
      <c r="R11" s="196">
        <f>H11+G11+F11+E11</f>
        <v>363200</v>
      </c>
      <c r="S11" s="195">
        <f>Q11+R11</f>
        <v>523200</v>
      </c>
      <c r="U11" s="150"/>
      <c r="V11" s="150"/>
      <c r="W11" s="150"/>
    </row>
    <row r="12" spans="2:23" x14ac:dyDescent="0.25">
      <c r="B12" s="149">
        <v>4</v>
      </c>
      <c r="C12" s="49" t="s">
        <v>43</v>
      </c>
      <c r="D12" s="156">
        <v>15000000</v>
      </c>
      <c r="E12" s="157">
        <f t="shared" si="0"/>
        <v>43200</v>
      </c>
      <c r="F12" s="157">
        <f t="shared" si="1"/>
        <v>24000</v>
      </c>
      <c r="G12" s="157">
        <f t="shared" si="2"/>
        <v>296000</v>
      </c>
      <c r="H12" s="157">
        <f t="shared" si="3"/>
        <v>0</v>
      </c>
      <c r="I12" s="158">
        <f t="shared" si="4"/>
        <v>0</v>
      </c>
      <c r="J12" s="158">
        <f t="shared" si="5"/>
        <v>0</v>
      </c>
      <c r="K12" s="158">
        <f t="shared" si="6"/>
        <v>160000</v>
      </c>
      <c r="L12" s="158">
        <f t="shared" si="7"/>
        <v>0</v>
      </c>
      <c r="M12" s="159">
        <f t="shared" si="8"/>
        <v>43200</v>
      </c>
      <c r="N12" s="159">
        <f t="shared" si="8"/>
        <v>24000</v>
      </c>
      <c r="O12" s="159">
        <f t="shared" si="8"/>
        <v>456000</v>
      </c>
      <c r="P12" s="159">
        <f t="shared" si="8"/>
        <v>0</v>
      </c>
      <c r="Q12" s="160">
        <f>SUM(I12:L12)</f>
        <v>160000</v>
      </c>
      <c r="R12" s="160">
        <f>H12+G12+F12+E12</f>
        <v>363200</v>
      </c>
      <c r="S12" s="161">
        <f t="shared" ref="S12:S20" si="10">Q12+R12</f>
        <v>523200</v>
      </c>
      <c r="U12" s="150"/>
      <c r="V12" s="192" t="s">
        <v>215</v>
      </c>
      <c r="W12" s="150"/>
    </row>
    <row r="13" spans="2:23" x14ac:dyDescent="0.25">
      <c r="B13" s="149">
        <v>5</v>
      </c>
      <c r="C13" s="49" t="s">
        <v>147</v>
      </c>
      <c r="D13" s="156">
        <v>5865000</v>
      </c>
      <c r="E13" s="157">
        <f t="shared" si="0"/>
        <v>31671</v>
      </c>
      <c r="F13" s="157">
        <f t="shared" si="1"/>
        <v>17595</v>
      </c>
      <c r="G13" s="157">
        <f t="shared" si="2"/>
        <v>217005</v>
      </c>
      <c r="H13" s="157">
        <f t="shared" si="3"/>
        <v>0</v>
      </c>
      <c r="I13" s="158">
        <f t="shared" si="4"/>
        <v>0</v>
      </c>
      <c r="J13" s="158">
        <f t="shared" si="5"/>
        <v>0</v>
      </c>
      <c r="K13" s="158">
        <f t="shared" si="6"/>
        <v>117300</v>
      </c>
      <c r="L13" s="158">
        <f t="shared" si="7"/>
        <v>0</v>
      </c>
      <c r="M13" s="159">
        <f t="shared" si="8"/>
        <v>31671</v>
      </c>
      <c r="N13" s="159">
        <f t="shared" si="8"/>
        <v>17595</v>
      </c>
      <c r="O13" s="159">
        <f t="shared" si="8"/>
        <v>334305</v>
      </c>
      <c r="P13" s="159">
        <f t="shared" si="8"/>
        <v>0</v>
      </c>
      <c r="Q13" s="160">
        <f t="shared" ref="Q13:Q20" si="11">L13+K13+J13+I13</f>
        <v>117300</v>
      </c>
      <c r="R13" s="160">
        <f t="shared" ref="R13:R20" si="12">H13+G13+F13+E13</f>
        <v>266271</v>
      </c>
      <c r="S13" s="161">
        <f t="shared" si="10"/>
        <v>383571</v>
      </c>
    </row>
    <row r="14" spans="2:23" x14ac:dyDescent="0.25">
      <c r="B14" s="149">
        <v>6</v>
      </c>
      <c r="C14" s="49" t="s">
        <v>44</v>
      </c>
      <c r="D14" s="156">
        <v>3500000</v>
      </c>
      <c r="E14" s="157">
        <f t="shared" si="0"/>
        <v>18900</v>
      </c>
      <c r="F14" s="157">
        <f t="shared" si="1"/>
        <v>10500</v>
      </c>
      <c r="G14" s="157">
        <f t="shared" si="2"/>
        <v>129500</v>
      </c>
      <c r="H14" s="157">
        <f t="shared" si="3"/>
        <v>0</v>
      </c>
      <c r="I14" s="158">
        <f t="shared" si="4"/>
        <v>0</v>
      </c>
      <c r="J14" s="158">
        <f t="shared" si="5"/>
        <v>0</v>
      </c>
      <c r="K14" s="158">
        <f t="shared" si="6"/>
        <v>70000</v>
      </c>
      <c r="L14" s="158">
        <f t="shared" si="7"/>
        <v>0</v>
      </c>
      <c r="M14" s="159">
        <f t="shared" si="8"/>
        <v>18900</v>
      </c>
      <c r="N14" s="159">
        <f t="shared" si="8"/>
        <v>10500</v>
      </c>
      <c r="O14" s="159">
        <f t="shared" si="8"/>
        <v>199500</v>
      </c>
      <c r="P14" s="159">
        <f t="shared" si="8"/>
        <v>0</v>
      </c>
      <c r="Q14" s="160">
        <f t="shared" si="11"/>
        <v>70000</v>
      </c>
      <c r="R14" s="160">
        <f t="shared" si="12"/>
        <v>158900</v>
      </c>
      <c r="S14" s="161">
        <f t="shared" si="10"/>
        <v>228900</v>
      </c>
    </row>
    <row r="15" spans="2:23" x14ac:dyDescent="0.25">
      <c r="B15" s="149">
        <v>7</v>
      </c>
      <c r="C15" s="49" t="s">
        <v>45</v>
      </c>
      <c r="D15" s="156">
        <v>2500000</v>
      </c>
      <c r="E15" s="157">
        <f t="shared" si="0"/>
        <v>13500</v>
      </c>
      <c r="F15" s="157">
        <f t="shared" si="1"/>
        <v>7500</v>
      </c>
      <c r="G15" s="157">
        <f t="shared" si="2"/>
        <v>92500</v>
      </c>
      <c r="H15" s="157">
        <f t="shared" si="3"/>
        <v>0</v>
      </c>
      <c r="I15" s="158">
        <f t="shared" si="4"/>
        <v>0</v>
      </c>
      <c r="J15" s="158">
        <f t="shared" si="5"/>
        <v>0</v>
      </c>
      <c r="K15" s="158">
        <f t="shared" si="6"/>
        <v>50000</v>
      </c>
      <c r="L15" s="158">
        <f t="shared" si="7"/>
        <v>0</v>
      </c>
      <c r="M15" s="159">
        <f t="shared" si="8"/>
        <v>13500</v>
      </c>
      <c r="N15" s="159">
        <f t="shared" si="8"/>
        <v>7500</v>
      </c>
      <c r="O15" s="159">
        <f t="shared" si="8"/>
        <v>142500</v>
      </c>
      <c r="P15" s="159">
        <f t="shared" si="8"/>
        <v>0</v>
      </c>
      <c r="Q15" s="160">
        <f t="shared" si="11"/>
        <v>50000</v>
      </c>
      <c r="R15" s="160">
        <f t="shared" si="12"/>
        <v>113500</v>
      </c>
      <c r="S15" s="161">
        <f t="shared" si="10"/>
        <v>163500</v>
      </c>
      <c r="U15" s="226" t="s">
        <v>169</v>
      </c>
      <c r="V15" s="226"/>
      <c r="W15" s="151">
        <v>2500000</v>
      </c>
    </row>
    <row r="16" spans="2:23" x14ac:dyDescent="0.25">
      <c r="B16" s="149">
        <v>8</v>
      </c>
      <c r="C16" s="49" t="s">
        <v>46</v>
      </c>
      <c r="D16" s="156">
        <v>2500000</v>
      </c>
      <c r="E16" s="157">
        <f t="shared" si="0"/>
        <v>13500</v>
      </c>
      <c r="F16" s="157">
        <f t="shared" si="1"/>
        <v>7500</v>
      </c>
      <c r="G16" s="157">
        <f t="shared" si="2"/>
        <v>92500</v>
      </c>
      <c r="H16" s="157">
        <f t="shared" si="3"/>
        <v>0</v>
      </c>
      <c r="I16" s="158">
        <f t="shared" si="4"/>
        <v>0</v>
      </c>
      <c r="J16" s="158">
        <f t="shared" si="5"/>
        <v>0</v>
      </c>
      <c r="K16" s="158">
        <f t="shared" si="6"/>
        <v>50000</v>
      </c>
      <c r="L16" s="158">
        <f t="shared" si="7"/>
        <v>0</v>
      </c>
      <c r="M16" s="159">
        <f t="shared" si="8"/>
        <v>13500</v>
      </c>
      <c r="N16" s="159">
        <f t="shared" si="8"/>
        <v>7500</v>
      </c>
      <c r="O16" s="159">
        <f t="shared" si="8"/>
        <v>142500</v>
      </c>
      <c r="P16" s="159">
        <f t="shared" si="8"/>
        <v>0</v>
      </c>
      <c r="Q16" s="160">
        <f t="shared" si="11"/>
        <v>50000</v>
      </c>
      <c r="R16" s="160">
        <f t="shared" si="12"/>
        <v>113500</v>
      </c>
      <c r="S16" s="161">
        <f t="shared" si="10"/>
        <v>163500</v>
      </c>
      <c r="U16" s="226" t="s">
        <v>170</v>
      </c>
      <c r="V16" s="226"/>
      <c r="W16" s="152">
        <v>8000000</v>
      </c>
    </row>
    <row r="17" spans="2:19" x14ac:dyDescent="0.25">
      <c r="B17" s="149">
        <v>9</v>
      </c>
      <c r="C17" s="49" t="s">
        <v>47</v>
      </c>
      <c r="D17" s="156">
        <v>2500000</v>
      </c>
      <c r="E17" s="157">
        <f t="shared" si="0"/>
        <v>13500</v>
      </c>
      <c r="F17" s="157">
        <f t="shared" si="1"/>
        <v>7500</v>
      </c>
      <c r="G17" s="157">
        <f t="shared" si="2"/>
        <v>92500</v>
      </c>
      <c r="H17" s="157">
        <f t="shared" si="3"/>
        <v>0</v>
      </c>
      <c r="I17" s="158">
        <f t="shared" si="4"/>
        <v>0</v>
      </c>
      <c r="J17" s="158">
        <f t="shared" si="5"/>
        <v>0</v>
      </c>
      <c r="K17" s="158">
        <f t="shared" si="6"/>
        <v>50000</v>
      </c>
      <c r="L17" s="158">
        <f t="shared" si="7"/>
        <v>0</v>
      </c>
      <c r="M17" s="159">
        <f t="shared" si="8"/>
        <v>13500</v>
      </c>
      <c r="N17" s="159">
        <f t="shared" si="8"/>
        <v>7500</v>
      </c>
      <c r="O17" s="159">
        <f t="shared" si="8"/>
        <v>142500</v>
      </c>
      <c r="P17" s="159">
        <f t="shared" si="8"/>
        <v>0</v>
      </c>
      <c r="Q17" s="160">
        <f t="shared" si="11"/>
        <v>50000</v>
      </c>
      <c r="R17" s="160">
        <f t="shared" si="12"/>
        <v>113500</v>
      </c>
      <c r="S17" s="161">
        <f t="shared" si="10"/>
        <v>163500</v>
      </c>
    </row>
    <row r="18" spans="2:19" x14ac:dyDescent="0.25">
      <c r="B18" s="149">
        <v>10</v>
      </c>
      <c r="C18" s="49" t="s">
        <v>49</v>
      </c>
      <c r="D18" s="156">
        <v>2500000</v>
      </c>
      <c r="E18" s="157">
        <f t="shared" si="0"/>
        <v>13500</v>
      </c>
      <c r="F18" s="157">
        <f t="shared" si="1"/>
        <v>7500</v>
      </c>
      <c r="G18" s="157">
        <f t="shared" si="2"/>
        <v>92500</v>
      </c>
      <c r="H18" s="157">
        <f t="shared" si="3"/>
        <v>0</v>
      </c>
      <c r="I18" s="158">
        <f t="shared" si="4"/>
        <v>0</v>
      </c>
      <c r="J18" s="158">
        <f t="shared" si="5"/>
        <v>0</v>
      </c>
      <c r="K18" s="158">
        <f t="shared" si="6"/>
        <v>50000</v>
      </c>
      <c r="L18" s="158">
        <f t="shared" si="7"/>
        <v>0</v>
      </c>
      <c r="M18" s="159">
        <f t="shared" si="8"/>
        <v>13500</v>
      </c>
      <c r="N18" s="159">
        <f t="shared" si="8"/>
        <v>7500</v>
      </c>
      <c r="O18" s="159">
        <f t="shared" si="8"/>
        <v>142500</v>
      </c>
      <c r="P18" s="159">
        <f t="shared" si="8"/>
        <v>0</v>
      </c>
      <c r="Q18" s="160">
        <f t="shared" si="11"/>
        <v>50000</v>
      </c>
      <c r="R18" s="160">
        <f t="shared" si="12"/>
        <v>113500</v>
      </c>
      <c r="S18" s="161">
        <f t="shared" si="10"/>
        <v>163500</v>
      </c>
    </row>
    <row r="19" spans="2:19" x14ac:dyDescent="0.25">
      <c r="B19" s="149">
        <v>11</v>
      </c>
      <c r="C19" s="49" t="s">
        <v>63</v>
      </c>
      <c r="D19" s="156">
        <v>2500000</v>
      </c>
      <c r="E19" s="157">
        <f t="shared" si="0"/>
        <v>13500</v>
      </c>
      <c r="F19" s="157">
        <f t="shared" si="1"/>
        <v>7500</v>
      </c>
      <c r="G19" s="157">
        <f t="shared" si="2"/>
        <v>92500</v>
      </c>
      <c r="H19" s="157">
        <f t="shared" si="3"/>
        <v>0</v>
      </c>
      <c r="I19" s="158">
        <f t="shared" si="4"/>
        <v>0</v>
      </c>
      <c r="J19" s="158">
        <f t="shared" si="5"/>
        <v>0</v>
      </c>
      <c r="K19" s="158">
        <f t="shared" si="6"/>
        <v>50000</v>
      </c>
      <c r="L19" s="158">
        <f t="shared" si="7"/>
        <v>0</v>
      </c>
      <c r="M19" s="159">
        <f t="shared" si="8"/>
        <v>13500</v>
      </c>
      <c r="N19" s="159">
        <f t="shared" si="8"/>
        <v>7500</v>
      </c>
      <c r="O19" s="159">
        <f t="shared" si="8"/>
        <v>142500</v>
      </c>
      <c r="P19" s="159">
        <f t="shared" si="8"/>
        <v>0</v>
      </c>
      <c r="Q19" s="160">
        <f t="shared" si="11"/>
        <v>50000</v>
      </c>
      <c r="R19" s="160">
        <f t="shared" si="12"/>
        <v>113500</v>
      </c>
      <c r="S19" s="161">
        <f t="shared" si="10"/>
        <v>163500</v>
      </c>
    </row>
    <row r="20" spans="2:19" x14ac:dyDescent="0.25">
      <c r="B20" s="149">
        <v>12</v>
      </c>
      <c r="C20" s="49" t="s">
        <v>64</v>
      </c>
      <c r="D20" s="156">
        <v>2750000</v>
      </c>
      <c r="E20" s="157">
        <f t="shared" si="0"/>
        <v>14850</v>
      </c>
      <c r="F20" s="157">
        <f t="shared" si="1"/>
        <v>8250</v>
      </c>
      <c r="G20" s="157">
        <f t="shared" si="2"/>
        <v>101750</v>
      </c>
      <c r="H20" s="157">
        <f t="shared" si="3"/>
        <v>0</v>
      </c>
      <c r="I20" s="158">
        <f t="shared" si="4"/>
        <v>0</v>
      </c>
      <c r="J20" s="158">
        <f t="shared" si="5"/>
        <v>0</v>
      </c>
      <c r="K20" s="158">
        <f t="shared" si="6"/>
        <v>55000</v>
      </c>
      <c r="L20" s="158">
        <f t="shared" si="7"/>
        <v>0</v>
      </c>
      <c r="M20" s="159">
        <f t="shared" si="8"/>
        <v>14850</v>
      </c>
      <c r="N20" s="159">
        <f t="shared" si="8"/>
        <v>8250</v>
      </c>
      <c r="O20" s="159">
        <f t="shared" si="8"/>
        <v>156750</v>
      </c>
      <c r="P20" s="159">
        <f t="shared" si="8"/>
        <v>0</v>
      </c>
      <c r="Q20" s="160">
        <f t="shared" si="11"/>
        <v>55000</v>
      </c>
      <c r="R20" s="160">
        <f t="shared" si="12"/>
        <v>124850</v>
      </c>
      <c r="S20" s="161">
        <f t="shared" si="10"/>
        <v>179850</v>
      </c>
    </row>
    <row r="21" spans="2:19" x14ac:dyDescent="0.25">
      <c r="B21" s="149">
        <v>13</v>
      </c>
      <c r="C21" s="49" t="s">
        <v>96</v>
      </c>
      <c r="D21" s="156">
        <v>3500000</v>
      </c>
      <c r="E21" s="157">
        <f t="shared" si="0"/>
        <v>18900</v>
      </c>
      <c r="F21" s="157">
        <f t="shared" ref="F21:F23" si="13">IF(AND(D21&lt;$W$15,D21&gt;0),$W$15*$V$8,IF(D21&gt;$W$16,$W$16*$V$8,D21*$V$8))</f>
        <v>10500</v>
      </c>
      <c r="G21" s="157">
        <f t="shared" ref="G21:G23" si="14">IF(AND(D21&lt;$W$15,D21&gt;0),$W$15*$V$9,IF(D21&gt;$W$16,$W$16*$V$9,D21*$V$9))</f>
        <v>129500</v>
      </c>
      <c r="H21" s="157">
        <f t="shared" ref="H21:H23" si="15">IF(AND(D21&lt;$W$15,D21&gt;0),$W$15*$V$10,IF(D21&gt;$W$16,$W$16*$V$10,D21*$V$10))</f>
        <v>0</v>
      </c>
      <c r="I21" s="158">
        <f t="shared" ref="I21:I23" si="16">IF(AND(D21&lt;$W$15,D21&gt;0),$W$15*$W$7,IF(D21&gt;$W$16,$W$16*$W$7,D21*$W$7))</f>
        <v>0</v>
      </c>
      <c r="J21" s="158">
        <f t="shared" ref="J21:J23" si="17">IF(AND(D21&lt;$W$15,D21&gt;0),$W$15*$W$8,IF(D21&gt;$W$16,$W$16*$W$8,D21*$W$8))</f>
        <v>0</v>
      </c>
      <c r="K21" s="158">
        <f t="shared" ref="K21:K23" si="18">IF(AND(D21&lt;$W$15,D21&gt;0),$W$15*$W$9,IF(D21&gt;$W$16,$W$16*$W$9,D21*$W$9))</f>
        <v>70000</v>
      </c>
      <c r="L21" s="158">
        <f t="shared" ref="L21:L23" si="19">IF(AND(D21&lt;$W$15,D21&gt;0),$W$15*$W$10,IF(D21&gt;$W$16,$W$16*$W$10,D21*$W$10))</f>
        <v>0</v>
      </c>
      <c r="M21" s="159">
        <f t="shared" ref="M21:M23" si="20">E21+I21</f>
        <v>18900</v>
      </c>
      <c r="N21" s="159">
        <f t="shared" ref="N21:N23" si="21">F21+J21</f>
        <v>10500</v>
      </c>
      <c r="O21" s="159">
        <f t="shared" ref="O21:O23" si="22">G21+K21</f>
        <v>199500</v>
      </c>
      <c r="P21" s="159">
        <f t="shared" ref="P21:P23" si="23">H21+L21</f>
        <v>0</v>
      </c>
      <c r="Q21" s="160">
        <f t="shared" ref="Q21:Q23" si="24">L21+K21+J21+I21</f>
        <v>70000</v>
      </c>
      <c r="R21" s="160">
        <f t="shared" ref="R21:R23" si="25">H21+G21+F21+E21</f>
        <v>158900</v>
      </c>
      <c r="S21" s="161">
        <f t="shared" ref="S21:S23" si="26">Q21+R21</f>
        <v>228900</v>
      </c>
    </row>
    <row r="22" spans="2:19" x14ac:dyDescent="0.25">
      <c r="B22" s="149">
        <v>14</v>
      </c>
      <c r="C22" s="49" t="s">
        <v>148</v>
      </c>
      <c r="D22" s="156">
        <v>2500000</v>
      </c>
      <c r="E22" s="157">
        <f t="shared" si="0"/>
        <v>13500</v>
      </c>
      <c r="F22" s="157">
        <f t="shared" si="13"/>
        <v>7500</v>
      </c>
      <c r="G22" s="157">
        <f t="shared" si="14"/>
        <v>92500</v>
      </c>
      <c r="H22" s="157">
        <f t="shared" si="15"/>
        <v>0</v>
      </c>
      <c r="I22" s="158">
        <f t="shared" si="16"/>
        <v>0</v>
      </c>
      <c r="J22" s="158">
        <f t="shared" si="17"/>
        <v>0</v>
      </c>
      <c r="K22" s="158">
        <f t="shared" si="18"/>
        <v>50000</v>
      </c>
      <c r="L22" s="158">
        <f t="shared" si="19"/>
        <v>0</v>
      </c>
      <c r="M22" s="159">
        <f t="shared" si="20"/>
        <v>13500</v>
      </c>
      <c r="N22" s="159">
        <f t="shared" si="21"/>
        <v>7500</v>
      </c>
      <c r="O22" s="159">
        <f t="shared" si="22"/>
        <v>142500</v>
      </c>
      <c r="P22" s="159">
        <f t="shared" si="23"/>
        <v>0</v>
      </c>
      <c r="Q22" s="160">
        <f t="shared" si="24"/>
        <v>50000</v>
      </c>
      <c r="R22" s="160">
        <f t="shared" si="25"/>
        <v>113500</v>
      </c>
      <c r="S22" s="161">
        <f t="shared" si="26"/>
        <v>163500</v>
      </c>
    </row>
    <row r="23" spans="2:19" x14ac:dyDescent="0.25">
      <c r="B23" s="149">
        <v>15</v>
      </c>
      <c r="C23" s="49" t="s">
        <v>73</v>
      </c>
      <c r="D23" s="156">
        <v>2500000</v>
      </c>
      <c r="E23" s="157">
        <f t="shared" si="0"/>
        <v>13500</v>
      </c>
      <c r="F23" s="157">
        <f t="shared" si="13"/>
        <v>7500</v>
      </c>
      <c r="G23" s="157">
        <f t="shared" si="14"/>
        <v>92500</v>
      </c>
      <c r="H23" s="157">
        <f t="shared" si="15"/>
        <v>0</v>
      </c>
      <c r="I23" s="158">
        <f t="shared" si="16"/>
        <v>0</v>
      </c>
      <c r="J23" s="158">
        <f t="shared" si="17"/>
        <v>0</v>
      </c>
      <c r="K23" s="158">
        <f t="shared" si="18"/>
        <v>50000</v>
      </c>
      <c r="L23" s="158">
        <f t="shared" si="19"/>
        <v>0</v>
      </c>
      <c r="M23" s="159">
        <f t="shared" si="20"/>
        <v>13500</v>
      </c>
      <c r="N23" s="159">
        <f t="shared" si="21"/>
        <v>7500</v>
      </c>
      <c r="O23" s="159">
        <f t="shared" si="22"/>
        <v>142500</v>
      </c>
      <c r="P23" s="159">
        <f t="shared" si="23"/>
        <v>0</v>
      </c>
      <c r="Q23" s="160">
        <f t="shared" si="24"/>
        <v>50000</v>
      </c>
      <c r="R23" s="160">
        <f t="shared" si="25"/>
        <v>113500</v>
      </c>
      <c r="S23" s="161">
        <f t="shared" si="26"/>
        <v>163500</v>
      </c>
    </row>
    <row r="24" spans="2:19" x14ac:dyDescent="0.25">
      <c r="B24" s="227" t="s">
        <v>15</v>
      </c>
      <c r="C24" s="228"/>
      <c r="D24" s="162">
        <f>SUM(D9:D23)</f>
        <v>65115000</v>
      </c>
      <c r="E24" s="162">
        <f t="shared" ref="E24:S24" si="27">SUM(E9:E23)</f>
        <v>265221</v>
      </c>
      <c r="F24" s="162">
        <f t="shared" si="27"/>
        <v>147345</v>
      </c>
      <c r="G24" s="162">
        <f t="shared" si="27"/>
        <v>1817255</v>
      </c>
      <c r="H24" s="162">
        <f t="shared" si="27"/>
        <v>0</v>
      </c>
      <c r="I24" s="162">
        <f t="shared" si="27"/>
        <v>0</v>
      </c>
      <c r="J24" s="162">
        <f t="shared" si="27"/>
        <v>0</v>
      </c>
      <c r="K24" s="162">
        <f t="shared" si="27"/>
        <v>982300</v>
      </c>
      <c r="L24" s="162">
        <f t="shared" si="27"/>
        <v>0</v>
      </c>
      <c r="M24" s="162">
        <f t="shared" si="27"/>
        <v>265221</v>
      </c>
      <c r="N24" s="162">
        <f t="shared" si="27"/>
        <v>147345</v>
      </c>
      <c r="O24" s="162">
        <f t="shared" si="27"/>
        <v>2799555</v>
      </c>
      <c r="P24" s="162">
        <f t="shared" si="27"/>
        <v>0</v>
      </c>
      <c r="Q24" s="162">
        <f t="shared" si="27"/>
        <v>982300</v>
      </c>
      <c r="R24" s="162">
        <f t="shared" si="27"/>
        <v>2229821</v>
      </c>
      <c r="S24" s="162">
        <f t="shared" si="27"/>
        <v>3212121</v>
      </c>
    </row>
  </sheetData>
  <mergeCells count="13">
    <mergeCell ref="U5:W5"/>
    <mergeCell ref="B6:B7"/>
    <mergeCell ref="C6:C7"/>
    <mergeCell ref="D6:D7"/>
    <mergeCell ref="E6:H6"/>
    <mergeCell ref="I6:L6"/>
    <mergeCell ref="M6:P6"/>
    <mergeCell ref="Q6:Q7"/>
    <mergeCell ref="R6:R7"/>
    <mergeCell ref="S6:S7"/>
    <mergeCell ref="U15:V15"/>
    <mergeCell ref="U16:V16"/>
    <mergeCell ref="B24:C2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25" zoomScale="90" zoomScaleNormal="90" workbookViewId="0">
      <selection activeCell="D17" sqref="D17"/>
    </sheetView>
  </sheetViews>
  <sheetFormatPr defaultRowHeight="15" x14ac:dyDescent="0.25"/>
  <cols>
    <col min="1" max="1" width="5.5703125" style="137" customWidth="1"/>
    <col min="2" max="2" width="3.5703125" style="137" customWidth="1"/>
    <col min="3" max="3" width="31.28515625" style="137" bestFit="1" customWidth="1"/>
    <col min="4" max="4" width="13.7109375" style="137" customWidth="1"/>
    <col min="5" max="5" width="16.85546875" style="137" customWidth="1"/>
    <col min="6" max="7" width="16" style="137" customWidth="1"/>
    <col min="8" max="8" width="13.7109375" style="137" customWidth="1"/>
    <col min="9" max="9" width="12.7109375" style="137" customWidth="1"/>
    <col min="10" max="10" width="13" style="137" customWidth="1"/>
    <col min="11" max="11" width="9.5703125" style="137" customWidth="1"/>
    <col min="12" max="12" width="9.7109375" style="137" customWidth="1"/>
    <col min="13" max="13" width="15.5703125" style="137" customWidth="1"/>
    <col min="14" max="14" width="14" style="137" customWidth="1"/>
    <col min="15" max="16384" width="9.140625" style="137"/>
  </cols>
  <sheetData>
    <row r="3" spans="2:14" ht="15.75" x14ac:dyDescent="0.25">
      <c r="B3" s="154" t="s">
        <v>100</v>
      </c>
    </row>
    <row r="4" spans="2:14" ht="17.25" customHeight="1" x14ac:dyDescent="0.25">
      <c r="B4" s="155" t="s">
        <v>171</v>
      </c>
      <c r="D4" s="153"/>
      <c r="E4" s="153"/>
      <c r="F4" s="153"/>
      <c r="G4" s="153"/>
      <c r="H4" s="153"/>
      <c r="I4" s="153"/>
      <c r="J4" s="153"/>
    </row>
    <row r="5" spans="2:14" x14ac:dyDescent="0.25">
      <c r="L5" s="229" t="s">
        <v>154</v>
      </c>
      <c r="M5" s="229"/>
      <c r="N5" s="229"/>
    </row>
    <row r="6" spans="2:14" ht="45.75" customHeight="1" x14ac:dyDescent="0.25">
      <c r="B6" s="230" t="s">
        <v>101</v>
      </c>
      <c r="C6" s="232" t="s">
        <v>155</v>
      </c>
      <c r="D6" s="234" t="s">
        <v>156</v>
      </c>
      <c r="E6" s="187" t="s">
        <v>157</v>
      </c>
      <c r="F6" s="188" t="s">
        <v>158</v>
      </c>
      <c r="G6" s="189" t="s">
        <v>15</v>
      </c>
      <c r="H6" s="225" t="s">
        <v>159</v>
      </c>
      <c r="I6" s="225" t="s">
        <v>160</v>
      </c>
      <c r="J6" s="225" t="s">
        <v>196</v>
      </c>
      <c r="L6" s="138" t="s">
        <v>162</v>
      </c>
      <c r="M6" s="138" t="s">
        <v>163</v>
      </c>
      <c r="N6" s="138" t="s">
        <v>164</v>
      </c>
    </row>
    <row r="7" spans="2:14" x14ac:dyDescent="0.25">
      <c r="B7" s="231"/>
      <c r="C7" s="233"/>
      <c r="D7" s="235"/>
      <c r="E7" s="139" t="s">
        <v>195</v>
      </c>
      <c r="F7" s="140" t="s">
        <v>195</v>
      </c>
      <c r="G7" s="141" t="s">
        <v>195</v>
      </c>
      <c r="H7" s="225"/>
      <c r="I7" s="225"/>
      <c r="J7" s="225"/>
      <c r="L7" s="178" t="s">
        <v>195</v>
      </c>
      <c r="M7" s="179">
        <v>0.04</v>
      </c>
      <c r="N7" s="180">
        <v>5.0000000000000001E-3</v>
      </c>
    </row>
    <row r="8" spans="2:14" x14ac:dyDescent="0.25">
      <c r="B8" s="145">
        <v>1</v>
      </c>
      <c r="C8" s="146">
        <v>2</v>
      </c>
      <c r="D8" s="147">
        <v>3</v>
      </c>
      <c r="E8" s="139">
        <v>4</v>
      </c>
      <c r="F8" s="140">
        <v>8</v>
      </c>
      <c r="G8" s="141">
        <v>12</v>
      </c>
      <c r="H8" s="148">
        <v>16</v>
      </c>
      <c r="I8" s="148">
        <v>17</v>
      </c>
      <c r="J8" s="148">
        <v>18</v>
      </c>
      <c r="L8" s="185"/>
      <c r="M8" s="183"/>
      <c r="N8" s="184"/>
    </row>
    <row r="9" spans="2:14" x14ac:dyDescent="0.25">
      <c r="B9" s="149">
        <v>1</v>
      </c>
      <c r="C9" s="49" t="s">
        <v>40</v>
      </c>
      <c r="D9" s="156">
        <f>0</f>
        <v>0</v>
      </c>
      <c r="E9" s="157">
        <f t="shared" ref="E9:E23" si="0">IF(AND(D9&lt;$N$15,D9&gt;0),$N$15*$M$7,IF(D9&gt;$N$16,$N$16*$M$7,D9*$M$7))</f>
        <v>0</v>
      </c>
      <c r="F9" s="158">
        <f t="shared" ref="F9:F23" si="1">IF(AND(D9&lt;$N$15,D9&gt;0),$N$15*$N$7,IF(D9&gt;$N$16,$N$16*$N$7,D9*$N$7))</f>
        <v>0</v>
      </c>
      <c r="G9" s="159">
        <f t="shared" ref="G9:G23" si="2">E9+F9</f>
        <v>0</v>
      </c>
      <c r="H9" s="160">
        <f>F9</f>
        <v>0</v>
      </c>
      <c r="I9" s="160">
        <f>E9</f>
        <v>0</v>
      </c>
      <c r="J9" s="161">
        <f>H9+I9</f>
        <v>0</v>
      </c>
      <c r="L9" s="186"/>
      <c r="M9" s="181"/>
      <c r="N9" s="182"/>
    </row>
    <row r="10" spans="2:14" x14ac:dyDescent="0.25">
      <c r="B10" s="149">
        <v>2</v>
      </c>
      <c r="C10" s="49" t="s">
        <v>41</v>
      </c>
      <c r="D10" s="156">
        <v>0</v>
      </c>
      <c r="E10" s="157">
        <f t="shared" si="0"/>
        <v>0</v>
      </c>
      <c r="F10" s="158">
        <f t="shared" si="1"/>
        <v>0</v>
      </c>
      <c r="G10" s="159">
        <f t="shared" si="2"/>
        <v>0</v>
      </c>
      <c r="H10" s="160">
        <f t="shared" ref="H10:H23" si="3">F10</f>
        <v>0</v>
      </c>
      <c r="I10" s="160">
        <f t="shared" ref="I10:I23" si="4">E10</f>
        <v>0</v>
      </c>
      <c r="J10" s="161">
        <f>H10+I10</f>
        <v>0</v>
      </c>
      <c r="L10" s="186"/>
      <c r="M10" s="182"/>
      <c r="N10" s="182"/>
    </row>
    <row r="11" spans="2:14" x14ac:dyDescent="0.25">
      <c r="B11" s="193">
        <v>3</v>
      </c>
      <c r="C11" s="194" t="s">
        <v>42</v>
      </c>
      <c r="D11" s="195">
        <v>17000000</v>
      </c>
      <c r="E11" s="196">
        <f>IF(AND(D11&lt;$N$15,D11&gt;0),$N$15*$M$7,IF(D11&gt;$N$16,$N$16*$M$7,D11*$M$7))</f>
        <v>189000</v>
      </c>
      <c r="F11" s="196">
        <f t="shared" si="1"/>
        <v>23625</v>
      </c>
      <c r="G11" s="195">
        <f t="shared" si="2"/>
        <v>212625</v>
      </c>
      <c r="H11" s="196">
        <f t="shared" si="3"/>
        <v>23625</v>
      </c>
      <c r="I11" s="196">
        <f t="shared" si="4"/>
        <v>189000</v>
      </c>
      <c r="J11" s="195">
        <f>H11+I11</f>
        <v>212625</v>
      </c>
      <c r="L11" s="150"/>
      <c r="M11" s="150"/>
      <c r="N11" s="150"/>
    </row>
    <row r="12" spans="2:14" x14ac:dyDescent="0.25">
      <c r="B12" s="149">
        <v>4</v>
      </c>
      <c r="C12" s="49" t="s">
        <v>43</v>
      </c>
      <c r="D12" s="156">
        <v>15000000</v>
      </c>
      <c r="E12" s="157">
        <f t="shared" si="0"/>
        <v>189000</v>
      </c>
      <c r="F12" s="158">
        <f t="shared" si="1"/>
        <v>23625</v>
      </c>
      <c r="G12" s="159">
        <f t="shared" si="2"/>
        <v>212625</v>
      </c>
      <c r="H12" s="160">
        <f t="shared" si="3"/>
        <v>23625</v>
      </c>
      <c r="I12" s="160">
        <f t="shared" si="4"/>
        <v>189000</v>
      </c>
      <c r="J12" s="161">
        <f t="shared" ref="J12:J23" si="5">H12+I12</f>
        <v>212625</v>
      </c>
      <c r="L12" s="150"/>
      <c r="M12" s="150"/>
      <c r="N12" s="150"/>
    </row>
    <row r="13" spans="2:14" x14ac:dyDescent="0.25">
      <c r="B13" s="149">
        <v>5</v>
      </c>
      <c r="C13" s="49" t="s">
        <v>147</v>
      </c>
      <c r="D13" s="156">
        <v>5865000</v>
      </c>
      <c r="E13" s="157">
        <f t="shared" si="0"/>
        <v>189000</v>
      </c>
      <c r="F13" s="158">
        <f t="shared" si="1"/>
        <v>23625</v>
      </c>
      <c r="G13" s="159">
        <f t="shared" si="2"/>
        <v>212625</v>
      </c>
      <c r="H13" s="160">
        <f t="shared" si="3"/>
        <v>23625</v>
      </c>
      <c r="I13" s="160">
        <f t="shared" si="4"/>
        <v>189000</v>
      </c>
      <c r="J13" s="161">
        <f t="shared" si="5"/>
        <v>212625</v>
      </c>
    </row>
    <row r="14" spans="2:14" x14ac:dyDescent="0.25">
      <c r="B14" s="149">
        <v>6</v>
      </c>
      <c r="C14" s="49" t="s">
        <v>44</v>
      </c>
      <c r="D14" s="156">
        <v>3500000</v>
      </c>
      <c r="E14" s="157">
        <f t="shared" si="0"/>
        <v>140000</v>
      </c>
      <c r="F14" s="158">
        <f t="shared" si="1"/>
        <v>17500</v>
      </c>
      <c r="G14" s="159">
        <f t="shared" si="2"/>
        <v>157500</v>
      </c>
      <c r="H14" s="160">
        <f t="shared" si="3"/>
        <v>17500</v>
      </c>
      <c r="I14" s="160">
        <f t="shared" si="4"/>
        <v>140000</v>
      </c>
      <c r="J14" s="161">
        <f t="shared" si="5"/>
        <v>157500</v>
      </c>
    </row>
    <row r="15" spans="2:14" x14ac:dyDescent="0.25">
      <c r="B15" s="149">
        <v>7</v>
      </c>
      <c r="C15" s="49" t="s">
        <v>45</v>
      </c>
      <c r="D15" s="156">
        <v>2500000</v>
      </c>
      <c r="E15" s="157">
        <f t="shared" si="0"/>
        <v>100000</v>
      </c>
      <c r="F15" s="158">
        <f t="shared" si="1"/>
        <v>12500</v>
      </c>
      <c r="G15" s="159">
        <f t="shared" si="2"/>
        <v>112500</v>
      </c>
      <c r="H15" s="160">
        <f t="shared" si="3"/>
        <v>12500</v>
      </c>
      <c r="I15" s="160">
        <f t="shared" si="4"/>
        <v>100000</v>
      </c>
      <c r="J15" s="161">
        <f t="shared" si="5"/>
        <v>112500</v>
      </c>
      <c r="L15" s="226" t="s">
        <v>197</v>
      </c>
      <c r="M15" s="226"/>
      <c r="N15" s="151">
        <v>2365000</v>
      </c>
    </row>
    <row r="16" spans="2:14" x14ac:dyDescent="0.25">
      <c r="B16" s="149">
        <v>8</v>
      </c>
      <c r="C16" s="49" t="s">
        <v>46</v>
      </c>
      <c r="D16" s="156">
        <v>2500000</v>
      </c>
      <c r="E16" s="157">
        <f t="shared" si="0"/>
        <v>100000</v>
      </c>
      <c r="F16" s="158">
        <f t="shared" si="1"/>
        <v>12500</v>
      </c>
      <c r="G16" s="159">
        <f t="shared" si="2"/>
        <v>112500</v>
      </c>
      <c r="H16" s="160">
        <f t="shared" si="3"/>
        <v>12500</v>
      </c>
      <c r="I16" s="160">
        <f t="shared" si="4"/>
        <v>100000</v>
      </c>
      <c r="J16" s="161">
        <f t="shared" si="5"/>
        <v>112500</v>
      </c>
      <c r="L16" s="226" t="s">
        <v>170</v>
      </c>
      <c r="M16" s="226"/>
      <c r="N16" s="152">
        <v>4725000</v>
      </c>
    </row>
    <row r="17" spans="2:10" x14ac:dyDescent="0.25">
      <c r="B17" s="149">
        <v>9</v>
      </c>
      <c r="C17" s="49" t="s">
        <v>47</v>
      </c>
      <c r="D17" s="156">
        <v>2500000</v>
      </c>
      <c r="E17" s="157">
        <f t="shared" si="0"/>
        <v>100000</v>
      </c>
      <c r="F17" s="158">
        <f t="shared" si="1"/>
        <v>12500</v>
      </c>
      <c r="G17" s="159">
        <f t="shared" si="2"/>
        <v>112500</v>
      </c>
      <c r="H17" s="160">
        <f t="shared" si="3"/>
        <v>12500</v>
      </c>
      <c r="I17" s="160">
        <f t="shared" si="4"/>
        <v>100000</v>
      </c>
      <c r="J17" s="161">
        <f t="shared" si="5"/>
        <v>112500</v>
      </c>
    </row>
    <row r="18" spans="2:10" x14ac:dyDescent="0.25">
      <c r="B18" s="149">
        <v>10</v>
      </c>
      <c r="C18" s="49" t="s">
        <v>49</v>
      </c>
      <c r="D18" s="156">
        <v>2500000</v>
      </c>
      <c r="E18" s="157">
        <f t="shared" si="0"/>
        <v>100000</v>
      </c>
      <c r="F18" s="158">
        <f t="shared" si="1"/>
        <v>12500</v>
      </c>
      <c r="G18" s="159">
        <f t="shared" si="2"/>
        <v>112500</v>
      </c>
      <c r="H18" s="160">
        <f t="shared" si="3"/>
        <v>12500</v>
      </c>
      <c r="I18" s="160">
        <f t="shared" si="4"/>
        <v>100000</v>
      </c>
      <c r="J18" s="161">
        <f t="shared" si="5"/>
        <v>112500</v>
      </c>
    </row>
    <row r="19" spans="2:10" x14ac:dyDescent="0.25">
      <c r="B19" s="149">
        <v>11</v>
      </c>
      <c r="C19" s="49" t="s">
        <v>63</v>
      </c>
      <c r="D19" s="156">
        <v>2500000</v>
      </c>
      <c r="E19" s="157">
        <f t="shared" si="0"/>
        <v>100000</v>
      </c>
      <c r="F19" s="158">
        <f t="shared" si="1"/>
        <v>12500</v>
      </c>
      <c r="G19" s="159">
        <f t="shared" si="2"/>
        <v>112500</v>
      </c>
      <c r="H19" s="160">
        <f t="shared" si="3"/>
        <v>12500</v>
      </c>
      <c r="I19" s="160">
        <f t="shared" si="4"/>
        <v>100000</v>
      </c>
      <c r="J19" s="161">
        <f t="shared" si="5"/>
        <v>112500</v>
      </c>
    </row>
    <row r="20" spans="2:10" x14ac:dyDescent="0.25">
      <c r="B20" s="149">
        <v>12</v>
      </c>
      <c r="C20" s="49" t="s">
        <v>64</v>
      </c>
      <c r="D20" s="156">
        <v>2750000</v>
      </c>
      <c r="E20" s="157">
        <f t="shared" si="0"/>
        <v>110000</v>
      </c>
      <c r="F20" s="158">
        <f t="shared" si="1"/>
        <v>13750</v>
      </c>
      <c r="G20" s="159">
        <f t="shared" si="2"/>
        <v>123750</v>
      </c>
      <c r="H20" s="160">
        <f t="shared" si="3"/>
        <v>13750</v>
      </c>
      <c r="I20" s="160">
        <f t="shared" si="4"/>
        <v>110000</v>
      </c>
      <c r="J20" s="161">
        <f t="shared" si="5"/>
        <v>123750</v>
      </c>
    </row>
    <row r="21" spans="2:10" x14ac:dyDescent="0.25">
      <c r="B21" s="149">
        <v>13</v>
      </c>
      <c r="C21" s="49" t="s">
        <v>96</v>
      </c>
      <c r="D21" s="156">
        <v>3500000</v>
      </c>
      <c r="E21" s="157">
        <f t="shared" si="0"/>
        <v>140000</v>
      </c>
      <c r="F21" s="158">
        <f t="shared" si="1"/>
        <v>17500</v>
      </c>
      <c r="G21" s="159">
        <f t="shared" si="2"/>
        <v>157500</v>
      </c>
      <c r="H21" s="160">
        <f t="shared" si="3"/>
        <v>17500</v>
      </c>
      <c r="I21" s="160">
        <f t="shared" si="4"/>
        <v>140000</v>
      </c>
      <c r="J21" s="161">
        <f t="shared" si="5"/>
        <v>157500</v>
      </c>
    </row>
    <row r="22" spans="2:10" x14ac:dyDescent="0.25">
      <c r="B22" s="149">
        <v>14</v>
      </c>
      <c r="C22" s="49" t="s">
        <v>148</v>
      </c>
      <c r="D22" s="156">
        <v>2500000</v>
      </c>
      <c r="E22" s="157">
        <f t="shared" si="0"/>
        <v>100000</v>
      </c>
      <c r="F22" s="158">
        <f t="shared" si="1"/>
        <v>12500</v>
      </c>
      <c r="G22" s="159">
        <f t="shared" si="2"/>
        <v>112500</v>
      </c>
      <c r="H22" s="160">
        <f t="shared" si="3"/>
        <v>12500</v>
      </c>
      <c r="I22" s="160">
        <f t="shared" si="4"/>
        <v>100000</v>
      </c>
      <c r="J22" s="161">
        <f t="shared" si="5"/>
        <v>112500</v>
      </c>
    </row>
    <row r="23" spans="2:10" x14ac:dyDescent="0.25">
      <c r="B23" s="149">
        <v>15</v>
      </c>
      <c r="C23" s="49" t="s">
        <v>73</v>
      </c>
      <c r="D23" s="156">
        <v>2500000</v>
      </c>
      <c r="E23" s="157">
        <f t="shared" si="0"/>
        <v>100000</v>
      </c>
      <c r="F23" s="158">
        <f t="shared" si="1"/>
        <v>12500</v>
      </c>
      <c r="G23" s="159">
        <f t="shared" si="2"/>
        <v>112500</v>
      </c>
      <c r="H23" s="160">
        <f t="shared" si="3"/>
        <v>12500</v>
      </c>
      <c r="I23" s="160">
        <f t="shared" si="4"/>
        <v>100000</v>
      </c>
      <c r="J23" s="161">
        <f t="shared" si="5"/>
        <v>112500</v>
      </c>
    </row>
    <row r="24" spans="2:10" x14ac:dyDescent="0.25">
      <c r="B24" s="227" t="s">
        <v>15</v>
      </c>
      <c r="C24" s="228"/>
      <c r="D24" s="162">
        <f>SUM(D9:D23)</f>
        <v>65115000</v>
      </c>
      <c r="E24" s="162">
        <f t="shared" ref="E24:J24" si="6">SUM(E9:E23)</f>
        <v>1657000</v>
      </c>
      <c r="F24" s="162">
        <f t="shared" si="6"/>
        <v>207125</v>
      </c>
      <c r="G24" s="162">
        <f t="shared" si="6"/>
        <v>1864125</v>
      </c>
      <c r="H24" s="162">
        <f t="shared" si="6"/>
        <v>207125</v>
      </c>
      <c r="I24" s="162">
        <f t="shared" si="6"/>
        <v>1657000</v>
      </c>
      <c r="J24" s="162">
        <f t="shared" si="6"/>
        <v>1864125</v>
      </c>
    </row>
  </sheetData>
  <mergeCells count="10">
    <mergeCell ref="L15:M15"/>
    <mergeCell ref="L16:M16"/>
    <mergeCell ref="B24:C24"/>
    <mergeCell ref="L5:N5"/>
    <mergeCell ref="B6:B7"/>
    <mergeCell ref="C6:C7"/>
    <mergeCell ref="D6:D7"/>
    <mergeCell ref="H6:H7"/>
    <mergeCell ref="I6:I7"/>
    <mergeCell ref="J6:J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4"/>
  <sheetViews>
    <sheetView zoomScaleNormal="100" workbookViewId="0">
      <selection activeCell="Y26" sqref="Y26"/>
    </sheetView>
  </sheetViews>
  <sheetFormatPr defaultRowHeight="15" x14ac:dyDescent="0.25"/>
  <cols>
    <col min="1" max="1" width="4" customWidth="1"/>
    <col min="2" max="2" width="3.42578125" customWidth="1"/>
    <col min="3" max="3" width="19.7109375" style="55" customWidth="1"/>
    <col min="4" max="4" width="20.28515625" style="55" customWidth="1"/>
    <col min="5" max="8" width="3" style="56" customWidth="1"/>
    <col min="9" max="31" width="3" style="67" customWidth="1"/>
    <col min="32" max="32" width="6.85546875" style="57" customWidth="1"/>
    <col min="33" max="34" width="2.7109375" style="55" customWidth="1"/>
    <col min="35" max="38" width="2.7109375" customWidth="1"/>
    <col min="39" max="39" width="2.28515625" customWidth="1"/>
    <col min="40" max="44" width="2.7109375" customWidth="1"/>
  </cols>
  <sheetData>
    <row r="1" spans="2:34" x14ac:dyDescent="0.25">
      <c r="AF1" s="66"/>
    </row>
    <row r="2" spans="2:34" s="63" customFormat="1" ht="21" x14ac:dyDescent="0.35">
      <c r="B2" s="60" t="s">
        <v>189</v>
      </c>
      <c r="D2" s="60"/>
      <c r="E2" s="60"/>
      <c r="F2" s="60"/>
      <c r="G2" s="60"/>
      <c r="H2" s="60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1"/>
      <c r="AG2" s="62"/>
      <c r="AH2" s="62"/>
    </row>
    <row r="3" spans="2:34" s="63" customFormat="1" ht="15" customHeight="1" x14ac:dyDescent="0.35">
      <c r="C3" s="60"/>
      <c r="D3" s="60"/>
      <c r="E3" s="60"/>
      <c r="F3" s="60"/>
      <c r="G3" s="60"/>
      <c r="H3" s="60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1"/>
      <c r="AG3" s="62"/>
      <c r="AH3" s="62"/>
    </row>
    <row r="4" spans="2:34" ht="15.75" customHeight="1" x14ac:dyDescent="0.25">
      <c r="B4" s="239" t="s">
        <v>101</v>
      </c>
      <c r="C4" s="243" t="str">
        <f>DetilGAji!C6</f>
        <v>NAMA</v>
      </c>
      <c r="D4" s="243" t="s">
        <v>78</v>
      </c>
      <c r="E4" s="241">
        <v>42705</v>
      </c>
      <c r="F4" s="242"/>
      <c r="G4" s="242"/>
      <c r="H4" s="242"/>
      <c r="I4" s="241">
        <v>42736</v>
      </c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130"/>
      <c r="AB4" s="131" t="s">
        <v>144</v>
      </c>
      <c r="AC4" s="132"/>
      <c r="AD4" s="132"/>
      <c r="AE4" s="132"/>
      <c r="AF4" s="133"/>
    </row>
    <row r="5" spans="2:34" s="24" customFormat="1" ht="20.25" customHeight="1" x14ac:dyDescent="0.25">
      <c r="B5" s="240"/>
      <c r="C5" s="244"/>
      <c r="D5" s="244"/>
      <c r="E5" s="134">
        <v>27</v>
      </c>
      <c r="F5" s="134">
        <v>28</v>
      </c>
      <c r="G5" s="134">
        <v>29</v>
      </c>
      <c r="H5" s="134">
        <v>30</v>
      </c>
      <c r="I5" s="135">
        <v>3</v>
      </c>
      <c r="J5" s="135">
        <v>4</v>
      </c>
      <c r="K5" s="135">
        <v>5</v>
      </c>
      <c r="L5" s="135">
        <v>6</v>
      </c>
      <c r="M5" s="135">
        <v>9</v>
      </c>
      <c r="N5" s="135">
        <v>10</v>
      </c>
      <c r="O5" s="135">
        <v>11</v>
      </c>
      <c r="P5" s="135">
        <v>12</v>
      </c>
      <c r="Q5" s="135">
        <v>13</v>
      </c>
      <c r="R5" s="135">
        <v>16</v>
      </c>
      <c r="S5" s="135">
        <v>17</v>
      </c>
      <c r="T5" s="135">
        <v>18</v>
      </c>
      <c r="U5" s="135">
        <v>19</v>
      </c>
      <c r="V5" s="135">
        <v>20</v>
      </c>
      <c r="W5" s="135">
        <v>23</v>
      </c>
      <c r="X5" s="135">
        <v>24</v>
      </c>
      <c r="Y5" s="135">
        <v>25</v>
      </c>
      <c r="Z5" s="135">
        <v>26</v>
      </c>
      <c r="AA5" s="135" t="s">
        <v>146</v>
      </c>
      <c r="AB5" s="135" t="s">
        <v>145</v>
      </c>
      <c r="AC5" s="135" t="s">
        <v>141</v>
      </c>
      <c r="AD5" s="135" t="s">
        <v>142</v>
      </c>
      <c r="AE5" s="135" t="s">
        <v>143</v>
      </c>
      <c r="AF5" s="136" t="s">
        <v>9</v>
      </c>
      <c r="AG5" s="58"/>
      <c r="AH5" s="58"/>
    </row>
    <row r="6" spans="2:34" x14ac:dyDescent="0.25">
      <c r="B6" s="106">
        <v>1</v>
      </c>
      <c r="C6" s="82" t="s">
        <v>38</v>
      </c>
      <c r="D6" s="82" t="s">
        <v>91</v>
      </c>
      <c r="E6" s="129" t="s">
        <v>65</v>
      </c>
      <c r="F6" s="129" t="s">
        <v>65</v>
      </c>
      <c r="G6" s="129" t="s">
        <v>65</v>
      </c>
      <c r="H6" s="129" t="s">
        <v>65</v>
      </c>
      <c r="I6" s="129" t="s">
        <v>65</v>
      </c>
      <c r="J6" s="129" t="s">
        <v>65</v>
      </c>
      <c r="K6" s="129" t="s">
        <v>65</v>
      </c>
      <c r="L6" s="129" t="s">
        <v>65</v>
      </c>
      <c r="M6" s="129" t="s">
        <v>65</v>
      </c>
      <c r="N6" s="129" t="s">
        <v>65</v>
      </c>
      <c r="O6" s="129" t="s">
        <v>65</v>
      </c>
      <c r="P6" s="129" t="s">
        <v>66</v>
      </c>
      <c r="Q6" s="129" t="s">
        <v>65</v>
      </c>
      <c r="R6" s="129" t="s">
        <v>65</v>
      </c>
      <c r="S6" s="129" t="s">
        <v>65</v>
      </c>
      <c r="T6" s="129" t="s">
        <v>65</v>
      </c>
      <c r="U6" s="129" t="s">
        <v>65</v>
      </c>
      <c r="V6" s="129" t="s">
        <v>65</v>
      </c>
      <c r="W6" s="129" t="s">
        <v>65</v>
      </c>
      <c r="X6" s="129" t="s">
        <v>65</v>
      </c>
      <c r="Y6" s="129" t="s">
        <v>65</v>
      </c>
      <c r="Z6" s="129" t="s">
        <v>65</v>
      </c>
      <c r="AA6" s="129">
        <v>22</v>
      </c>
      <c r="AB6" s="129"/>
      <c r="AC6" s="129"/>
      <c r="AD6" s="129"/>
      <c r="AE6" s="129"/>
      <c r="AF6" s="82">
        <f>AA6-AC6-AD6-AE6</f>
        <v>22</v>
      </c>
    </row>
    <row r="7" spans="2:34" x14ac:dyDescent="0.25">
      <c r="B7" s="106">
        <v>2</v>
      </c>
      <c r="C7" s="82" t="s">
        <v>44</v>
      </c>
      <c r="D7" s="82" t="s">
        <v>94</v>
      </c>
      <c r="E7" s="129" t="s">
        <v>65</v>
      </c>
      <c r="F7" s="129" t="s">
        <v>65</v>
      </c>
      <c r="G7" s="129" t="s">
        <v>65</v>
      </c>
      <c r="H7" s="129" t="s">
        <v>65</v>
      </c>
      <c r="I7" s="129" t="s">
        <v>65</v>
      </c>
      <c r="J7" s="129" t="s">
        <v>65</v>
      </c>
      <c r="K7" s="129" t="s">
        <v>65</v>
      </c>
      <c r="L7" s="129" t="s">
        <v>65</v>
      </c>
      <c r="M7" s="129" t="s">
        <v>65</v>
      </c>
      <c r="N7" s="129" t="s">
        <v>65</v>
      </c>
      <c r="O7" s="129" t="s">
        <v>65</v>
      </c>
      <c r="P7" s="129" t="s">
        <v>65</v>
      </c>
      <c r="Q7" s="129" t="s">
        <v>65</v>
      </c>
      <c r="R7" s="129" t="s">
        <v>65</v>
      </c>
      <c r="S7" s="129" t="s">
        <v>65</v>
      </c>
      <c r="T7" s="129" t="s">
        <v>65</v>
      </c>
      <c r="U7" s="129" t="s">
        <v>65</v>
      </c>
      <c r="V7" s="129" t="s">
        <v>65</v>
      </c>
      <c r="W7" s="129" t="s">
        <v>65</v>
      </c>
      <c r="X7" s="129" t="s">
        <v>65</v>
      </c>
      <c r="Y7" s="129" t="s">
        <v>65</v>
      </c>
      <c r="Z7" s="129" t="s">
        <v>65</v>
      </c>
      <c r="AA7" s="129">
        <v>22</v>
      </c>
      <c r="AB7" s="129"/>
      <c r="AC7" s="129"/>
      <c r="AD7" s="129"/>
      <c r="AE7" s="129"/>
      <c r="AF7" s="82">
        <f t="shared" ref="AF7:AF14" si="0">AA7-AC7-AD7-AE7</f>
        <v>22</v>
      </c>
    </row>
    <row r="8" spans="2:34" x14ac:dyDescent="0.25">
      <c r="B8" s="106">
        <v>3</v>
      </c>
      <c r="C8" s="82" t="s">
        <v>45</v>
      </c>
      <c r="D8" s="82" t="s">
        <v>54</v>
      </c>
      <c r="E8" s="129" t="s">
        <v>65</v>
      </c>
      <c r="F8" s="129" t="s">
        <v>65</v>
      </c>
      <c r="G8" s="129" t="s">
        <v>65</v>
      </c>
      <c r="H8" s="129" t="s">
        <v>65</v>
      </c>
      <c r="I8" s="129" t="s">
        <v>66</v>
      </c>
      <c r="J8" s="129" t="s">
        <v>65</v>
      </c>
      <c r="K8" s="129" t="s">
        <v>65</v>
      </c>
      <c r="L8" s="129" t="s">
        <v>65</v>
      </c>
      <c r="M8" s="129" t="s">
        <v>65</v>
      </c>
      <c r="N8" s="129" t="s">
        <v>65</v>
      </c>
      <c r="O8" s="129" t="s">
        <v>65</v>
      </c>
      <c r="P8" s="129" t="s">
        <v>65</v>
      </c>
      <c r="Q8" s="129" t="s">
        <v>66</v>
      </c>
      <c r="R8" s="129" t="s">
        <v>65</v>
      </c>
      <c r="S8" s="129" t="s">
        <v>65</v>
      </c>
      <c r="T8" s="129" t="s">
        <v>65</v>
      </c>
      <c r="U8" s="129" t="s">
        <v>65</v>
      </c>
      <c r="V8" s="129" t="s">
        <v>65</v>
      </c>
      <c r="W8" s="129" t="s">
        <v>65</v>
      </c>
      <c r="X8" s="129" t="s">
        <v>65</v>
      </c>
      <c r="Y8" s="129" t="s">
        <v>65</v>
      </c>
      <c r="Z8" s="129" t="s">
        <v>65</v>
      </c>
      <c r="AA8" s="129">
        <v>22</v>
      </c>
      <c r="AB8" s="129"/>
      <c r="AC8" s="129"/>
      <c r="AD8" s="129"/>
      <c r="AE8" s="129"/>
      <c r="AF8" s="82">
        <f t="shared" si="0"/>
        <v>22</v>
      </c>
    </row>
    <row r="9" spans="2:34" x14ac:dyDescent="0.25">
      <c r="B9" s="106">
        <v>4</v>
      </c>
      <c r="C9" s="82" t="s">
        <v>46</v>
      </c>
      <c r="D9" s="82" t="s">
        <v>105</v>
      </c>
      <c r="E9" s="129" t="s">
        <v>65</v>
      </c>
      <c r="F9" s="129" t="s">
        <v>65</v>
      </c>
      <c r="G9" s="129" t="s">
        <v>65</v>
      </c>
      <c r="H9" s="129" t="s">
        <v>65</v>
      </c>
      <c r="I9" s="129" t="s">
        <v>65</v>
      </c>
      <c r="J9" s="129" t="s">
        <v>65</v>
      </c>
      <c r="K9" s="129" t="s">
        <v>65</v>
      </c>
      <c r="L9" s="129" t="s">
        <v>66</v>
      </c>
      <c r="M9" s="129" t="s">
        <v>65</v>
      </c>
      <c r="N9" s="129" t="s">
        <v>65</v>
      </c>
      <c r="O9" s="129" t="s">
        <v>65</v>
      </c>
      <c r="P9" s="129" t="s">
        <v>65</v>
      </c>
      <c r="Q9" s="129" t="s">
        <v>65</v>
      </c>
      <c r="R9" s="129" t="s">
        <v>65</v>
      </c>
      <c r="S9" s="129" t="s">
        <v>65</v>
      </c>
      <c r="T9" s="129" t="s">
        <v>65</v>
      </c>
      <c r="U9" s="129" t="s">
        <v>65</v>
      </c>
      <c r="V9" s="129" t="s">
        <v>65</v>
      </c>
      <c r="W9" s="129" t="s">
        <v>65</v>
      </c>
      <c r="X9" s="129" t="s">
        <v>65</v>
      </c>
      <c r="Y9" s="129" t="s">
        <v>65</v>
      </c>
      <c r="Z9" s="129" t="s">
        <v>65</v>
      </c>
      <c r="AA9" s="129">
        <v>22</v>
      </c>
      <c r="AB9" s="129"/>
      <c r="AC9" s="129"/>
      <c r="AD9" s="129"/>
      <c r="AE9" s="129"/>
      <c r="AF9" s="82">
        <f t="shared" si="0"/>
        <v>22</v>
      </c>
    </row>
    <row r="10" spans="2:34" x14ac:dyDescent="0.25">
      <c r="B10" s="106">
        <v>5</v>
      </c>
      <c r="C10" s="82" t="s">
        <v>47</v>
      </c>
      <c r="D10" s="82" t="s">
        <v>56</v>
      </c>
      <c r="E10" s="129" t="s">
        <v>65</v>
      </c>
      <c r="F10" s="129" t="s">
        <v>65</v>
      </c>
      <c r="G10" s="129" t="s">
        <v>65</v>
      </c>
      <c r="H10" s="129" t="s">
        <v>65</v>
      </c>
      <c r="I10" s="129" t="s">
        <v>65</v>
      </c>
      <c r="J10" s="129" t="s">
        <v>66</v>
      </c>
      <c r="K10" s="129" t="s">
        <v>65</v>
      </c>
      <c r="L10" s="129" t="s">
        <v>65</v>
      </c>
      <c r="M10" s="129" t="s">
        <v>65</v>
      </c>
      <c r="N10" s="129" t="s">
        <v>65</v>
      </c>
      <c r="O10" s="129" t="s">
        <v>65</v>
      </c>
      <c r="P10" s="129" t="s">
        <v>65</v>
      </c>
      <c r="Q10" s="129" t="s">
        <v>65</v>
      </c>
      <c r="R10" s="129" t="s">
        <v>65</v>
      </c>
      <c r="S10" s="129" t="s">
        <v>65</v>
      </c>
      <c r="T10" s="129" t="s">
        <v>65</v>
      </c>
      <c r="U10" s="129" t="s">
        <v>65</v>
      </c>
      <c r="V10" s="129" t="s">
        <v>65</v>
      </c>
      <c r="W10" s="129" t="s">
        <v>65</v>
      </c>
      <c r="X10" s="129" t="s">
        <v>66</v>
      </c>
      <c r="Y10" s="129" t="s">
        <v>66</v>
      </c>
      <c r="Z10" s="129" t="s">
        <v>65</v>
      </c>
      <c r="AA10" s="129">
        <v>22</v>
      </c>
      <c r="AB10" s="129"/>
      <c r="AC10" s="129"/>
      <c r="AD10" s="129"/>
      <c r="AE10" s="129"/>
      <c r="AF10" s="82">
        <f t="shared" si="0"/>
        <v>22</v>
      </c>
    </row>
    <row r="11" spans="2:34" x14ac:dyDescent="0.25">
      <c r="B11" s="106">
        <v>6</v>
      </c>
      <c r="C11" s="82" t="s">
        <v>49</v>
      </c>
      <c r="D11" s="82" t="s">
        <v>58</v>
      </c>
      <c r="E11" s="129" t="s">
        <v>65</v>
      </c>
      <c r="F11" s="129" t="s">
        <v>65</v>
      </c>
      <c r="G11" s="129" t="s">
        <v>65</v>
      </c>
      <c r="H11" s="129" t="s">
        <v>65</v>
      </c>
      <c r="I11" s="129" t="s">
        <v>65</v>
      </c>
      <c r="J11" s="129" t="s">
        <v>65</v>
      </c>
      <c r="K11" s="129" t="s">
        <v>65</v>
      </c>
      <c r="L11" s="129" t="s">
        <v>65</v>
      </c>
      <c r="M11" s="129" t="s">
        <v>65</v>
      </c>
      <c r="N11" s="129" t="s">
        <v>65</v>
      </c>
      <c r="O11" s="129" t="s">
        <v>65</v>
      </c>
      <c r="P11" s="129" t="s">
        <v>65</v>
      </c>
      <c r="Q11" s="129" t="s">
        <v>65</v>
      </c>
      <c r="R11" s="129" t="s">
        <v>65</v>
      </c>
      <c r="S11" s="129" t="s">
        <v>65</v>
      </c>
      <c r="T11" s="129" t="s">
        <v>65</v>
      </c>
      <c r="U11" s="129" t="s">
        <v>65</v>
      </c>
      <c r="V11" s="129" t="s">
        <v>65</v>
      </c>
      <c r="W11" s="129" t="s">
        <v>65</v>
      </c>
      <c r="X11" s="129" t="s">
        <v>65</v>
      </c>
      <c r="Y11" s="129" t="s">
        <v>65</v>
      </c>
      <c r="Z11" s="129" t="s">
        <v>65</v>
      </c>
      <c r="AA11" s="129">
        <v>22</v>
      </c>
      <c r="AB11" s="129"/>
      <c r="AC11" s="129"/>
      <c r="AD11" s="129"/>
      <c r="AE11" s="129"/>
      <c r="AF11" s="82">
        <f t="shared" si="0"/>
        <v>22</v>
      </c>
    </row>
    <row r="12" spans="2:34" x14ac:dyDescent="0.25">
      <c r="B12" s="106">
        <v>7</v>
      </c>
      <c r="C12" s="82" t="s">
        <v>64</v>
      </c>
      <c r="D12" s="82" t="s">
        <v>98</v>
      </c>
      <c r="E12" s="129" t="s">
        <v>66</v>
      </c>
      <c r="F12" s="129" t="s">
        <v>65</v>
      </c>
      <c r="G12" s="129" t="s">
        <v>65</v>
      </c>
      <c r="H12" s="129" t="s">
        <v>65</v>
      </c>
      <c r="I12" s="129" t="s">
        <v>66</v>
      </c>
      <c r="J12" s="129" t="s">
        <v>66</v>
      </c>
      <c r="K12" s="129" t="s">
        <v>65</v>
      </c>
      <c r="L12" s="129" t="s">
        <v>65</v>
      </c>
      <c r="M12" s="129" t="s">
        <v>65</v>
      </c>
      <c r="N12" s="129" t="s">
        <v>65</v>
      </c>
      <c r="O12" s="129" t="s">
        <v>66</v>
      </c>
      <c r="P12" s="129" t="s">
        <v>66</v>
      </c>
      <c r="Q12" s="129" t="s">
        <v>66</v>
      </c>
      <c r="R12" s="129" t="s">
        <v>66</v>
      </c>
      <c r="S12" s="129" t="s">
        <v>66</v>
      </c>
      <c r="T12" s="129" t="s">
        <v>66</v>
      </c>
      <c r="U12" s="129" t="s">
        <v>66</v>
      </c>
      <c r="V12" s="129" t="s">
        <v>66</v>
      </c>
      <c r="W12" s="129" t="s">
        <v>65</v>
      </c>
      <c r="X12" s="129" t="s">
        <v>65</v>
      </c>
      <c r="Y12" s="129" t="s">
        <v>65</v>
      </c>
      <c r="Z12" s="129" t="s">
        <v>65</v>
      </c>
      <c r="AA12" s="129">
        <v>22</v>
      </c>
      <c r="AB12" s="129"/>
      <c r="AC12" s="129"/>
      <c r="AD12" s="129"/>
      <c r="AE12" s="129"/>
      <c r="AF12" s="82">
        <f t="shared" si="0"/>
        <v>22</v>
      </c>
    </row>
    <row r="13" spans="2:34" x14ac:dyDescent="0.25">
      <c r="B13" s="106">
        <v>8</v>
      </c>
      <c r="C13" s="82" t="s">
        <v>96</v>
      </c>
      <c r="D13" s="82" t="s">
        <v>97</v>
      </c>
      <c r="E13" s="129" t="s">
        <v>65</v>
      </c>
      <c r="F13" s="129" t="s">
        <v>65</v>
      </c>
      <c r="G13" s="129" t="s">
        <v>65</v>
      </c>
      <c r="H13" s="129" t="s">
        <v>65</v>
      </c>
      <c r="I13" s="129" t="s">
        <v>65</v>
      </c>
      <c r="J13" s="129" t="s">
        <v>65</v>
      </c>
      <c r="K13" s="129" t="s">
        <v>65</v>
      </c>
      <c r="L13" s="129" t="s">
        <v>65</v>
      </c>
      <c r="M13" s="129" t="s">
        <v>65</v>
      </c>
      <c r="N13" s="129" t="s">
        <v>66</v>
      </c>
      <c r="O13" s="129" t="s">
        <v>65</v>
      </c>
      <c r="P13" s="129" t="s">
        <v>65</v>
      </c>
      <c r="Q13" s="129" t="s">
        <v>65</v>
      </c>
      <c r="R13" s="129" t="s">
        <v>65</v>
      </c>
      <c r="S13" s="129" t="s">
        <v>65</v>
      </c>
      <c r="T13" s="129" t="s">
        <v>66</v>
      </c>
      <c r="U13" s="129" t="s">
        <v>66</v>
      </c>
      <c r="V13" s="129" t="s">
        <v>65</v>
      </c>
      <c r="W13" s="129" t="s">
        <v>65</v>
      </c>
      <c r="X13" s="129" t="s">
        <v>65</v>
      </c>
      <c r="Y13" s="129" t="s">
        <v>65</v>
      </c>
      <c r="Z13" s="129" t="s">
        <v>66</v>
      </c>
      <c r="AA13" s="129">
        <v>22</v>
      </c>
      <c r="AB13" s="129"/>
      <c r="AC13" s="129"/>
      <c r="AD13" s="129"/>
      <c r="AE13" s="129"/>
      <c r="AF13" s="82">
        <f t="shared" si="0"/>
        <v>22</v>
      </c>
    </row>
    <row r="14" spans="2:34" x14ac:dyDescent="0.25">
      <c r="B14" s="106">
        <v>9</v>
      </c>
      <c r="C14" s="82" t="s">
        <v>148</v>
      </c>
      <c r="D14" s="82" t="s">
        <v>149</v>
      </c>
      <c r="E14" s="129" t="s">
        <v>65</v>
      </c>
      <c r="F14" s="129" t="s">
        <v>65</v>
      </c>
      <c r="G14" s="129" t="s">
        <v>65</v>
      </c>
      <c r="H14" s="129" t="s">
        <v>65</v>
      </c>
      <c r="I14" s="129" t="s">
        <v>65</v>
      </c>
      <c r="J14" s="129" t="s">
        <v>65</v>
      </c>
      <c r="K14" s="129" t="s">
        <v>65</v>
      </c>
      <c r="L14" s="129" t="s">
        <v>65</v>
      </c>
      <c r="M14" s="129" t="s">
        <v>65</v>
      </c>
      <c r="N14" s="129" t="s">
        <v>66</v>
      </c>
      <c r="O14" s="129" t="s">
        <v>65</v>
      </c>
      <c r="P14" s="129" t="s">
        <v>65</v>
      </c>
      <c r="Q14" s="129" t="s">
        <v>65</v>
      </c>
      <c r="R14" s="129" t="s">
        <v>65</v>
      </c>
      <c r="S14" s="129" t="s">
        <v>65</v>
      </c>
      <c r="T14" s="129" t="s">
        <v>66</v>
      </c>
      <c r="U14" s="129" t="s">
        <v>66</v>
      </c>
      <c r="V14" s="129" t="s">
        <v>65</v>
      </c>
      <c r="W14" s="129" t="s">
        <v>65</v>
      </c>
      <c r="X14" s="129" t="s">
        <v>65</v>
      </c>
      <c r="Y14" s="129" t="s">
        <v>65</v>
      </c>
      <c r="Z14" s="129" t="s">
        <v>66</v>
      </c>
      <c r="AA14" s="129">
        <v>22</v>
      </c>
      <c r="AB14" s="129"/>
      <c r="AC14" s="129"/>
      <c r="AD14" s="129"/>
      <c r="AE14" s="129"/>
      <c r="AF14" s="82">
        <f t="shared" si="0"/>
        <v>22</v>
      </c>
    </row>
    <row r="15" spans="2:34" x14ac:dyDescent="0.25">
      <c r="B15" s="82">
        <v>10</v>
      </c>
      <c r="C15" s="82" t="s">
        <v>73</v>
      </c>
      <c r="D15" s="82" t="s">
        <v>57</v>
      </c>
      <c r="E15" s="129" t="s">
        <v>65</v>
      </c>
      <c r="F15" s="129" t="s">
        <v>65</v>
      </c>
      <c r="G15" s="129" t="s">
        <v>65</v>
      </c>
      <c r="H15" s="129" t="s">
        <v>65</v>
      </c>
      <c r="I15" s="129" t="s">
        <v>65</v>
      </c>
      <c r="J15" s="129" t="s">
        <v>65</v>
      </c>
      <c r="K15" s="129" t="s">
        <v>65</v>
      </c>
      <c r="L15" s="129" t="s">
        <v>65</v>
      </c>
      <c r="M15" s="129" t="s">
        <v>65</v>
      </c>
      <c r="N15" s="129" t="s">
        <v>66</v>
      </c>
      <c r="O15" s="129" t="s">
        <v>65</v>
      </c>
      <c r="P15" s="129" t="s">
        <v>65</v>
      </c>
      <c r="Q15" s="129" t="s">
        <v>65</v>
      </c>
      <c r="R15" s="129" t="s">
        <v>65</v>
      </c>
      <c r="S15" s="129" t="s">
        <v>65</v>
      </c>
      <c r="T15" s="129" t="s">
        <v>66</v>
      </c>
      <c r="U15" s="129" t="s">
        <v>66</v>
      </c>
      <c r="V15" s="129" t="s">
        <v>65</v>
      </c>
      <c r="W15" s="129" t="s">
        <v>65</v>
      </c>
      <c r="X15" s="129" t="s">
        <v>65</v>
      </c>
      <c r="Y15" s="129" t="s">
        <v>65</v>
      </c>
      <c r="Z15" s="129" t="s">
        <v>66</v>
      </c>
      <c r="AA15" s="129">
        <v>22</v>
      </c>
      <c r="AB15" s="129"/>
      <c r="AC15" s="129"/>
      <c r="AD15" s="129"/>
      <c r="AE15" s="129"/>
      <c r="AF15" s="82">
        <f t="shared" ref="AF15" si="1">AA15-AC15-AD15-AE15</f>
        <v>22</v>
      </c>
    </row>
    <row r="16" spans="2:34" x14ac:dyDescent="0.25">
      <c r="B16" s="82"/>
      <c r="C16" s="127"/>
      <c r="D16" s="127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8">
        <f t="shared" ref="AF16" si="2">SUM(E16:Z16)</f>
        <v>0</v>
      </c>
    </row>
    <row r="18" spans="3:34" x14ac:dyDescent="0.25">
      <c r="C18" s="55" t="s">
        <v>22</v>
      </c>
    </row>
    <row r="19" spans="3:34" x14ac:dyDescent="0.25">
      <c r="C19" s="64" t="s">
        <v>23</v>
      </c>
      <c r="D19" s="64"/>
      <c r="E19" s="173" t="s">
        <v>4</v>
      </c>
      <c r="P19" s="173" t="s">
        <v>191</v>
      </c>
    </row>
    <row r="22" spans="3:34" x14ac:dyDescent="0.25">
      <c r="C22" s="55" t="s">
        <v>24</v>
      </c>
    </row>
    <row r="23" spans="3:34" s="3" customFormat="1" x14ac:dyDescent="0.25">
      <c r="C23" s="59"/>
      <c r="D23" s="59"/>
      <c r="E23" s="174" t="s">
        <v>38</v>
      </c>
      <c r="F23" s="57"/>
      <c r="G23" s="57"/>
      <c r="H23" s="83"/>
      <c r="I23" s="84"/>
      <c r="K23" s="84"/>
      <c r="L23" s="84"/>
      <c r="M23" s="84"/>
      <c r="N23" s="70"/>
      <c r="O23" s="70"/>
      <c r="P23" s="174" t="s">
        <v>192</v>
      </c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57"/>
      <c r="AG23" s="59"/>
      <c r="AH23" s="59"/>
    </row>
    <row r="24" spans="3:34" x14ac:dyDescent="0.25">
      <c r="E24" s="175" t="s">
        <v>190</v>
      </c>
      <c r="F24" s="176"/>
      <c r="G24" s="176"/>
      <c r="H24" s="176"/>
      <c r="I24" s="177"/>
      <c r="J24" s="177"/>
      <c r="K24" s="177"/>
      <c r="L24" s="177"/>
      <c r="M24" s="177"/>
      <c r="N24" s="177"/>
      <c r="O24" s="177"/>
      <c r="P24" s="175" t="s">
        <v>185</v>
      </c>
    </row>
  </sheetData>
  <mergeCells count="5">
    <mergeCell ref="B4:B5"/>
    <mergeCell ref="E4:H4"/>
    <mergeCell ref="I4:Z4"/>
    <mergeCell ref="C4:C5"/>
    <mergeCell ref="D4:D5"/>
  </mergeCells>
  <pageMargins left="0.71" right="0.23622047244094491" top="0.74803149606299213" bottom="0.74803149606299213" header="0.31496062992125984" footer="0.31496062992125984"/>
  <pageSetup paperSize="9" orientation="landscape" horizontalDpi="4294967294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47"/>
  <sheetViews>
    <sheetView topLeftCell="D11" zoomScaleNormal="100" zoomScalePageLayoutView="85" workbookViewId="0">
      <selection activeCell="G13" sqref="G13"/>
    </sheetView>
  </sheetViews>
  <sheetFormatPr defaultRowHeight="15" x14ac:dyDescent="0.25"/>
  <cols>
    <col min="1" max="3" width="0" hidden="1" customWidth="1"/>
    <col min="4" max="4" width="5.140625" customWidth="1"/>
    <col min="5" max="5" width="11.140625" customWidth="1"/>
    <col min="6" max="6" width="2.5703125" customWidth="1"/>
    <col min="7" max="7" width="11.85546875" customWidth="1"/>
    <col min="8" max="8" width="0.85546875" hidden="1" customWidth="1"/>
    <col min="9" max="9" width="15" customWidth="1"/>
    <col min="11" max="11" width="9.140625" customWidth="1"/>
    <col min="12" max="12" width="18.140625" customWidth="1"/>
    <col min="13" max="13" width="4.7109375" customWidth="1"/>
  </cols>
  <sheetData>
    <row r="1" spans="4:13" hidden="1" x14ac:dyDescent="0.25"/>
    <row r="2" spans="4:13" hidden="1" x14ac:dyDescent="0.25"/>
    <row r="3" spans="4:13" hidden="1" x14ac:dyDescent="0.25"/>
    <row r="4" spans="4:13" hidden="1" x14ac:dyDescent="0.25"/>
    <row r="5" spans="4:13" ht="93" customHeight="1" x14ac:dyDescent="0.25"/>
    <row r="6" spans="4:13" ht="16.5" hidden="1" customHeight="1" x14ac:dyDescent="0.25"/>
    <row r="7" spans="4:13" ht="27.75" customHeight="1" x14ac:dyDescent="0.35">
      <c r="D7" s="1"/>
      <c r="E7" s="1"/>
      <c r="F7" s="1"/>
      <c r="G7" s="1"/>
      <c r="H7" s="209" t="s">
        <v>27</v>
      </c>
      <c r="I7" s="209"/>
      <c r="J7" s="209"/>
      <c r="K7" s="1"/>
      <c r="L7" s="1"/>
      <c r="M7" s="1"/>
    </row>
    <row r="8" spans="4:13" ht="15.75" customHeight="1" x14ac:dyDescent="0.35">
      <c r="D8" s="1"/>
      <c r="E8" s="1"/>
      <c r="F8" s="1"/>
      <c r="G8" s="1"/>
      <c r="H8" s="77"/>
      <c r="I8" s="75" t="s">
        <v>150</v>
      </c>
      <c r="J8" s="77"/>
      <c r="K8" s="1"/>
      <c r="L8" s="1"/>
      <c r="M8" s="1"/>
    </row>
    <row r="9" spans="4:13" ht="13.5" customHeight="1" x14ac:dyDescent="0.25">
      <c r="D9" s="1"/>
      <c r="E9" s="1"/>
      <c r="F9" s="1"/>
      <c r="G9" s="1"/>
      <c r="H9" s="210"/>
      <c r="I9" s="210"/>
      <c r="J9" s="210"/>
      <c r="K9" s="1"/>
      <c r="L9" s="1"/>
      <c r="M9" s="1"/>
    </row>
    <row r="10" spans="4:13" ht="6" customHeight="1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4:13" ht="15.75" x14ac:dyDescent="0.25">
      <c r="D11" s="1"/>
      <c r="E11" s="1" t="s">
        <v>29</v>
      </c>
      <c r="F11" s="1" t="s">
        <v>33</v>
      </c>
      <c r="G11" s="1" t="s">
        <v>34</v>
      </c>
      <c r="H11" s="1"/>
      <c r="I11" s="1"/>
      <c r="J11" s="1"/>
      <c r="K11" s="40"/>
      <c r="L11" s="40"/>
      <c r="M11" s="40"/>
    </row>
    <row r="12" spans="4:13" ht="15.75" x14ac:dyDescent="0.25">
      <c r="D12" s="1"/>
      <c r="E12" s="1" t="s">
        <v>30</v>
      </c>
      <c r="F12" s="1" t="s">
        <v>33</v>
      </c>
      <c r="G12" s="1" t="s">
        <v>35</v>
      </c>
      <c r="H12" s="1"/>
      <c r="I12" s="1"/>
      <c r="J12" s="1"/>
      <c r="K12" s="1"/>
      <c r="L12" s="1"/>
      <c r="M12" s="1"/>
    </row>
    <row r="13" spans="4:13" ht="15.75" x14ac:dyDescent="0.25">
      <c r="D13" s="1"/>
      <c r="E13" s="1" t="s">
        <v>36</v>
      </c>
      <c r="F13" s="73" t="s">
        <v>33</v>
      </c>
      <c r="G13" s="76">
        <v>42749</v>
      </c>
      <c r="H13" s="1"/>
      <c r="I13" s="1"/>
      <c r="J13" s="1"/>
      <c r="K13" s="1"/>
      <c r="L13" s="1"/>
      <c r="M13" s="1"/>
    </row>
    <row r="14" spans="4:13" ht="15.75" x14ac:dyDescent="0.25">
      <c r="D14" s="1"/>
      <c r="E14" s="1" t="s">
        <v>31</v>
      </c>
      <c r="F14" s="1" t="s">
        <v>33</v>
      </c>
      <c r="G14" s="1" t="s">
        <v>28</v>
      </c>
      <c r="H14" s="1"/>
      <c r="I14" s="1"/>
      <c r="J14" s="1"/>
      <c r="K14" s="1"/>
      <c r="L14" s="1"/>
      <c r="M14" s="1"/>
    </row>
    <row r="15" spans="4:13" ht="15.75" x14ac:dyDescent="0.25">
      <c r="D15" s="1"/>
      <c r="E15" s="1" t="s">
        <v>32</v>
      </c>
      <c r="F15" s="1" t="s">
        <v>33</v>
      </c>
      <c r="G15" t="s">
        <v>151</v>
      </c>
      <c r="H15" s="13"/>
      <c r="I15" s="13"/>
      <c r="J15" s="13"/>
      <c r="K15" s="13"/>
      <c r="L15" s="13"/>
      <c r="M15" s="1"/>
    </row>
    <row r="16" spans="4:13" ht="2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 ht="15.75" x14ac:dyDescent="0.25">
      <c r="D17" s="1"/>
      <c r="E17" s="1" t="s">
        <v>6</v>
      </c>
      <c r="F17" s="1"/>
      <c r="G17" s="1"/>
      <c r="H17" s="1"/>
      <c r="I17" s="1"/>
      <c r="J17" s="1"/>
      <c r="K17" s="1"/>
      <c r="L17" s="1"/>
      <c r="M17" s="1"/>
    </row>
    <row r="18" spans="4:13" ht="15.7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4:13" ht="15.75" x14ac:dyDescent="0.25">
      <c r="D19" s="1"/>
      <c r="E19" s="1" t="s">
        <v>152</v>
      </c>
      <c r="F19" s="1"/>
      <c r="G19" s="1"/>
      <c r="H19" s="1"/>
      <c r="I19" s="1"/>
      <c r="J19" s="1"/>
      <c r="K19" s="1"/>
      <c r="L19" s="1"/>
      <c r="M19" s="1"/>
    </row>
    <row r="20" spans="4:13" ht="15.75" x14ac:dyDescent="0.25">
      <c r="D20" s="1"/>
      <c r="E20" s="1" t="s">
        <v>18</v>
      </c>
      <c r="F20" s="245">
        <f>971000</f>
        <v>971000</v>
      </c>
      <c r="G20" s="245"/>
      <c r="I20" s="1" t="s">
        <v>67</v>
      </c>
      <c r="J20" s="1"/>
      <c r="K20" s="1"/>
      <c r="M20" s="1"/>
    </row>
    <row r="21" spans="4:13" ht="15.75" x14ac:dyDescent="0.25">
      <c r="D21" s="1"/>
      <c r="E21" s="1"/>
      <c r="F21" s="1"/>
      <c r="G21" s="15"/>
      <c r="I21" s="1"/>
      <c r="J21" s="1"/>
      <c r="K21" s="1"/>
      <c r="M21" s="1"/>
    </row>
    <row r="22" spans="4:13" ht="15.75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 ht="17.25" customHeight="1" x14ac:dyDescent="0.25">
      <c r="D23" s="1"/>
      <c r="E23" s="1" t="s">
        <v>59</v>
      </c>
      <c r="F23" s="1"/>
      <c r="G23" s="1"/>
      <c r="H23" s="1"/>
      <c r="I23" s="1"/>
      <c r="J23" s="1"/>
      <c r="K23" s="1"/>
      <c r="L23" s="1"/>
      <c r="M23" s="1"/>
    </row>
    <row r="24" spans="4:13" ht="15.75" x14ac:dyDescent="0.25">
      <c r="D24" s="1"/>
      <c r="E24" s="1" t="s">
        <v>60</v>
      </c>
      <c r="F24" s="1"/>
      <c r="G24" s="1"/>
      <c r="H24" s="1"/>
      <c r="I24" s="1"/>
      <c r="J24" s="1"/>
      <c r="K24" s="1"/>
      <c r="L24" s="1"/>
      <c r="M24" s="1"/>
    </row>
    <row r="25" spans="4:13" ht="15.75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4:13" ht="14.25" customHeight="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4:13" ht="15.75" hidden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4:13" ht="15.75" x14ac:dyDescent="0.25">
      <c r="D28" s="1"/>
      <c r="E28" s="1" t="s">
        <v>20</v>
      </c>
      <c r="F28" s="1"/>
      <c r="G28" s="1"/>
      <c r="H28" s="1"/>
      <c r="I28" s="1"/>
      <c r="J28" s="1"/>
      <c r="K28" s="1"/>
      <c r="L28" s="1"/>
      <c r="M28" s="1"/>
    </row>
    <row r="29" spans="4:13" ht="15.75" x14ac:dyDescent="0.25">
      <c r="D29" s="1"/>
      <c r="E29" s="1" t="s">
        <v>19</v>
      </c>
      <c r="F29" s="1"/>
      <c r="G29" s="1"/>
      <c r="H29" s="1"/>
      <c r="I29" s="1"/>
      <c r="J29" s="1"/>
      <c r="K29" s="1"/>
      <c r="L29" s="1"/>
      <c r="M29" s="1"/>
    </row>
    <row r="30" spans="4:13" ht="15.75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4:13" ht="5.25" customHeight="1" x14ac:dyDescent="0.25">
      <c r="D31" s="1"/>
      <c r="E31" s="1"/>
      <c r="F31" s="1"/>
      <c r="G31" s="1"/>
      <c r="H31" s="1" t="s">
        <v>17</v>
      </c>
      <c r="I31" s="1"/>
      <c r="J31" s="1"/>
      <c r="K31" s="1"/>
      <c r="L31" s="1"/>
      <c r="M31" s="1"/>
    </row>
    <row r="32" spans="4:13" ht="15.75" hidden="1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4:13" ht="15.75" x14ac:dyDescent="0.25">
      <c r="D33" s="1"/>
      <c r="E33" s="1"/>
      <c r="F33" s="1"/>
      <c r="G33" s="1" t="s">
        <v>7</v>
      </c>
      <c r="H33" s="1"/>
      <c r="I33" s="1"/>
      <c r="K33" s="1"/>
      <c r="L33" s="1"/>
      <c r="M33" s="1"/>
    </row>
    <row r="34" spans="4:13" ht="15.75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4:13" ht="15.75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4:13" ht="15.75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4:13" ht="21" customHeight="1" x14ac:dyDescent="0.25">
      <c r="D37" s="1"/>
      <c r="E37" s="1"/>
      <c r="F37" s="1"/>
      <c r="G37" s="65" t="s">
        <v>38</v>
      </c>
      <c r="H37" s="1"/>
      <c r="I37" s="1"/>
      <c r="J37" s="65"/>
      <c r="K37" s="1"/>
      <c r="L37" s="1"/>
      <c r="M37" s="1"/>
    </row>
    <row r="38" spans="4:13" ht="15.75" x14ac:dyDescent="0.25">
      <c r="D38" s="1"/>
      <c r="E38" s="1"/>
      <c r="F38" s="1"/>
      <c r="G38" s="1" t="s">
        <v>39</v>
      </c>
      <c r="H38" s="1"/>
      <c r="I38" s="1"/>
      <c r="J38" s="1"/>
      <c r="K38" s="1"/>
      <c r="L38" s="1"/>
      <c r="M38" s="1"/>
    </row>
    <row r="39" spans="4:13" ht="15.75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4:13" ht="15.75" x14ac:dyDescent="0.25">
      <c r="D40" s="1"/>
      <c r="E40" s="4" t="s">
        <v>8</v>
      </c>
      <c r="F40" s="72"/>
      <c r="G40" s="5"/>
      <c r="H40" s="5"/>
      <c r="I40" s="5"/>
      <c r="J40" s="5"/>
      <c r="K40" s="5"/>
      <c r="L40" s="6"/>
      <c r="M40" s="1"/>
    </row>
    <row r="41" spans="4:13" ht="15.75" x14ac:dyDescent="0.25">
      <c r="D41" s="1"/>
      <c r="E41" s="7"/>
      <c r="F41" s="8"/>
      <c r="G41" s="8"/>
      <c r="H41" s="8"/>
      <c r="I41" s="8"/>
      <c r="J41" s="8"/>
      <c r="K41" s="8"/>
      <c r="L41" s="9"/>
      <c r="M41" s="1"/>
    </row>
    <row r="42" spans="4:13" ht="15.75" x14ac:dyDescent="0.25">
      <c r="D42" s="1"/>
      <c r="E42" s="7"/>
      <c r="F42" s="8"/>
      <c r="G42" s="8"/>
      <c r="H42" s="8"/>
      <c r="I42" s="8"/>
      <c r="J42" s="8"/>
      <c r="K42" s="8"/>
      <c r="L42" s="9"/>
      <c r="M42" s="1"/>
    </row>
    <row r="43" spans="4:13" ht="15.75" x14ac:dyDescent="0.25">
      <c r="D43" s="1"/>
      <c r="E43" s="7"/>
      <c r="F43" s="8"/>
      <c r="G43" s="8"/>
      <c r="H43" s="8"/>
      <c r="I43" s="8"/>
      <c r="J43" s="8"/>
      <c r="K43" s="8"/>
      <c r="L43" s="9"/>
      <c r="M43" s="1"/>
    </row>
    <row r="44" spans="4:13" ht="15.75" x14ac:dyDescent="0.25">
      <c r="D44" s="1"/>
      <c r="E44" s="7"/>
      <c r="F44" s="8"/>
      <c r="G44" s="8"/>
      <c r="H44" s="8"/>
      <c r="I44" s="8"/>
      <c r="J44" s="8"/>
      <c r="K44" s="8"/>
      <c r="L44" s="9"/>
      <c r="M44" s="1"/>
    </row>
    <row r="45" spans="4:13" ht="60.75" customHeight="1" x14ac:dyDescent="0.25">
      <c r="D45" s="1"/>
      <c r="E45" s="10"/>
      <c r="F45" s="11"/>
      <c r="G45" s="11"/>
      <c r="H45" s="11"/>
      <c r="I45" s="11"/>
      <c r="J45" s="11"/>
      <c r="K45" s="11"/>
      <c r="L45" s="12"/>
      <c r="M45" s="1"/>
    </row>
    <row r="46" spans="4:13" ht="11.25" customHeight="1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4:13" ht="15.75" hidden="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</row>
  </sheetData>
  <mergeCells count="3">
    <mergeCell ref="H7:J7"/>
    <mergeCell ref="H9:J9"/>
    <mergeCell ref="F20:G20"/>
  </mergeCells>
  <pageMargins left="0.7" right="0.7" top="0.75" bottom="0.75" header="0.3" footer="0.3"/>
  <pageSetup paperSize="9" scale="95" orientation="portrait" horizontalDpi="4294967293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"/>
  <sheetViews>
    <sheetView topLeftCell="K34" workbookViewId="0">
      <selection activeCell="K62" sqref="K62"/>
    </sheetView>
  </sheetViews>
  <sheetFormatPr defaultRowHeight="15" x14ac:dyDescent="0.25"/>
  <cols>
    <col min="1" max="1" width="3.140625" customWidth="1"/>
    <col min="2" max="2" width="12.140625" customWidth="1"/>
    <col min="3" max="3" width="2" customWidth="1"/>
    <col min="4" max="4" width="18.28515625" customWidth="1"/>
    <col min="5" max="5" width="1.85546875" customWidth="1"/>
    <col min="6" max="6" width="14.28515625" customWidth="1"/>
    <col min="7" max="7" width="13.28515625" customWidth="1"/>
    <col min="8" max="8" width="3.42578125" customWidth="1"/>
    <col min="9" max="9" width="5.28515625" customWidth="1"/>
    <col min="10" max="10" width="3.140625" customWidth="1"/>
    <col min="11" max="11" width="12.140625" customWidth="1"/>
    <col min="12" max="12" width="2.140625" customWidth="1"/>
    <col min="13" max="13" width="18.28515625" customWidth="1"/>
    <col min="14" max="14" width="1.85546875" customWidth="1"/>
    <col min="15" max="15" width="14.28515625" customWidth="1"/>
    <col min="16" max="16" width="13.28515625" customWidth="1"/>
    <col min="17" max="17" width="3.28515625" customWidth="1"/>
    <col min="18" max="18" width="5.140625" customWidth="1"/>
    <col min="19" max="19" width="3.140625" customWidth="1"/>
    <col min="20" max="20" width="12.140625" customWidth="1"/>
    <col min="21" max="21" width="2.140625" customWidth="1"/>
    <col min="22" max="22" width="18.28515625" customWidth="1"/>
    <col min="23" max="23" width="1.85546875" customWidth="1"/>
    <col min="24" max="24" width="14.28515625" customWidth="1"/>
    <col min="25" max="25" width="13.28515625" customWidth="1"/>
    <col min="26" max="26" width="3.28515625" customWidth="1"/>
    <col min="27" max="27" width="6.140625" customWidth="1"/>
    <col min="28" max="28" width="3.140625" customWidth="1"/>
    <col min="29" max="29" width="12.140625" customWidth="1"/>
    <col min="30" max="30" width="2.140625" customWidth="1"/>
    <col min="31" max="31" width="18.28515625" customWidth="1"/>
    <col min="32" max="32" width="1.85546875" customWidth="1"/>
    <col min="33" max="33" width="14.28515625" customWidth="1"/>
    <col min="34" max="34" width="13.28515625" customWidth="1"/>
    <col min="35" max="35" width="3.28515625" customWidth="1"/>
    <col min="36" max="36" width="6.140625" customWidth="1"/>
    <col min="37" max="37" width="3.140625" customWidth="1"/>
    <col min="38" max="38" width="12.140625" customWidth="1"/>
    <col min="39" max="39" width="2.140625" customWidth="1"/>
    <col min="40" max="40" width="18.28515625" customWidth="1"/>
    <col min="41" max="41" width="1.85546875" customWidth="1"/>
    <col min="42" max="42" width="14.28515625" customWidth="1"/>
    <col min="43" max="43" width="13.28515625" customWidth="1"/>
    <col min="44" max="44" width="3.28515625" customWidth="1"/>
    <col min="45" max="45" width="5.28515625" customWidth="1"/>
    <col min="46" max="46" width="3.140625" customWidth="1"/>
    <col min="47" max="47" width="12.140625" customWidth="1"/>
    <col min="48" max="48" width="2.140625" customWidth="1"/>
    <col min="49" max="49" width="18.28515625" customWidth="1"/>
    <col min="50" max="50" width="1.85546875" customWidth="1"/>
    <col min="51" max="51" width="14.28515625" customWidth="1"/>
    <col min="52" max="52" width="13.28515625" customWidth="1"/>
    <col min="53" max="53" width="3.28515625" customWidth="1"/>
  </cols>
  <sheetData>
    <row r="1" spans="1:53" ht="6.75" customHeight="1" x14ac:dyDescent="0.25">
      <c r="A1" s="16"/>
      <c r="B1" s="17"/>
      <c r="C1" s="17"/>
      <c r="D1" s="17"/>
      <c r="E1" s="17"/>
      <c r="F1" s="17"/>
      <c r="G1" s="17"/>
      <c r="H1" s="18"/>
      <c r="J1" s="16"/>
      <c r="K1" s="17"/>
      <c r="L1" s="17"/>
      <c r="M1" s="17"/>
      <c r="N1" s="17"/>
      <c r="O1" s="17"/>
      <c r="P1" s="17"/>
      <c r="Q1" s="18"/>
      <c r="S1" s="16"/>
      <c r="T1" s="17"/>
      <c r="U1" s="17"/>
      <c r="V1" s="17"/>
      <c r="W1" s="17"/>
      <c r="X1" s="17"/>
      <c r="Y1" s="17"/>
      <c r="Z1" s="18"/>
      <c r="AB1" s="16"/>
      <c r="AC1" s="17"/>
      <c r="AD1" s="17"/>
      <c r="AE1" s="17"/>
      <c r="AF1" s="17"/>
      <c r="AG1" s="17"/>
      <c r="AH1" s="17"/>
      <c r="AI1" s="18"/>
      <c r="AK1" s="16"/>
      <c r="AL1" s="17"/>
      <c r="AM1" s="17"/>
      <c r="AN1" s="17"/>
      <c r="AO1" s="17"/>
      <c r="AP1" s="17"/>
      <c r="AQ1" s="17"/>
      <c r="AR1" s="18"/>
      <c r="AT1" s="16"/>
      <c r="AU1" s="17"/>
      <c r="AV1" s="17"/>
      <c r="AW1" s="17"/>
      <c r="AX1" s="17"/>
      <c r="AY1" s="17"/>
      <c r="AZ1" s="17"/>
      <c r="BA1" s="18"/>
    </row>
    <row r="2" spans="1:53" ht="18.75" x14ac:dyDescent="0.3">
      <c r="A2" s="19"/>
      <c r="B2" s="90"/>
      <c r="C2" s="90"/>
      <c r="D2" s="91" t="s">
        <v>68</v>
      </c>
      <c r="E2" s="90"/>
      <c r="F2" s="90"/>
      <c r="G2" s="90"/>
      <c r="H2" s="20"/>
      <c r="J2" s="19"/>
      <c r="K2" s="90"/>
      <c r="L2" s="90"/>
      <c r="M2" s="91" t="s">
        <v>68</v>
      </c>
      <c r="N2" s="90"/>
      <c r="O2" s="90"/>
      <c r="P2" s="90"/>
      <c r="Q2" s="20"/>
      <c r="S2" s="19"/>
      <c r="T2" s="90"/>
      <c r="U2" s="90"/>
      <c r="V2" s="91" t="s">
        <v>68</v>
      </c>
      <c r="W2" s="90"/>
      <c r="X2" s="90"/>
      <c r="Y2" s="90"/>
      <c r="Z2" s="20"/>
      <c r="AB2" s="19"/>
      <c r="AC2" s="90"/>
      <c r="AD2" s="90"/>
      <c r="AE2" s="91" t="s">
        <v>68</v>
      </c>
      <c r="AF2" s="90"/>
      <c r="AG2" s="90"/>
      <c r="AH2" s="90"/>
      <c r="AI2" s="20"/>
      <c r="AK2" s="19"/>
      <c r="AL2" s="90"/>
      <c r="AM2" s="90"/>
      <c r="AN2" s="91" t="s">
        <v>68</v>
      </c>
      <c r="AO2" s="90"/>
      <c r="AP2" s="90"/>
      <c r="AQ2" s="90"/>
      <c r="AR2" s="20"/>
      <c r="AT2" s="19"/>
      <c r="AU2" s="90"/>
      <c r="AV2" s="90"/>
      <c r="AW2" s="91" t="s">
        <v>68</v>
      </c>
      <c r="AX2" s="90"/>
      <c r="AY2" s="90"/>
      <c r="AZ2" s="90"/>
      <c r="BA2" s="20"/>
    </row>
    <row r="3" spans="1:53" x14ac:dyDescent="0.25">
      <c r="A3" s="19"/>
      <c r="B3" s="90"/>
      <c r="C3" s="90"/>
      <c r="D3" s="92" t="s">
        <v>93</v>
      </c>
      <c r="E3" s="90"/>
      <c r="F3" s="90"/>
      <c r="G3" s="90"/>
      <c r="H3" s="20"/>
      <c r="J3" s="19"/>
      <c r="K3" s="90"/>
      <c r="L3" s="90"/>
      <c r="M3" s="92" t="s">
        <v>93</v>
      </c>
      <c r="N3" s="90"/>
      <c r="O3" s="90"/>
      <c r="P3" s="90"/>
      <c r="Q3" s="20"/>
      <c r="S3" s="19"/>
      <c r="T3" s="90"/>
      <c r="U3" s="90"/>
      <c r="V3" s="92" t="s">
        <v>93</v>
      </c>
      <c r="W3" s="90"/>
      <c r="X3" s="90"/>
      <c r="Y3" s="90"/>
      <c r="Z3" s="20"/>
      <c r="AB3" s="19"/>
      <c r="AC3" s="90"/>
      <c r="AD3" s="90"/>
      <c r="AE3" s="92" t="s">
        <v>93</v>
      </c>
      <c r="AF3" s="90"/>
      <c r="AG3" s="90"/>
      <c r="AH3" s="90"/>
      <c r="AI3" s="20"/>
      <c r="AK3" s="19"/>
      <c r="AL3" s="90"/>
      <c r="AM3" s="90"/>
      <c r="AN3" s="92" t="s">
        <v>93</v>
      </c>
      <c r="AO3" s="90"/>
      <c r="AP3" s="90"/>
      <c r="AQ3" s="90"/>
      <c r="AR3" s="20"/>
      <c r="AT3" s="19"/>
      <c r="AU3" s="90"/>
      <c r="AV3" s="90"/>
      <c r="AW3" s="92" t="s">
        <v>93</v>
      </c>
      <c r="AX3" s="90"/>
      <c r="AY3" s="90"/>
      <c r="AZ3" s="90"/>
      <c r="BA3" s="20"/>
    </row>
    <row r="4" spans="1:53" ht="11.25" customHeight="1" x14ac:dyDescent="0.25">
      <c r="A4" s="19"/>
      <c r="B4" s="90"/>
      <c r="C4" s="90"/>
      <c r="D4" s="90"/>
      <c r="E4" s="90"/>
      <c r="F4" s="90"/>
      <c r="G4" s="90"/>
      <c r="H4" s="20"/>
      <c r="J4" s="19"/>
      <c r="K4" s="90"/>
      <c r="L4" s="90"/>
      <c r="M4" s="90"/>
      <c r="N4" s="90"/>
      <c r="O4" s="90"/>
      <c r="P4" s="90"/>
      <c r="Q4" s="20"/>
      <c r="S4" s="19"/>
      <c r="T4" s="90"/>
      <c r="U4" s="90"/>
      <c r="V4" s="90"/>
      <c r="W4" s="90"/>
      <c r="X4" s="90"/>
      <c r="Y4" s="90"/>
      <c r="Z4" s="20"/>
      <c r="AB4" s="19"/>
      <c r="AC4" s="90"/>
      <c r="AD4" s="90"/>
      <c r="AE4" s="90"/>
      <c r="AF4" s="90"/>
      <c r="AG4" s="90"/>
      <c r="AH4" s="90"/>
      <c r="AI4" s="20"/>
      <c r="AK4" s="19"/>
      <c r="AL4" s="90"/>
      <c r="AM4" s="90"/>
      <c r="AN4" s="90"/>
      <c r="AO4" s="90"/>
      <c r="AP4" s="90"/>
      <c r="AQ4" s="90"/>
      <c r="AR4" s="20"/>
      <c r="AT4" s="19"/>
      <c r="AU4" s="90"/>
      <c r="AV4" s="90"/>
      <c r="AW4" s="90"/>
      <c r="AX4" s="90"/>
      <c r="AY4" s="90"/>
      <c r="AZ4" s="90"/>
      <c r="BA4" s="20"/>
    </row>
    <row r="5" spans="1:53" ht="18.75" x14ac:dyDescent="0.3">
      <c r="A5" s="19"/>
      <c r="B5" s="90"/>
      <c r="C5" s="90"/>
      <c r="D5" s="93" t="s">
        <v>76</v>
      </c>
      <c r="E5" s="90"/>
      <c r="F5" s="90"/>
      <c r="G5" s="90"/>
      <c r="H5" s="20"/>
      <c r="J5" s="19"/>
      <c r="K5" s="90"/>
      <c r="L5" s="90"/>
      <c r="M5" s="93" t="s">
        <v>76</v>
      </c>
      <c r="N5" s="90"/>
      <c r="O5" s="90"/>
      <c r="P5" s="90"/>
      <c r="Q5" s="20"/>
      <c r="S5" s="19"/>
      <c r="T5" s="90"/>
      <c r="U5" s="90"/>
      <c r="V5" s="93" t="s">
        <v>76</v>
      </c>
      <c r="W5" s="90"/>
      <c r="X5" s="90"/>
      <c r="Y5" s="90"/>
      <c r="Z5" s="20"/>
      <c r="AB5" s="19"/>
      <c r="AC5" s="90"/>
      <c r="AD5" s="90"/>
      <c r="AE5" s="93" t="s">
        <v>76</v>
      </c>
      <c r="AF5" s="90"/>
      <c r="AG5" s="90"/>
      <c r="AH5" s="90"/>
      <c r="AI5" s="20"/>
      <c r="AK5" s="19"/>
      <c r="AL5" s="90"/>
      <c r="AM5" s="90"/>
      <c r="AN5" s="93" t="s">
        <v>76</v>
      </c>
      <c r="AO5" s="90"/>
      <c r="AP5" s="90"/>
      <c r="AQ5" s="90"/>
      <c r="AR5" s="20"/>
      <c r="AT5" s="19"/>
      <c r="AU5" s="90"/>
      <c r="AV5" s="90"/>
      <c r="AW5" s="93" t="s">
        <v>76</v>
      </c>
      <c r="AX5" s="90"/>
      <c r="AY5" s="90"/>
      <c r="AZ5" s="90"/>
      <c r="BA5" s="20"/>
    </row>
    <row r="6" spans="1:53" ht="3" customHeight="1" x14ac:dyDescent="0.25">
      <c r="A6" s="19"/>
      <c r="B6" s="90"/>
      <c r="C6" s="90"/>
      <c r="D6" s="90"/>
      <c r="E6" s="90"/>
      <c r="F6" s="90"/>
      <c r="G6" s="90"/>
      <c r="H6" s="20"/>
      <c r="J6" s="19"/>
      <c r="K6" s="90"/>
      <c r="L6" s="90"/>
      <c r="M6" s="90"/>
      <c r="N6" s="90"/>
      <c r="O6" s="90"/>
      <c r="P6" s="90"/>
      <c r="Q6" s="20"/>
      <c r="S6" s="19"/>
      <c r="T6" s="90"/>
      <c r="U6" s="90"/>
      <c r="V6" s="90"/>
      <c r="W6" s="90"/>
      <c r="X6" s="90"/>
      <c r="Y6" s="90"/>
      <c r="Z6" s="20"/>
      <c r="AB6" s="19"/>
      <c r="AC6" s="90"/>
      <c r="AD6" s="90"/>
      <c r="AE6" s="90"/>
      <c r="AF6" s="90"/>
      <c r="AG6" s="90"/>
      <c r="AH6" s="90"/>
      <c r="AI6" s="20"/>
      <c r="AK6" s="19"/>
      <c r="AL6" s="90"/>
      <c r="AM6" s="90"/>
      <c r="AN6" s="90"/>
      <c r="AO6" s="90"/>
      <c r="AP6" s="90"/>
      <c r="AQ6" s="90"/>
      <c r="AR6" s="20"/>
      <c r="AT6" s="19"/>
      <c r="AU6" s="90"/>
      <c r="AV6" s="90"/>
      <c r="AW6" s="90"/>
      <c r="AX6" s="90"/>
      <c r="AY6" s="90"/>
      <c r="AZ6" s="90"/>
      <c r="BA6" s="20"/>
    </row>
    <row r="7" spans="1:53" x14ac:dyDescent="0.25">
      <c r="A7" s="19"/>
      <c r="B7" s="90" t="s">
        <v>36</v>
      </c>
      <c r="C7" s="94" t="s">
        <v>33</v>
      </c>
      <c r="D7" s="95">
        <v>42760</v>
      </c>
      <c r="E7" s="90"/>
      <c r="F7" s="90"/>
      <c r="G7" s="90"/>
      <c r="H7" s="20"/>
      <c r="J7" s="19"/>
      <c r="K7" s="90" t="s">
        <v>36</v>
      </c>
      <c r="L7" s="94" t="s">
        <v>33</v>
      </c>
      <c r="M7" s="95">
        <v>42760</v>
      </c>
      <c r="N7" s="90"/>
      <c r="O7" s="90"/>
      <c r="P7" s="90"/>
      <c r="Q7" s="20"/>
      <c r="S7" s="19"/>
      <c r="T7" s="90" t="s">
        <v>36</v>
      </c>
      <c r="U7" s="94" t="s">
        <v>33</v>
      </c>
      <c r="V7" s="95">
        <v>42760</v>
      </c>
      <c r="W7" s="90"/>
      <c r="X7" s="90"/>
      <c r="Y7" s="90"/>
      <c r="Z7" s="20"/>
      <c r="AB7" s="19"/>
      <c r="AC7" s="90" t="s">
        <v>36</v>
      </c>
      <c r="AD7" s="94" t="s">
        <v>33</v>
      </c>
      <c r="AE7" s="95">
        <v>42760</v>
      </c>
      <c r="AF7" s="90"/>
      <c r="AG7" s="90"/>
      <c r="AH7" s="90"/>
      <c r="AI7" s="20"/>
      <c r="AK7" s="19"/>
      <c r="AL7" s="90" t="s">
        <v>36</v>
      </c>
      <c r="AM7" s="94" t="s">
        <v>33</v>
      </c>
      <c r="AN7" s="95">
        <v>42760</v>
      </c>
      <c r="AO7" s="90"/>
      <c r="AP7" s="90"/>
      <c r="AQ7" s="90"/>
      <c r="AR7" s="20"/>
      <c r="AT7" s="19"/>
      <c r="AU7" s="90" t="s">
        <v>36</v>
      </c>
      <c r="AV7" s="94" t="s">
        <v>33</v>
      </c>
      <c r="AW7" s="95">
        <v>42760</v>
      </c>
      <c r="AX7" s="90"/>
      <c r="AY7" s="90"/>
      <c r="AZ7" s="90"/>
      <c r="BA7" s="20"/>
    </row>
    <row r="8" spans="1:53" x14ac:dyDescent="0.25">
      <c r="A8" s="19"/>
      <c r="B8" s="90" t="s">
        <v>77</v>
      </c>
      <c r="C8" s="94" t="s">
        <v>33</v>
      </c>
      <c r="D8" s="90" t="s">
        <v>42</v>
      </c>
      <c r="E8" s="90"/>
      <c r="F8" s="90"/>
      <c r="G8" s="90"/>
      <c r="H8" s="20"/>
      <c r="J8" s="19"/>
      <c r="K8" s="90" t="s">
        <v>77</v>
      </c>
      <c r="L8" s="94" t="s">
        <v>33</v>
      </c>
      <c r="M8" s="90" t="s">
        <v>44</v>
      </c>
      <c r="N8" s="90"/>
      <c r="O8" s="90"/>
      <c r="P8" s="90"/>
      <c r="Q8" s="20"/>
      <c r="S8" s="19"/>
      <c r="T8" s="90" t="s">
        <v>77</v>
      </c>
      <c r="U8" s="94" t="s">
        <v>33</v>
      </c>
      <c r="V8" s="90" t="s">
        <v>46</v>
      </c>
      <c r="W8" s="90"/>
      <c r="X8" s="90"/>
      <c r="Y8" s="90"/>
      <c r="Z8" s="20"/>
      <c r="AB8" s="19"/>
      <c r="AC8" s="90" t="s">
        <v>77</v>
      </c>
      <c r="AD8" s="94" t="s">
        <v>33</v>
      </c>
      <c r="AE8" s="90" t="s">
        <v>38</v>
      </c>
      <c r="AF8" s="90"/>
      <c r="AG8" s="90"/>
      <c r="AH8" s="90"/>
      <c r="AI8" s="20"/>
      <c r="AK8" s="19"/>
      <c r="AL8" s="90" t="s">
        <v>77</v>
      </c>
      <c r="AM8" s="94" t="s">
        <v>33</v>
      </c>
      <c r="AN8" s="90" t="s">
        <v>49</v>
      </c>
      <c r="AO8" s="90"/>
      <c r="AP8" s="90"/>
      <c r="AQ8" s="90"/>
      <c r="AR8" s="20"/>
      <c r="AT8" s="19"/>
      <c r="AU8" s="90" t="s">
        <v>77</v>
      </c>
      <c r="AV8" s="94" t="s">
        <v>33</v>
      </c>
      <c r="AW8" s="90" t="str">
        <f>DetilGAji!C20</f>
        <v>Erni Irawati</v>
      </c>
      <c r="AX8" s="90"/>
      <c r="AY8" s="90"/>
      <c r="AZ8" s="90"/>
      <c r="BA8" s="20"/>
    </row>
    <row r="9" spans="1:53" x14ac:dyDescent="0.25">
      <c r="A9" s="19"/>
      <c r="B9" s="90" t="s">
        <v>78</v>
      </c>
      <c r="C9" s="94" t="s">
        <v>33</v>
      </c>
      <c r="D9" s="90" t="s">
        <v>21</v>
      </c>
      <c r="E9" s="90"/>
      <c r="F9" s="90"/>
      <c r="G9" s="90"/>
      <c r="H9" s="20"/>
      <c r="J9" s="19"/>
      <c r="K9" s="90" t="s">
        <v>78</v>
      </c>
      <c r="L9" s="94" t="s">
        <v>33</v>
      </c>
      <c r="M9" s="90" t="s">
        <v>94</v>
      </c>
      <c r="N9" s="90"/>
      <c r="O9" s="90"/>
      <c r="P9" s="90"/>
      <c r="Q9" s="20"/>
      <c r="S9" s="19"/>
      <c r="T9" s="90" t="s">
        <v>78</v>
      </c>
      <c r="U9" s="94" t="s">
        <v>33</v>
      </c>
      <c r="V9" s="90" t="s">
        <v>95</v>
      </c>
      <c r="W9" s="90"/>
      <c r="X9" s="90"/>
      <c r="Y9" s="90"/>
      <c r="Z9" s="20"/>
      <c r="AB9" s="19"/>
      <c r="AC9" s="90" t="s">
        <v>78</v>
      </c>
      <c r="AD9" s="94" t="s">
        <v>33</v>
      </c>
      <c r="AE9" s="90" t="s">
        <v>91</v>
      </c>
      <c r="AF9" s="90"/>
      <c r="AG9" s="90"/>
      <c r="AH9" s="90"/>
      <c r="AI9" s="20"/>
      <c r="AK9" s="19"/>
      <c r="AL9" s="90" t="s">
        <v>78</v>
      </c>
      <c r="AM9" s="94" t="s">
        <v>33</v>
      </c>
      <c r="AN9" s="90" t="s">
        <v>58</v>
      </c>
      <c r="AO9" s="90"/>
      <c r="AP9" s="90"/>
      <c r="AQ9" s="90"/>
      <c r="AR9" s="20"/>
      <c r="AT9" s="19"/>
      <c r="AU9" s="90" t="s">
        <v>78</v>
      </c>
      <c r="AV9" s="94" t="s">
        <v>33</v>
      </c>
      <c r="AW9" s="90" t="s">
        <v>149</v>
      </c>
      <c r="AX9" s="90"/>
      <c r="AY9" s="90"/>
      <c r="AZ9" s="90"/>
      <c r="BA9" s="20"/>
    </row>
    <row r="10" spans="1:53" x14ac:dyDescent="0.25">
      <c r="A10" s="19"/>
      <c r="B10" s="90" t="s">
        <v>92</v>
      </c>
      <c r="C10" s="94" t="s">
        <v>33</v>
      </c>
      <c r="D10" s="105">
        <v>42736</v>
      </c>
      <c r="E10" s="90"/>
      <c r="F10" s="90"/>
      <c r="G10" s="90"/>
      <c r="H10" s="20"/>
      <c r="J10" s="19"/>
      <c r="K10" s="90" t="s">
        <v>92</v>
      </c>
      <c r="L10" s="94" t="s">
        <v>33</v>
      </c>
      <c r="M10" s="105">
        <f>D10</f>
        <v>42736</v>
      </c>
      <c r="N10" s="90"/>
      <c r="O10" s="90"/>
      <c r="P10" s="90"/>
      <c r="Q10" s="20"/>
      <c r="S10" s="19"/>
      <c r="T10" s="90" t="s">
        <v>92</v>
      </c>
      <c r="U10" s="94" t="s">
        <v>33</v>
      </c>
      <c r="V10" s="105">
        <f>M10</f>
        <v>42736</v>
      </c>
      <c r="W10" s="90"/>
      <c r="X10" s="90"/>
      <c r="Y10" s="90"/>
      <c r="Z10" s="20"/>
      <c r="AB10" s="19"/>
      <c r="AC10" s="90" t="s">
        <v>92</v>
      </c>
      <c r="AD10" s="94" t="s">
        <v>33</v>
      </c>
      <c r="AE10" s="105">
        <f>V10</f>
        <v>42736</v>
      </c>
      <c r="AF10" s="90"/>
      <c r="AG10" s="90"/>
      <c r="AH10" s="90"/>
      <c r="AI10" s="20"/>
      <c r="AK10" s="19"/>
      <c r="AL10" s="90" t="s">
        <v>92</v>
      </c>
      <c r="AM10" s="94" t="s">
        <v>33</v>
      </c>
      <c r="AN10" s="105">
        <f>AE10</f>
        <v>42736</v>
      </c>
      <c r="AO10" s="90"/>
      <c r="AP10" s="90"/>
      <c r="AQ10" s="90"/>
      <c r="AR10" s="20"/>
      <c r="AT10" s="19"/>
      <c r="AU10" s="90" t="s">
        <v>92</v>
      </c>
      <c r="AV10" s="94" t="s">
        <v>33</v>
      </c>
      <c r="AW10" s="105">
        <f>AN10</f>
        <v>42736</v>
      </c>
      <c r="AX10" s="90"/>
      <c r="AY10" s="90"/>
      <c r="AZ10" s="90"/>
      <c r="BA10" s="20"/>
    </row>
    <row r="11" spans="1:53" ht="6.75" customHeight="1" x14ac:dyDescent="0.25">
      <c r="A11" s="19"/>
      <c r="B11" s="90"/>
      <c r="C11" s="90"/>
      <c r="D11" s="90"/>
      <c r="E11" s="90"/>
      <c r="F11" s="90"/>
      <c r="G11" s="90"/>
      <c r="H11" s="20"/>
      <c r="J11" s="19"/>
      <c r="K11" s="90"/>
      <c r="L11" s="90"/>
      <c r="M11" s="90"/>
      <c r="N11" s="90"/>
      <c r="O11" s="90"/>
      <c r="P11" s="90"/>
      <c r="Q11" s="20"/>
      <c r="S11" s="19"/>
      <c r="T11" s="90"/>
      <c r="U11" s="90"/>
      <c r="V11" s="90"/>
      <c r="W11" s="90"/>
      <c r="X11" s="90"/>
      <c r="Y11" s="90"/>
      <c r="Z11" s="20"/>
      <c r="AB11" s="19"/>
      <c r="AC11" s="90"/>
      <c r="AD11" s="90"/>
      <c r="AE11" s="90"/>
      <c r="AF11" s="90"/>
      <c r="AG11" s="90"/>
      <c r="AH11" s="90"/>
      <c r="AI11" s="20"/>
      <c r="AK11" s="19"/>
      <c r="AL11" s="90"/>
      <c r="AM11" s="90"/>
      <c r="AN11" s="90"/>
      <c r="AO11" s="90"/>
      <c r="AP11" s="90"/>
      <c r="AQ11" s="90"/>
      <c r="AR11" s="20"/>
      <c r="AT11" s="19"/>
      <c r="AU11" s="90"/>
      <c r="AV11" s="90"/>
      <c r="AW11" s="90"/>
      <c r="AX11" s="90"/>
      <c r="AY11" s="90"/>
      <c r="AZ11" s="90"/>
      <c r="BA11" s="20"/>
    </row>
    <row r="12" spans="1:53" x14ac:dyDescent="0.25">
      <c r="A12" s="19"/>
      <c r="B12" s="90"/>
      <c r="C12" s="90"/>
      <c r="D12" s="90" t="s">
        <v>79</v>
      </c>
      <c r="E12" s="94" t="s">
        <v>33</v>
      </c>
      <c r="F12" s="96">
        <f>DetilGAji!E10</f>
        <v>17000000</v>
      </c>
      <c r="G12" s="90"/>
      <c r="H12" s="20"/>
      <c r="J12" s="19"/>
      <c r="K12" s="90"/>
      <c r="L12" s="90"/>
      <c r="M12" s="90" t="s">
        <v>79</v>
      </c>
      <c r="N12" s="94" t="s">
        <v>33</v>
      </c>
      <c r="O12" s="96">
        <f>DetilGAji!E13</f>
        <v>3500000</v>
      </c>
      <c r="P12" s="90"/>
      <c r="Q12" s="20"/>
      <c r="S12" s="19"/>
      <c r="T12" s="90"/>
      <c r="U12" s="90"/>
      <c r="V12" s="90" t="s">
        <v>79</v>
      </c>
      <c r="W12" s="94" t="s">
        <v>33</v>
      </c>
      <c r="X12" s="96">
        <f>DetilGAji!E15</f>
        <v>1850000</v>
      </c>
      <c r="Y12" s="90"/>
      <c r="Z12" s="20"/>
      <c r="AB12" s="19"/>
      <c r="AC12" s="90"/>
      <c r="AD12" s="90"/>
      <c r="AE12" s="90" t="s">
        <v>79</v>
      </c>
      <c r="AF12" s="94" t="s">
        <v>33</v>
      </c>
      <c r="AG12" s="96">
        <f>DetilGAji!E12</f>
        <v>5865000</v>
      </c>
      <c r="AH12" s="90"/>
      <c r="AI12" s="20"/>
      <c r="AK12" s="19"/>
      <c r="AL12" s="90"/>
      <c r="AM12" s="90"/>
      <c r="AN12" s="90" t="s">
        <v>79</v>
      </c>
      <c r="AO12" s="94" t="s">
        <v>33</v>
      </c>
      <c r="AP12" s="96">
        <f>DetilGAji!E17</f>
        <v>1300000</v>
      </c>
      <c r="AQ12" s="90"/>
      <c r="AR12" s="20"/>
      <c r="AT12" s="19"/>
      <c r="AU12" s="90"/>
      <c r="AV12" s="90"/>
      <c r="AW12" s="90" t="s">
        <v>79</v>
      </c>
      <c r="AX12" s="94" t="s">
        <v>33</v>
      </c>
      <c r="AY12" s="96">
        <f>DetilGAji!E20</f>
        <v>2330000</v>
      </c>
      <c r="AZ12" s="90"/>
      <c r="BA12" s="20"/>
    </row>
    <row r="13" spans="1:53" x14ac:dyDescent="0.25">
      <c r="A13" s="19"/>
      <c r="B13" s="90"/>
      <c r="C13" s="90"/>
      <c r="D13" s="90" t="s">
        <v>80</v>
      </c>
      <c r="E13" s="94" t="s">
        <v>33</v>
      </c>
      <c r="F13" s="96">
        <v>0</v>
      </c>
      <c r="G13" s="90"/>
      <c r="H13" s="20"/>
      <c r="J13" s="19"/>
      <c r="K13" s="90"/>
      <c r="L13" s="90"/>
      <c r="M13" s="90" t="s">
        <v>80</v>
      </c>
      <c r="N13" s="94" t="s">
        <v>33</v>
      </c>
      <c r="O13" s="96">
        <f>DetilGAji!F13</f>
        <v>0</v>
      </c>
      <c r="P13" s="90"/>
      <c r="Q13" s="20"/>
      <c r="S13" s="19"/>
      <c r="T13" s="90"/>
      <c r="U13" s="90"/>
      <c r="V13" s="90" t="s">
        <v>80</v>
      </c>
      <c r="W13" s="94" t="s">
        <v>33</v>
      </c>
      <c r="X13" s="96">
        <f>DetilGAji!F15</f>
        <v>0</v>
      </c>
      <c r="Y13" s="90"/>
      <c r="Z13" s="20"/>
      <c r="AB13" s="19"/>
      <c r="AC13" s="90"/>
      <c r="AD13" s="90"/>
      <c r="AE13" s="90" t="s">
        <v>80</v>
      </c>
      <c r="AF13" s="94" t="s">
        <v>33</v>
      </c>
      <c r="AG13" s="96">
        <f>DetilGAji!F12</f>
        <v>250000</v>
      </c>
      <c r="AH13" s="90"/>
      <c r="AI13" s="20"/>
      <c r="AK13" s="19"/>
      <c r="AL13" s="90"/>
      <c r="AM13" s="90"/>
      <c r="AN13" s="90" t="s">
        <v>80</v>
      </c>
      <c r="AO13" s="94" t="s">
        <v>33</v>
      </c>
      <c r="AP13" s="96">
        <f>DetilGAji!F17</f>
        <v>0</v>
      </c>
      <c r="AQ13" s="90"/>
      <c r="AR13" s="20"/>
      <c r="AT13" s="19"/>
      <c r="AU13" s="90"/>
      <c r="AV13" s="90"/>
      <c r="AW13" s="90" t="s">
        <v>80</v>
      </c>
      <c r="AX13" s="94" t="s">
        <v>33</v>
      </c>
      <c r="AY13" s="96">
        <f>DetilGAji!F20</f>
        <v>0</v>
      </c>
      <c r="AZ13" s="90"/>
      <c r="BA13" s="20"/>
    </row>
    <row r="14" spans="1:53" x14ac:dyDescent="0.25">
      <c r="A14" s="19"/>
      <c r="B14" s="90"/>
      <c r="C14" s="90"/>
      <c r="D14" s="90" t="s">
        <v>81</v>
      </c>
      <c r="E14" s="94" t="s">
        <v>33</v>
      </c>
      <c r="F14" s="96">
        <v>0</v>
      </c>
      <c r="G14" s="90"/>
      <c r="H14" s="20"/>
      <c r="J14" s="19"/>
      <c r="K14" s="90"/>
      <c r="L14" s="90"/>
      <c r="M14" s="90" t="s">
        <v>81</v>
      </c>
      <c r="N14" s="94" t="s">
        <v>33</v>
      </c>
      <c r="O14" s="96">
        <f>DetilGAji!H13</f>
        <v>385000</v>
      </c>
      <c r="P14" s="90"/>
      <c r="Q14" s="20"/>
      <c r="S14" s="19"/>
      <c r="T14" s="90"/>
      <c r="U14" s="90"/>
      <c r="V14" s="90" t="s">
        <v>81</v>
      </c>
      <c r="W14" s="94" t="s">
        <v>33</v>
      </c>
      <c r="X14" s="96">
        <f>DetilGAji!H15</f>
        <v>385000</v>
      </c>
      <c r="Y14" s="90"/>
      <c r="Z14" s="20"/>
      <c r="AB14" s="19"/>
      <c r="AC14" s="90"/>
      <c r="AD14" s="90"/>
      <c r="AE14" s="90" t="s">
        <v>81</v>
      </c>
      <c r="AF14" s="94" t="s">
        <v>33</v>
      </c>
      <c r="AG14" s="96">
        <f>DetilGAji!H12</f>
        <v>550000</v>
      </c>
      <c r="AH14" s="90"/>
      <c r="AI14" s="20"/>
      <c r="AK14" s="19"/>
      <c r="AL14" s="90"/>
      <c r="AM14" s="90"/>
      <c r="AN14" s="90" t="s">
        <v>81</v>
      </c>
      <c r="AO14" s="94" t="s">
        <v>33</v>
      </c>
      <c r="AP14" s="96">
        <f>DetilGAji!H17</f>
        <v>385000</v>
      </c>
      <c r="AQ14" s="90"/>
      <c r="AR14" s="20"/>
      <c r="AT14" s="19"/>
      <c r="AU14" s="90"/>
      <c r="AV14" s="90"/>
      <c r="AW14" s="90" t="s">
        <v>81</v>
      </c>
      <c r="AX14" s="94" t="s">
        <v>33</v>
      </c>
      <c r="AY14" s="96">
        <f>DetilGAji!H20</f>
        <v>385000</v>
      </c>
      <c r="AZ14" s="90"/>
      <c r="BA14" s="20"/>
    </row>
    <row r="15" spans="1:53" x14ac:dyDescent="0.25">
      <c r="A15" s="19"/>
      <c r="B15" s="90"/>
      <c r="C15" s="90"/>
      <c r="D15" s="90" t="s">
        <v>82</v>
      </c>
      <c r="E15" s="94" t="s">
        <v>33</v>
      </c>
      <c r="F15" s="96">
        <v>0</v>
      </c>
      <c r="G15" s="90"/>
      <c r="H15" s="20"/>
      <c r="J15" s="19"/>
      <c r="K15" s="90"/>
      <c r="L15" s="90"/>
      <c r="M15" s="90" t="s">
        <v>82</v>
      </c>
      <c r="N15" s="94" t="s">
        <v>33</v>
      </c>
      <c r="O15" s="96">
        <f>DetilGAji!G13</f>
        <v>385000</v>
      </c>
      <c r="P15" s="90"/>
      <c r="Q15" s="20"/>
      <c r="S15" s="19"/>
      <c r="T15" s="90"/>
      <c r="U15" s="90"/>
      <c r="V15" s="90" t="s">
        <v>82</v>
      </c>
      <c r="W15" s="94" t="s">
        <v>33</v>
      </c>
      <c r="X15" s="96">
        <f>DetilGAji!G15</f>
        <v>385000</v>
      </c>
      <c r="Y15" s="90"/>
      <c r="Z15" s="20"/>
      <c r="AB15" s="19"/>
      <c r="AC15" s="90"/>
      <c r="AD15" s="90"/>
      <c r="AE15" s="90" t="s">
        <v>82</v>
      </c>
      <c r="AF15" s="94" t="s">
        <v>33</v>
      </c>
      <c r="AG15" s="96">
        <f>DetilGAji!G12</f>
        <v>550000</v>
      </c>
      <c r="AH15" s="90"/>
      <c r="AI15" s="20"/>
      <c r="AK15" s="19"/>
      <c r="AL15" s="90"/>
      <c r="AM15" s="90"/>
      <c r="AN15" s="90" t="s">
        <v>82</v>
      </c>
      <c r="AO15" s="94" t="s">
        <v>33</v>
      </c>
      <c r="AP15" s="96">
        <f>DetilGAji!G17</f>
        <v>385000</v>
      </c>
      <c r="AQ15" s="90"/>
      <c r="AR15" s="20"/>
      <c r="AT15" s="19"/>
      <c r="AU15" s="90"/>
      <c r="AV15" s="90"/>
      <c r="AW15" s="90" t="s">
        <v>82</v>
      </c>
      <c r="AX15" s="94" t="s">
        <v>33</v>
      </c>
      <c r="AY15" s="96">
        <f>DetilGAji!G20</f>
        <v>385000</v>
      </c>
      <c r="AZ15" s="90"/>
      <c r="BA15" s="20"/>
    </row>
    <row r="16" spans="1:53" x14ac:dyDescent="0.25">
      <c r="A16" s="19"/>
      <c r="B16" s="90"/>
      <c r="C16" s="90"/>
      <c r="D16" s="90" t="s">
        <v>83</v>
      </c>
      <c r="E16" s="94" t="s">
        <v>33</v>
      </c>
      <c r="F16" s="96">
        <v>0</v>
      </c>
      <c r="G16" s="90"/>
      <c r="H16" s="20"/>
      <c r="J16" s="19"/>
      <c r="K16" s="90"/>
      <c r="L16" s="90"/>
      <c r="M16" s="90" t="s">
        <v>83</v>
      </c>
      <c r="N16" s="94" t="s">
        <v>33</v>
      </c>
      <c r="O16" s="96">
        <f>DetilGAji!I13</f>
        <v>0</v>
      </c>
      <c r="P16" s="90"/>
      <c r="Q16" s="20"/>
      <c r="S16" s="19"/>
      <c r="T16" s="90"/>
      <c r="U16" s="90"/>
      <c r="V16" s="90" t="s">
        <v>83</v>
      </c>
      <c r="W16" s="94" t="s">
        <v>33</v>
      </c>
      <c r="X16" s="96">
        <f>DetilGAji!I15</f>
        <v>0</v>
      </c>
      <c r="Y16" s="90"/>
      <c r="Z16" s="20"/>
      <c r="AB16" s="19"/>
      <c r="AC16" s="90"/>
      <c r="AD16" s="90"/>
      <c r="AE16" s="90" t="s">
        <v>83</v>
      </c>
      <c r="AF16" s="94" t="s">
        <v>33</v>
      </c>
      <c r="AG16" s="96">
        <f>DetilGAji!I12</f>
        <v>0</v>
      </c>
      <c r="AH16" s="90"/>
      <c r="AI16" s="20"/>
      <c r="AK16" s="19"/>
      <c r="AL16" s="90"/>
      <c r="AM16" s="90"/>
      <c r="AN16" s="90" t="s">
        <v>83</v>
      </c>
      <c r="AO16" s="94" t="s">
        <v>33</v>
      </c>
      <c r="AP16" s="96">
        <f>DetilGAji!I17</f>
        <v>0</v>
      </c>
      <c r="AQ16" s="90"/>
      <c r="AR16" s="20"/>
      <c r="AT16" s="19"/>
      <c r="AU16" s="90"/>
      <c r="AV16" s="90"/>
      <c r="AW16" s="90" t="s">
        <v>83</v>
      </c>
      <c r="AX16" s="94" t="s">
        <v>33</v>
      </c>
      <c r="AY16" s="96">
        <f>DetilGAji!I20</f>
        <v>0</v>
      </c>
      <c r="AZ16" s="90"/>
      <c r="BA16" s="20"/>
    </row>
    <row r="17" spans="1:53" x14ac:dyDescent="0.25">
      <c r="A17" s="19"/>
      <c r="B17" s="90"/>
      <c r="C17" s="90"/>
      <c r="D17" s="90" t="s">
        <v>84</v>
      </c>
      <c r="E17" s="94" t="s">
        <v>33</v>
      </c>
      <c r="F17" s="96">
        <v>0</v>
      </c>
      <c r="G17" s="97"/>
      <c r="H17" s="20"/>
      <c r="J17" s="19"/>
      <c r="K17" s="90"/>
      <c r="L17" s="90"/>
      <c r="M17" s="90" t="s">
        <v>84</v>
      </c>
      <c r="N17" s="94" t="s">
        <v>33</v>
      </c>
      <c r="O17" s="96">
        <f>DetilGAji!J13</f>
        <v>0</v>
      </c>
      <c r="P17" s="97"/>
      <c r="Q17" s="20"/>
      <c r="S17" s="19"/>
      <c r="T17" s="90"/>
      <c r="U17" s="90"/>
      <c r="V17" s="90" t="s">
        <v>84</v>
      </c>
      <c r="W17" s="94" t="s">
        <v>33</v>
      </c>
      <c r="X17" s="96">
        <f>DetilGAji!J15</f>
        <v>0</v>
      </c>
      <c r="Y17" s="97"/>
      <c r="Z17" s="20"/>
      <c r="AB17" s="19"/>
      <c r="AC17" s="90"/>
      <c r="AD17" s="90"/>
      <c r="AE17" s="90" t="s">
        <v>84</v>
      </c>
      <c r="AF17" s="94" t="s">
        <v>33</v>
      </c>
      <c r="AG17" s="96">
        <f>DetilGAji!J12</f>
        <v>0</v>
      </c>
      <c r="AH17" s="97"/>
      <c r="AI17" s="20"/>
      <c r="AK17" s="19"/>
      <c r="AL17" s="90"/>
      <c r="AM17" s="90"/>
      <c r="AN17" s="90" t="s">
        <v>84</v>
      </c>
      <c r="AO17" s="94" t="s">
        <v>33</v>
      </c>
      <c r="AP17" s="96">
        <f>DetilGAji!J17</f>
        <v>0</v>
      </c>
      <c r="AQ17" s="97"/>
      <c r="AR17" s="20"/>
      <c r="AT17" s="19"/>
      <c r="AU17" s="90"/>
      <c r="AV17" s="90"/>
      <c r="AW17" s="90" t="s">
        <v>84</v>
      </c>
      <c r="AX17" s="94" t="s">
        <v>33</v>
      </c>
      <c r="AY17" s="96">
        <f>DetilGAji!J20</f>
        <v>0</v>
      </c>
      <c r="AZ17" s="97"/>
      <c r="BA17" s="20"/>
    </row>
    <row r="18" spans="1:53" x14ac:dyDescent="0.25">
      <c r="A18" s="19"/>
      <c r="B18" s="90"/>
      <c r="C18" s="90"/>
      <c r="D18" s="90" t="s">
        <v>85</v>
      </c>
      <c r="E18" s="94" t="s">
        <v>33</v>
      </c>
      <c r="F18" s="96">
        <f>-DetilGAji!K10</f>
        <v>-542000</v>
      </c>
      <c r="G18" s="90"/>
      <c r="H18" s="20"/>
      <c r="J18" s="19"/>
      <c r="K18" s="90"/>
      <c r="L18" s="90"/>
      <c r="M18" s="90" t="s">
        <v>85</v>
      </c>
      <c r="N18" s="94" t="s">
        <v>33</v>
      </c>
      <c r="O18" s="96">
        <f>DetilGAji!K13</f>
        <v>0</v>
      </c>
      <c r="P18" s="90"/>
      <c r="Q18" s="20"/>
      <c r="S18" s="19"/>
      <c r="T18" s="90"/>
      <c r="U18" s="90"/>
      <c r="V18" s="90" t="s">
        <v>85</v>
      </c>
      <c r="W18" s="94" t="s">
        <v>33</v>
      </c>
      <c r="X18" s="96">
        <f>-DetilGAji!K15</f>
        <v>0</v>
      </c>
      <c r="Y18" s="90"/>
      <c r="Z18" s="20"/>
      <c r="AB18" s="19"/>
      <c r="AC18" s="90"/>
      <c r="AD18" s="90"/>
      <c r="AE18" s="90" t="s">
        <v>85</v>
      </c>
      <c r="AF18" s="94" t="s">
        <v>33</v>
      </c>
      <c r="AG18" s="96">
        <f>-DetilGAji!K12</f>
        <v>0</v>
      </c>
      <c r="AH18" s="90"/>
      <c r="AI18" s="20"/>
      <c r="AK18" s="19"/>
      <c r="AL18" s="90"/>
      <c r="AM18" s="90"/>
      <c r="AN18" s="90" t="s">
        <v>85</v>
      </c>
      <c r="AO18" s="94" t="s">
        <v>33</v>
      </c>
      <c r="AP18" s="96">
        <f>-DetilGAji!K17</f>
        <v>0</v>
      </c>
      <c r="AQ18" s="90"/>
      <c r="AR18" s="20"/>
      <c r="AT18" s="19"/>
      <c r="AU18" s="90"/>
      <c r="AV18" s="90"/>
      <c r="AW18" s="90" t="s">
        <v>85</v>
      </c>
      <c r="AX18" s="94" t="s">
        <v>33</v>
      </c>
      <c r="AY18" s="96">
        <f>-DetilGAji!K20</f>
        <v>0</v>
      </c>
      <c r="AZ18" s="90"/>
      <c r="BA18" s="20"/>
    </row>
    <row r="19" spans="1:53" x14ac:dyDescent="0.25">
      <c r="A19" s="19"/>
      <c r="B19" s="90"/>
      <c r="C19" s="90"/>
      <c r="D19" s="90" t="s">
        <v>186</v>
      </c>
      <c r="E19" s="94" t="s">
        <v>33</v>
      </c>
      <c r="F19" s="96">
        <f>-DetilGAji!L10</f>
        <v>-160000</v>
      </c>
      <c r="G19" s="90"/>
      <c r="H19" s="20"/>
      <c r="J19" s="19"/>
      <c r="K19" s="90"/>
      <c r="L19" s="90"/>
      <c r="M19" s="90" t="s">
        <v>186</v>
      </c>
      <c r="N19" s="94" t="s">
        <v>33</v>
      </c>
      <c r="O19" s="96">
        <f>-DetilGAji!L13</f>
        <v>-70000</v>
      </c>
      <c r="P19" s="90"/>
      <c r="Q19" s="20"/>
      <c r="S19" s="19"/>
      <c r="T19" s="90"/>
      <c r="U19" s="90"/>
      <c r="V19" s="90" t="s">
        <v>186</v>
      </c>
      <c r="W19" s="94" t="s">
        <v>33</v>
      </c>
      <c r="X19" s="96">
        <f>-DetilGAji!L15</f>
        <v>-50000</v>
      </c>
      <c r="Y19" s="90"/>
      <c r="Z19" s="20"/>
      <c r="AB19" s="19"/>
      <c r="AC19" s="90"/>
      <c r="AD19" s="90"/>
      <c r="AE19" s="90" t="s">
        <v>186</v>
      </c>
      <c r="AF19" s="94" t="s">
        <v>33</v>
      </c>
      <c r="AG19" s="96">
        <f>-DetilGAji!L12</f>
        <v>-117300</v>
      </c>
      <c r="AH19" s="90"/>
      <c r="AI19" s="20"/>
      <c r="AK19" s="19"/>
      <c r="AL19" s="90"/>
      <c r="AM19" s="90"/>
      <c r="AN19" s="90" t="s">
        <v>186</v>
      </c>
      <c r="AO19" s="94" t="s">
        <v>33</v>
      </c>
      <c r="AP19" s="96">
        <f>-DetilGAji!L17</f>
        <v>-50000</v>
      </c>
      <c r="AQ19" s="90"/>
      <c r="AR19" s="20"/>
      <c r="AT19" s="19"/>
      <c r="AU19" s="90"/>
      <c r="AV19" s="90"/>
      <c r="AW19" s="90" t="s">
        <v>186</v>
      </c>
      <c r="AX19" s="94" t="s">
        <v>33</v>
      </c>
      <c r="AY19" s="96">
        <f>-DetilGAji!L20</f>
        <v>-50000</v>
      </c>
      <c r="AZ19" s="90"/>
      <c r="BA19" s="20"/>
    </row>
    <row r="20" spans="1:53" x14ac:dyDescent="0.25">
      <c r="A20" s="19"/>
      <c r="B20" s="90"/>
      <c r="C20" s="90"/>
      <c r="D20" s="90" t="s">
        <v>187</v>
      </c>
      <c r="E20" s="94" t="s">
        <v>33</v>
      </c>
      <c r="F20" s="96">
        <f>-DetilGAji!M10</f>
        <v>-23625</v>
      </c>
      <c r="G20" s="90"/>
      <c r="H20" s="20"/>
      <c r="J20" s="19"/>
      <c r="K20" s="90"/>
      <c r="L20" s="90"/>
      <c r="M20" s="90" t="s">
        <v>187</v>
      </c>
      <c r="N20" s="94" t="s">
        <v>33</v>
      </c>
      <c r="O20" s="96">
        <f>-DetilGAji!M13</f>
        <v>-17500</v>
      </c>
      <c r="P20" s="90"/>
      <c r="Q20" s="20"/>
      <c r="S20" s="19"/>
      <c r="T20" s="90"/>
      <c r="U20" s="90"/>
      <c r="V20" s="90" t="s">
        <v>187</v>
      </c>
      <c r="W20" s="94" t="s">
        <v>33</v>
      </c>
      <c r="X20" s="96">
        <f>-DetilGAji!M15</f>
        <v>-12500</v>
      </c>
      <c r="Y20" s="90"/>
      <c r="Z20" s="20"/>
      <c r="AB20" s="19"/>
      <c r="AC20" s="90"/>
      <c r="AD20" s="90"/>
      <c r="AE20" s="90" t="s">
        <v>187</v>
      </c>
      <c r="AF20" s="94" t="s">
        <v>33</v>
      </c>
      <c r="AG20" s="96">
        <f>-DetilGAji!M12</f>
        <v>-23625</v>
      </c>
      <c r="AH20" s="90"/>
      <c r="AI20" s="20"/>
      <c r="AK20" s="19"/>
      <c r="AL20" s="90"/>
      <c r="AM20" s="90"/>
      <c r="AN20" s="90" t="s">
        <v>187</v>
      </c>
      <c r="AO20" s="94" t="s">
        <v>33</v>
      </c>
      <c r="AP20" s="96">
        <f>-DetilGAji!M16</f>
        <v>-12500</v>
      </c>
      <c r="AQ20" s="90"/>
      <c r="AR20" s="20"/>
      <c r="AT20" s="19"/>
      <c r="AU20" s="90"/>
      <c r="AV20" s="90"/>
      <c r="AW20" s="90" t="s">
        <v>187</v>
      </c>
      <c r="AX20" s="94" t="s">
        <v>33</v>
      </c>
      <c r="AY20" s="96">
        <f>-DetilGAji!M20</f>
        <v>-12500</v>
      </c>
      <c r="AZ20" s="90"/>
      <c r="BA20" s="20"/>
    </row>
    <row r="21" spans="1:53" x14ac:dyDescent="0.25">
      <c r="A21" s="19"/>
      <c r="B21" s="90"/>
      <c r="C21" s="90"/>
      <c r="D21" s="90" t="s">
        <v>188</v>
      </c>
      <c r="E21" s="94" t="s">
        <v>33</v>
      </c>
      <c r="F21" s="98">
        <f>-DetilGAji!N10</f>
        <v>-425000</v>
      </c>
      <c r="G21" s="99" t="s">
        <v>86</v>
      </c>
      <c r="H21" s="20"/>
      <c r="J21" s="19"/>
      <c r="K21" s="90"/>
      <c r="L21" s="90"/>
      <c r="M21" s="90" t="s">
        <v>188</v>
      </c>
      <c r="N21" s="94" t="s">
        <v>33</v>
      </c>
      <c r="O21" s="98">
        <f>-DetilGAji!N13</f>
        <v>-87500</v>
      </c>
      <c r="P21" s="99" t="s">
        <v>86</v>
      </c>
      <c r="Q21" s="20"/>
      <c r="S21" s="19"/>
      <c r="T21" s="90"/>
      <c r="U21" s="90"/>
      <c r="V21" s="90" t="s">
        <v>188</v>
      </c>
      <c r="W21" s="94" t="s">
        <v>33</v>
      </c>
      <c r="X21" s="98">
        <f>-DetilGAji!N15</f>
        <v>-46250</v>
      </c>
      <c r="Y21" s="99" t="s">
        <v>86</v>
      </c>
      <c r="Z21" s="20"/>
      <c r="AB21" s="19"/>
      <c r="AC21" s="90"/>
      <c r="AD21" s="90"/>
      <c r="AE21" s="90" t="s">
        <v>188</v>
      </c>
      <c r="AF21" s="94" t="s">
        <v>33</v>
      </c>
      <c r="AG21" s="98">
        <f>-DetilGAji!N12</f>
        <v>-146625</v>
      </c>
      <c r="AH21" s="99" t="s">
        <v>86</v>
      </c>
      <c r="AI21" s="20"/>
      <c r="AK21" s="19"/>
      <c r="AL21" s="90"/>
      <c r="AM21" s="90"/>
      <c r="AN21" s="90" t="s">
        <v>188</v>
      </c>
      <c r="AO21" s="94" t="s">
        <v>33</v>
      </c>
      <c r="AP21" s="98">
        <f>-DetilGAji!N17</f>
        <v>-32500</v>
      </c>
      <c r="AQ21" s="99" t="s">
        <v>86</v>
      </c>
      <c r="AR21" s="20"/>
      <c r="AT21" s="19"/>
      <c r="AU21" s="90"/>
      <c r="AV21" s="90"/>
      <c r="AW21" s="90" t="s">
        <v>188</v>
      </c>
      <c r="AX21" s="94" t="s">
        <v>33</v>
      </c>
      <c r="AY21" s="98">
        <f>-DetilGAji!N20</f>
        <v>-58250</v>
      </c>
      <c r="AZ21" s="99" t="s">
        <v>86</v>
      </c>
      <c r="BA21" s="20"/>
    </row>
    <row r="22" spans="1:53" x14ac:dyDescent="0.25">
      <c r="A22" s="19"/>
      <c r="B22" s="90"/>
      <c r="C22" s="90"/>
      <c r="D22" s="100" t="s">
        <v>87</v>
      </c>
      <c r="E22" s="100"/>
      <c r="F22" s="101">
        <f>SUM(F12:F21)</f>
        <v>15849375</v>
      </c>
      <c r="G22" s="90"/>
      <c r="H22" s="20"/>
      <c r="J22" s="19"/>
      <c r="K22" s="90"/>
      <c r="L22" s="90"/>
      <c r="M22" s="100" t="s">
        <v>87</v>
      </c>
      <c r="N22" s="100"/>
      <c r="O22" s="101">
        <f>SUM(O12:O21)</f>
        <v>4095000</v>
      </c>
      <c r="P22" s="90"/>
      <c r="Q22" s="20"/>
      <c r="S22" s="19"/>
      <c r="T22" s="90"/>
      <c r="U22" s="90"/>
      <c r="V22" s="100" t="s">
        <v>87</v>
      </c>
      <c r="W22" s="100"/>
      <c r="X22" s="101">
        <f>SUM(X12:X21)</f>
        <v>2511250</v>
      </c>
      <c r="Y22" s="90"/>
      <c r="Z22" s="20"/>
      <c r="AB22" s="19"/>
      <c r="AC22" s="90"/>
      <c r="AD22" s="90"/>
      <c r="AE22" s="100" t="s">
        <v>87</v>
      </c>
      <c r="AF22" s="100"/>
      <c r="AG22" s="101">
        <f>SUM(AG12:AG21)</f>
        <v>6927450</v>
      </c>
      <c r="AH22" s="90"/>
      <c r="AI22" s="20"/>
      <c r="AK22" s="19"/>
      <c r="AL22" s="90"/>
      <c r="AM22" s="90"/>
      <c r="AN22" s="100" t="s">
        <v>87</v>
      </c>
      <c r="AO22" s="100"/>
      <c r="AP22" s="101">
        <f>SUM(AP12:AP21)</f>
        <v>1975000</v>
      </c>
      <c r="AQ22" s="90"/>
      <c r="AR22" s="20"/>
      <c r="AT22" s="19"/>
      <c r="AU22" s="90"/>
      <c r="AV22" s="90"/>
      <c r="AW22" s="100" t="s">
        <v>87</v>
      </c>
      <c r="AX22" s="100"/>
      <c r="AY22" s="101">
        <f>SUM(AY12:AY21)</f>
        <v>2979250</v>
      </c>
      <c r="AZ22" s="90"/>
      <c r="BA22" s="20"/>
    </row>
    <row r="23" spans="1:53" ht="29.25" customHeight="1" x14ac:dyDescent="0.25">
      <c r="A23" s="19"/>
      <c r="B23" s="90"/>
      <c r="C23" s="90"/>
      <c r="D23" s="246" t="s">
        <v>131</v>
      </c>
      <c r="E23" s="246"/>
      <c r="F23" s="246"/>
      <c r="G23" s="246"/>
      <c r="H23" s="20"/>
      <c r="J23" s="19"/>
      <c r="K23" s="90"/>
      <c r="L23" s="90"/>
      <c r="M23" s="246" t="s">
        <v>133</v>
      </c>
      <c r="N23" s="246"/>
      <c r="O23" s="246"/>
      <c r="P23" s="246"/>
      <c r="Q23" s="20"/>
      <c r="S23" s="19"/>
      <c r="T23" s="90"/>
      <c r="U23" s="90"/>
      <c r="V23" s="246" t="s">
        <v>135</v>
      </c>
      <c r="W23" s="246"/>
      <c r="X23" s="246"/>
      <c r="Y23" s="246"/>
      <c r="Z23" s="20"/>
      <c r="AB23" s="19"/>
      <c r="AC23" s="90"/>
      <c r="AD23" s="90"/>
      <c r="AE23" s="246" t="s">
        <v>140</v>
      </c>
      <c r="AF23" s="246"/>
      <c r="AG23" s="246"/>
      <c r="AH23" s="246"/>
      <c r="AI23" s="20"/>
      <c r="AK23" s="19"/>
      <c r="AL23" s="90"/>
      <c r="AM23" s="90"/>
      <c r="AN23" s="246" t="s">
        <v>138</v>
      </c>
      <c r="AO23" s="246"/>
      <c r="AP23" s="246"/>
      <c r="AQ23" s="246"/>
      <c r="AR23" s="20"/>
      <c r="AT23" s="19"/>
      <c r="AU23" s="90"/>
      <c r="AV23" s="90"/>
      <c r="AW23" s="246" t="s">
        <v>135</v>
      </c>
      <c r="AX23" s="246"/>
      <c r="AY23" s="246"/>
      <c r="AZ23" s="246"/>
      <c r="BA23" s="20"/>
    </row>
    <row r="24" spans="1:53" ht="6.75" customHeight="1" x14ac:dyDescent="0.25">
      <c r="A24" s="19"/>
      <c r="B24" s="90"/>
      <c r="C24" s="90"/>
      <c r="D24" s="90"/>
      <c r="E24" s="90"/>
      <c r="F24" s="90"/>
      <c r="G24" s="90"/>
      <c r="H24" s="20"/>
      <c r="J24" s="19"/>
      <c r="K24" s="90"/>
      <c r="L24" s="90"/>
      <c r="M24" s="90"/>
      <c r="N24" s="90"/>
      <c r="O24" s="90"/>
      <c r="P24" s="90"/>
      <c r="Q24" s="20"/>
      <c r="S24" s="19"/>
      <c r="T24" s="90"/>
      <c r="U24" s="90"/>
      <c r="V24" s="90"/>
      <c r="W24" s="90"/>
      <c r="X24" s="90"/>
      <c r="Y24" s="90"/>
      <c r="Z24" s="20"/>
      <c r="AB24" s="19"/>
      <c r="AC24" s="90"/>
      <c r="AD24" s="90"/>
      <c r="AE24" s="90"/>
      <c r="AF24" s="90"/>
      <c r="AG24" s="90"/>
      <c r="AH24" s="90"/>
      <c r="AI24" s="20"/>
      <c r="AK24" s="19"/>
      <c r="AL24" s="90"/>
      <c r="AM24" s="90"/>
      <c r="AN24" s="90"/>
      <c r="AO24" s="90"/>
      <c r="AP24" s="90"/>
      <c r="AQ24" s="90"/>
      <c r="AR24" s="20"/>
      <c r="AT24" s="19"/>
      <c r="AU24" s="90"/>
      <c r="AV24" s="90"/>
      <c r="AW24" s="90"/>
      <c r="AX24" s="90"/>
      <c r="AY24" s="90"/>
      <c r="AZ24" s="90"/>
      <c r="BA24" s="20"/>
    </row>
    <row r="25" spans="1:53" x14ac:dyDescent="0.25">
      <c r="A25" s="19"/>
      <c r="B25" s="90" t="s">
        <v>89</v>
      </c>
      <c r="C25" s="90"/>
      <c r="D25" s="90"/>
      <c r="E25" s="90"/>
      <c r="F25" s="90"/>
      <c r="G25" s="102" t="s">
        <v>90</v>
      </c>
      <c r="H25" s="20"/>
      <c r="J25" s="19"/>
      <c r="K25" s="90" t="s">
        <v>89</v>
      </c>
      <c r="L25" s="90"/>
      <c r="M25" s="90"/>
      <c r="N25" s="90"/>
      <c r="O25" s="90"/>
      <c r="P25" s="102" t="s">
        <v>90</v>
      </c>
      <c r="Q25" s="20"/>
      <c r="S25" s="19"/>
      <c r="T25" s="90" t="s">
        <v>89</v>
      </c>
      <c r="U25" s="90"/>
      <c r="V25" s="90"/>
      <c r="W25" s="90"/>
      <c r="X25" s="90"/>
      <c r="Y25" s="102" t="s">
        <v>90</v>
      </c>
      <c r="Z25" s="20"/>
      <c r="AB25" s="19"/>
      <c r="AC25" s="90" t="s">
        <v>89</v>
      </c>
      <c r="AD25" s="90"/>
      <c r="AE25" s="90"/>
      <c r="AF25" s="90"/>
      <c r="AG25" s="90"/>
      <c r="AH25" s="102" t="s">
        <v>90</v>
      </c>
      <c r="AI25" s="20"/>
      <c r="AK25" s="19"/>
      <c r="AL25" s="90" t="s">
        <v>89</v>
      </c>
      <c r="AM25" s="90"/>
      <c r="AN25" s="90"/>
      <c r="AO25" s="90"/>
      <c r="AP25" s="90"/>
      <c r="AQ25" s="102" t="s">
        <v>90</v>
      </c>
      <c r="AR25" s="20"/>
      <c r="AT25" s="19"/>
      <c r="AU25" s="90" t="s">
        <v>89</v>
      </c>
      <c r="AV25" s="90"/>
      <c r="AW25" s="90"/>
      <c r="AX25" s="90"/>
      <c r="AY25" s="90"/>
      <c r="AZ25" s="102" t="s">
        <v>90</v>
      </c>
      <c r="BA25" s="20"/>
    </row>
    <row r="26" spans="1:53" x14ac:dyDescent="0.25">
      <c r="A26" s="19"/>
      <c r="B26" s="90"/>
      <c r="C26" s="90"/>
      <c r="D26" s="90"/>
      <c r="E26" s="90"/>
      <c r="F26" s="90"/>
      <c r="G26" s="90"/>
      <c r="H26" s="20"/>
      <c r="J26" s="19"/>
      <c r="K26" s="90"/>
      <c r="L26" s="90"/>
      <c r="M26" s="90"/>
      <c r="N26" s="90"/>
      <c r="O26" s="90"/>
      <c r="P26" s="90"/>
      <c r="Q26" s="20"/>
      <c r="S26" s="19"/>
      <c r="T26" s="90"/>
      <c r="U26" s="90"/>
      <c r="V26" s="90"/>
      <c r="W26" s="90"/>
      <c r="X26" s="90"/>
      <c r="Y26" s="90"/>
      <c r="Z26" s="20"/>
      <c r="AB26" s="19"/>
      <c r="AC26" s="90"/>
      <c r="AD26" s="90"/>
      <c r="AE26" s="90"/>
      <c r="AF26" s="90"/>
      <c r="AG26" s="90"/>
      <c r="AH26" s="90"/>
      <c r="AI26" s="20"/>
      <c r="AK26" s="19"/>
      <c r="AL26" s="90"/>
      <c r="AM26" s="90"/>
      <c r="AN26" s="90"/>
      <c r="AO26" s="90"/>
      <c r="AP26" s="90"/>
      <c r="AQ26" s="90"/>
      <c r="AR26" s="20"/>
      <c r="AT26" s="19"/>
      <c r="AU26" s="90"/>
      <c r="AV26" s="90"/>
      <c r="AW26" s="90"/>
      <c r="AX26" s="90"/>
      <c r="AY26" s="90"/>
      <c r="AZ26" s="90"/>
      <c r="BA26" s="20"/>
    </row>
    <row r="27" spans="1:53" x14ac:dyDescent="0.25">
      <c r="A27" s="19"/>
      <c r="B27" s="90"/>
      <c r="C27" s="90"/>
      <c r="D27" s="90"/>
      <c r="E27" s="90"/>
      <c r="F27" s="90"/>
      <c r="G27" s="90"/>
      <c r="H27" s="20"/>
      <c r="J27" s="19"/>
      <c r="K27" s="90"/>
      <c r="L27" s="90"/>
      <c r="M27" s="90"/>
      <c r="N27" s="90"/>
      <c r="O27" s="90"/>
      <c r="P27" s="90"/>
      <c r="Q27" s="20"/>
      <c r="S27" s="19"/>
      <c r="T27" s="90"/>
      <c r="U27" s="90"/>
      <c r="V27" s="90"/>
      <c r="W27" s="90"/>
      <c r="X27" s="90"/>
      <c r="Y27" s="90"/>
      <c r="Z27" s="20"/>
      <c r="AB27" s="19"/>
      <c r="AC27" s="90"/>
      <c r="AD27" s="90"/>
      <c r="AE27" s="90"/>
      <c r="AF27" s="90"/>
      <c r="AG27" s="90"/>
      <c r="AH27" s="90"/>
      <c r="AI27" s="20"/>
      <c r="AK27" s="19"/>
      <c r="AL27" s="90"/>
      <c r="AM27" s="90"/>
      <c r="AN27" s="90"/>
      <c r="AO27" s="90"/>
      <c r="AP27" s="90"/>
      <c r="AQ27" s="90"/>
      <c r="AR27" s="20"/>
      <c r="AT27" s="19"/>
      <c r="AU27" s="90"/>
      <c r="AV27" s="90"/>
      <c r="AW27" s="90"/>
      <c r="AX27" s="90"/>
      <c r="AY27" s="90"/>
      <c r="AZ27" s="90"/>
      <c r="BA27" s="20"/>
    </row>
    <row r="28" spans="1:53" x14ac:dyDescent="0.25">
      <c r="A28" s="19"/>
      <c r="B28" s="90"/>
      <c r="C28" s="90"/>
      <c r="D28" s="90"/>
      <c r="E28" s="90"/>
      <c r="F28" s="90"/>
      <c r="G28" s="90"/>
      <c r="H28" s="20"/>
      <c r="J28" s="19"/>
      <c r="K28" s="90"/>
      <c r="L28" s="90"/>
      <c r="M28" s="90"/>
      <c r="N28" s="90"/>
      <c r="O28" s="90"/>
      <c r="P28" s="90"/>
      <c r="Q28" s="20"/>
      <c r="S28" s="19"/>
      <c r="T28" s="90"/>
      <c r="U28" s="90"/>
      <c r="V28" s="90"/>
      <c r="W28" s="90"/>
      <c r="X28" s="90"/>
      <c r="Y28" s="90"/>
      <c r="Z28" s="20"/>
      <c r="AB28" s="19"/>
      <c r="AC28" s="90"/>
      <c r="AD28" s="90"/>
      <c r="AE28" s="90"/>
      <c r="AF28" s="90"/>
      <c r="AG28" s="90"/>
      <c r="AH28" s="90"/>
      <c r="AI28" s="20"/>
      <c r="AK28" s="19"/>
      <c r="AL28" s="90"/>
      <c r="AM28" s="90"/>
      <c r="AN28" s="90"/>
      <c r="AO28" s="90"/>
      <c r="AP28" s="90"/>
      <c r="AQ28" s="90"/>
      <c r="AR28" s="20"/>
      <c r="AT28" s="19"/>
      <c r="AU28" s="90"/>
      <c r="AV28" s="90"/>
      <c r="AW28" s="90"/>
      <c r="AX28" s="90"/>
      <c r="AY28" s="90"/>
      <c r="AZ28" s="90"/>
      <c r="BA28" s="20"/>
    </row>
    <row r="29" spans="1:53" x14ac:dyDescent="0.25">
      <c r="A29" s="19"/>
      <c r="B29" s="103" t="s">
        <v>38</v>
      </c>
      <c r="C29" s="90"/>
      <c r="D29" s="90"/>
      <c r="E29" s="90"/>
      <c r="F29" s="90"/>
      <c r="G29" s="104" t="str">
        <f>D8</f>
        <v>Mulyan Pulubuhu</v>
      </c>
      <c r="H29" s="20"/>
      <c r="J29" s="19"/>
      <c r="K29" s="103" t="s">
        <v>38</v>
      </c>
      <c r="L29" s="90"/>
      <c r="M29" s="90"/>
      <c r="N29" s="90"/>
      <c r="O29" s="90"/>
      <c r="P29" s="104" t="str">
        <f>M8</f>
        <v>Maswan</v>
      </c>
      <c r="Q29" s="20"/>
      <c r="S29" s="19"/>
      <c r="T29" s="103" t="s">
        <v>38</v>
      </c>
      <c r="U29" s="90"/>
      <c r="V29" s="90"/>
      <c r="W29" s="90"/>
      <c r="X29" s="90"/>
      <c r="Y29" s="104" t="str">
        <f>V8</f>
        <v>Andi Tenri Awaru</v>
      </c>
      <c r="Z29" s="20"/>
      <c r="AB29" s="19"/>
      <c r="AC29" s="103" t="s">
        <v>38</v>
      </c>
      <c r="AD29" s="90"/>
      <c r="AE29" s="90"/>
      <c r="AF29" s="90"/>
      <c r="AG29" s="90"/>
      <c r="AH29" s="104" t="str">
        <f>AE8</f>
        <v>AM. Wahyudi Aman</v>
      </c>
      <c r="AI29" s="20"/>
      <c r="AK29" s="19"/>
      <c r="AL29" s="103" t="s">
        <v>38</v>
      </c>
      <c r="AM29" s="90"/>
      <c r="AN29" s="90"/>
      <c r="AO29" s="90"/>
      <c r="AP29" s="90"/>
      <c r="AQ29" s="104" t="str">
        <f>AN8</f>
        <v>Munir</v>
      </c>
      <c r="AR29" s="20"/>
      <c r="AT29" s="19"/>
      <c r="AU29" s="103" t="s">
        <v>38</v>
      </c>
      <c r="AV29" s="90"/>
      <c r="AW29" s="90"/>
      <c r="AX29" s="90"/>
      <c r="AY29" s="90"/>
      <c r="AZ29" s="104" t="str">
        <f>AW8</f>
        <v>Erni Irawati</v>
      </c>
      <c r="BA29" s="20"/>
    </row>
    <row r="30" spans="1:53" x14ac:dyDescent="0.25">
      <c r="A30" s="19"/>
      <c r="B30" s="90" t="s">
        <v>91</v>
      </c>
      <c r="C30" s="90"/>
      <c r="D30" s="90"/>
      <c r="E30" s="90"/>
      <c r="F30" s="90"/>
      <c r="G30" s="90"/>
      <c r="H30" s="20"/>
      <c r="J30" s="19"/>
      <c r="K30" s="90" t="s">
        <v>91</v>
      </c>
      <c r="L30" s="90"/>
      <c r="M30" s="90"/>
      <c r="N30" s="90"/>
      <c r="O30" s="90"/>
      <c r="P30" s="90"/>
      <c r="Q30" s="20"/>
      <c r="S30" s="19"/>
      <c r="T30" s="90" t="s">
        <v>91</v>
      </c>
      <c r="U30" s="90"/>
      <c r="V30" s="90"/>
      <c r="W30" s="90"/>
      <c r="X30" s="90"/>
      <c r="Y30" s="90"/>
      <c r="Z30" s="20"/>
      <c r="AB30" s="19"/>
      <c r="AC30" s="90" t="s">
        <v>91</v>
      </c>
      <c r="AD30" s="90"/>
      <c r="AE30" s="90"/>
      <c r="AF30" s="90"/>
      <c r="AG30" s="90"/>
      <c r="AH30" s="90"/>
      <c r="AI30" s="20"/>
      <c r="AK30" s="19"/>
      <c r="AL30" s="90" t="s">
        <v>91</v>
      </c>
      <c r="AM30" s="90"/>
      <c r="AN30" s="90"/>
      <c r="AO30" s="90"/>
      <c r="AP30" s="90"/>
      <c r="AQ30" s="90"/>
      <c r="AR30" s="20"/>
      <c r="AT30" s="19"/>
      <c r="AU30" s="90" t="s">
        <v>91</v>
      </c>
      <c r="AV30" s="90"/>
      <c r="AW30" s="90"/>
      <c r="AX30" s="90"/>
      <c r="AY30" s="90"/>
      <c r="AZ30" s="90"/>
      <c r="BA30" s="20"/>
    </row>
    <row r="31" spans="1:53" ht="2.25" customHeight="1" x14ac:dyDescent="0.25">
      <c r="A31" s="21"/>
      <c r="B31" s="22"/>
      <c r="C31" s="22"/>
      <c r="D31" s="22"/>
      <c r="E31" s="22"/>
      <c r="F31" s="22"/>
      <c r="G31" s="22"/>
      <c r="H31" s="23"/>
      <c r="J31" s="21"/>
      <c r="K31" s="22"/>
      <c r="L31" s="22"/>
      <c r="M31" s="22"/>
      <c r="N31" s="22"/>
      <c r="O31" s="22"/>
      <c r="P31" s="22"/>
      <c r="Q31" s="23"/>
      <c r="S31" s="21"/>
      <c r="T31" s="22"/>
      <c r="U31" s="22"/>
      <c r="V31" s="22"/>
      <c r="W31" s="22"/>
      <c r="X31" s="22"/>
      <c r="Y31" s="22"/>
      <c r="Z31" s="23"/>
      <c r="AB31" s="21"/>
      <c r="AC31" s="22"/>
      <c r="AD31" s="22"/>
      <c r="AE31" s="22"/>
      <c r="AF31" s="22"/>
      <c r="AG31" s="22"/>
      <c r="AH31" s="22"/>
      <c r="AI31" s="23"/>
      <c r="AK31" s="21"/>
      <c r="AL31" s="22"/>
      <c r="AM31" s="22"/>
      <c r="AN31" s="22"/>
      <c r="AO31" s="22"/>
      <c r="AP31" s="22"/>
      <c r="AQ31" s="22"/>
      <c r="AR31" s="23"/>
      <c r="AT31" s="21"/>
      <c r="AU31" s="22"/>
      <c r="AV31" s="22"/>
      <c r="AW31" s="22"/>
      <c r="AX31" s="22"/>
      <c r="AY31" s="22"/>
      <c r="AZ31" s="22"/>
      <c r="BA31" s="23"/>
    </row>
    <row r="32" spans="1:53" ht="30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  <row r="33" spans="1:53" ht="30" customHeight="1" x14ac:dyDescent="0.25"/>
    <row r="34" spans="1:53" ht="6.75" customHeight="1" x14ac:dyDescent="0.25">
      <c r="A34" s="16"/>
      <c r="B34" s="17"/>
      <c r="C34" s="17"/>
      <c r="D34" s="17"/>
      <c r="E34" s="17"/>
      <c r="F34" s="17"/>
      <c r="G34" s="17"/>
      <c r="H34" s="18"/>
      <c r="J34" s="16"/>
      <c r="K34" s="17"/>
      <c r="L34" s="17"/>
      <c r="M34" s="17"/>
      <c r="N34" s="17"/>
      <c r="O34" s="17"/>
      <c r="P34" s="17"/>
      <c r="Q34" s="18"/>
      <c r="S34" s="16"/>
      <c r="T34" s="17"/>
      <c r="U34" s="17"/>
      <c r="V34" s="17"/>
      <c r="W34" s="17"/>
      <c r="X34" s="17"/>
      <c r="Y34" s="17"/>
      <c r="Z34" s="18"/>
      <c r="AB34" s="16"/>
      <c r="AC34" s="17"/>
      <c r="AD34" s="17"/>
      <c r="AE34" s="17"/>
      <c r="AF34" s="17"/>
      <c r="AG34" s="17"/>
      <c r="AH34" s="17"/>
      <c r="AI34" s="18"/>
      <c r="AK34" s="16"/>
      <c r="AL34" s="17"/>
      <c r="AM34" s="17"/>
      <c r="AN34" s="17"/>
      <c r="AO34" s="17"/>
      <c r="AP34" s="17"/>
      <c r="AQ34" s="17"/>
      <c r="AR34" s="18"/>
      <c r="AT34" s="16"/>
      <c r="AU34" s="17"/>
      <c r="AV34" s="17"/>
      <c r="AW34" s="17"/>
      <c r="AX34" s="17"/>
      <c r="AY34" s="17"/>
      <c r="AZ34" s="17"/>
      <c r="BA34" s="18"/>
    </row>
    <row r="35" spans="1:53" ht="18.75" x14ac:dyDescent="0.3">
      <c r="A35" s="19"/>
      <c r="B35" s="90"/>
      <c r="C35" s="90"/>
      <c r="D35" s="91" t="s">
        <v>68</v>
      </c>
      <c r="E35" s="90"/>
      <c r="F35" s="90"/>
      <c r="G35" s="90"/>
      <c r="H35" s="20"/>
      <c r="J35" s="19"/>
      <c r="K35" s="90"/>
      <c r="L35" s="90"/>
      <c r="M35" s="91" t="s">
        <v>68</v>
      </c>
      <c r="N35" s="90"/>
      <c r="O35" s="90"/>
      <c r="P35" s="90"/>
      <c r="Q35" s="20"/>
      <c r="S35" s="19"/>
      <c r="T35" s="90"/>
      <c r="U35" s="90"/>
      <c r="V35" s="91" t="s">
        <v>68</v>
      </c>
      <c r="W35" s="90"/>
      <c r="X35" s="90"/>
      <c r="Y35" s="90"/>
      <c r="Z35" s="20"/>
      <c r="AB35" s="19"/>
      <c r="AC35" s="90"/>
      <c r="AD35" s="90"/>
      <c r="AE35" s="91" t="s">
        <v>68</v>
      </c>
      <c r="AF35" s="90"/>
      <c r="AG35" s="90"/>
      <c r="AH35" s="90"/>
      <c r="AI35" s="20"/>
      <c r="AK35" s="19"/>
      <c r="AL35" s="90"/>
      <c r="AM35" s="90"/>
      <c r="AN35" s="91" t="s">
        <v>68</v>
      </c>
      <c r="AO35" s="90"/>
      <c r="AP35" s="90"/>
      <c r="AQ35" s="90"/>
      <c r="AR35" s="20"/>
      <c r="AT35" s="19"/>
      <c r="AU35" s="90"/>
      <c r="AV35" s="90"/>
      <c r="AW35" s="91" t="s">
        <v>68</v>
      </c>
      <c r="AX35" s="90"/>
      <c r="AY35" s="90"/>
      <c r="AZ35" s="90"/>
      <c r="BA35" s="20"/>
    </row>
    <row r="36" spans="1:53" x14ac:dyDescent="0.25">
      <c r="A36" s="19"/>
      <c r="B36" s="90"/>
      <c r="C36" s="90"/>
      <c r="D36" s="92" t="s">
        <v>75</v>
      </c>
      <c r="E36" s="90"/>
      <c r="F36" s="90"/>
      <c r="G36" s="90"/>
      <c r="H36" s="20"/>
      <c r="J36" s="19"/>
      <c r="K36" s="90"/>
      <c r="L36" s="90"/>
      <c r="M36" s="92" t="s">
        <v>75</v>
      </c>
      <c r="N36" s="90"/>
      <c r="O36" s="90"/>
      <c r="P36" s="90"/>
      <c r="Q36" s="20"/>
      <c r="S36" s="19"/>
      <c r="T36" s="90"/>
      <c r="U36" s="90"/>
      <c r="V36" s="92" t="s">
        <v>75</v>
      </c>
      <c r="W36" s="90"/>
      <c r="X36" s="90"/>
      <c r="Y36" s="90"/>
      <c r="Z36" s="20"/>
      <c r="AB36" s="19"/>
      <c r="AC36" s="90"/>
      <c r="AD36" s="90"/>
      <c r="AE36" s="92" t="s">
        <v>75</v>
      </c>
      <c r="AF36" s="90"/>
      <c r="AG36" s="90"/>
      <c r="AH36" s="90"/>
      <c r="AI36" s="20"/>
      <c r="AK36" s="19"/>
      <c r="AL36" s="90"/>
      <c r="AM36" s="90"/>
      <c r="AN36" s="92" t="s">
        <v>75</v>
      </c>
      <c r="AO36" s="90"/>
      <c r="AP36" s="90"/>
      <c r="AQ36" s="90"/>
      <c r="AR36" s="20"/>
      <c r="AT36" s="19"/>
      <c r="AU36" s="90"/>
      <c r="AV36" s="90"/>
      <c r="AW36" s="92" t="s">
        <v>75</v>
      </c>
      <c r="AX36" s="90"/>
      <c r="AY36" s="90"/>
      <c r="AZ36" s="90"/>
      <c r="BA36" s="20"/>
    </row>
    <row r="37" spans="1:53" ht="12" customHeight="1" x14ac:dyDescent="0.25">
      <c r="A37" s="19"/>
      <c r="B37" s="90"/>
      <c r="C37" s="90"/>
      <c r="D37" s="90"/>
      <c r="E37" s="90"/>
      <c r="F37" s="90"/>
      <c r="G37" s="90"/>
      <c r="H37" s="20"/>
      <c r="J37" s="19"/>
      <c r="K37" s="90"/>
      <c r="L37" s="90"/>
      <c r="M37" s="90"/>
      <c r="N37" s="90"/>
      <c r="O37" s="90"/>
      <c r="P37" s="90"/>
      <c r="Q37" s="20"/>
      <c r="S37" s="19"/>
      <c r="T37" s="90"/>
      <c r="U37" s="90"/>
      <c r="V37" s="90"/>
      <c r="W37" s="90"/>
      <c r="X37" s="90"/>
      <c r="Y37" s="90"/>
      <c r="Z37" s="20"/>
      <c r="AB37" s="19"/>
      <c r="AC37" s="90"/>
      <c r="AD37" s="90"/>
      <c r="AE37" s="90"/>
      <c r="AF37" s="90"/>
      <c r="AG37" s="90"/>
      <c r="AH37" s="90"/>
      <c r="AI37" s="20"/>
      <c r="AK37" s="19"/>
      <c r="AL37" s="90"/>
      <c r="AM37" s="90"/>
      <c r="AN37" s="90"/>
      <c r="AO37" s="90"/>
      <c r="AP37" s="90"/>
      <c r="AQ37" s="90"/>
      <c r="AR37" s="20"/>
      <c r="AT37" s="19"/>
      <c r="AU37" s="90"/>
      <c r="AV37" s="90"/>
      <c r="AW37" s="90"/>
      <c r="AX37" s="90"/>
      <c r="AY37" s="90"/>
      <c r="AZ37" s="90"/>
      <c r="BA37" s="20"/>
    </row>
    <row r="38" spans="1:53" ht="18.75" x14ac:dyDescent="0.3">
      <c r="A38" s="19"/>
      <c r="B38" s="90"/>
      <c r="C38" s="90"/>
      <c r="D38" s="93" t="s">
        <v>76</v>
      </c>
      <c r="E38" s="90"/>
      <c r="F38" s="90"/>
      <c r="G38" s="90"/>
      <c r="H38" s="20"/>
      <c r="J38" s="19"/>
      <c r="K38" s="90"/>
      <c r="L38" s="90"/>
      <c r="M38" s="93" t="s">
        <v>76</v>
      </c>
      <c r="N38" s="90"/>
      <c r="O38" s="90"/>
      <c r="P38" s="90"/>
      <c r="Q38" s="20"/>
      <c r="S38" s="19"/>
      <c r="T38" s="90"/>
      <c r="U38" s="90"/>
      <c r="V38" s="93" t="s">
        <v>76</v>
      </c>
      <c r="W38" s="90"/>
      <c r="X38" s="90"/>
      <c r="Y38" s="90"/>
      <c r="Z38" s="20"/>
      <c r="AB38" s="19"/>
      <c r="AC38" s="90"/>
      <c r="AD38" s="90"/>
      <c r="AE38" s="93" t="s">
        <v>76</v>
      </c>
      <c r="AF38" s="90"/>
      <c r="AG38" s="90"/>
      <c r="AH38" s="90"/>
      <c r="AI38" s="20"/>
      <c r="AK38" s="19"/>
      <c r="AL38" s="90"/>
      <c r="AM38" s="90"/>
      <c r="AN38" s="93" t="s">
        <v>76</v>
      </c>
      <c r="AO38" s="90"/>
      <c r="AP38" s="90"/>
      <c r="AQ38" s="90"/>
      <c r="AR38" s="20"/>
      <c r="AT38" s="19"/>
      <c r="AU38" s="90"/>
      <c r="AV38" s="90"/>
      <c r="AW38" s="93" t="s">
        <v>76</v>
      </c>
      <c r="AX38" s="90"/>
      <c r="AY38" s="90"/>
      <c r="AZ38" s="90"/>
      <c r="BA38" s="20"/>
    </row>
    <row r="39" spans="1:53" ht="3" customHeight="1" x14ac:dyDescent="0.25">
      <c r="A39" s="19"/>
      <c r="B39" s="90"/>
      <c r="C39" s="90"/>
      <c r="D39" s="90"/>
      <c r="E39" s="90"/>
      <c r="F39" s="90"/>
      <c r="G39" s="90"/>
      <c r="H39" s="20"/>
      <c r="J39" s="19"/>
      <c r="K39" s="90"/>
      <c r="L39" s="90"/>
      <c r="M39" s="90"/>
      <c r="N39" s="90"/>
      <c r="O39" s="90"/>
      <c r="P39" s="90"/>
      <c r="Q39" s="20"/>
      <c r="S39" s="19"/>
      <c r="T39" s="90"/>
      <c r="U39" s="90"/>
      <c r="V39" s="90"/>
      <c r="W39" s="90"/>
      <c r="X39" s="90"/>
      <c r="Y39" s="90"/>
      <c r="Z39" s="20"/>
      <c r="AB39" s="19"/>
      <c r="AC39" s="90"/>
      <c r="AD39" s="90"/>
      <c r="AE39" s="90"/>
      <c r="AF39" s="90"/>
      <c r="AG39" s="90"/>
      <c r="AH39" s="90"/>
      <c r="AI39" s="20"/>
      <c r="AK39" s="19"/>
      <c r="AL39" s="90"/>
      <c r="AM39" s="90"/>
      <c r="AN39" s="90"/>
      <c r="AO39" s="90"/>
      <c r="AP39" s="90"/>
      <c r="AQ39" s="90"/>
      <c r="AR39" s="20"/>
      <c r="AT39" s="19"/>
      <c r="AU39" s="90"/>
      <c r="AV39" s="90"/>
      <c r="AW39" s="90"/>
      <c r="AX39" s="90"/>
      <c r="AY39" s="90"/>
      <c r="AZ39" s="90"/>
      <c r="BA39" s="20"/>
    </row>
    <row r="40" spans="1:53" x14ac:dyDescent="0.25">
      <c r="A40" s="19"/>
      <c r="B40" s="90" t="s">
        <v>36</v>
      </c>
      <c r="C40" s="94" t="s">
        <v>33</v>
      </c>
      <c r="D40" s="95">
        <v>42760</v>
      </c>
      <c r="E40" s="90"/>
      <c r="F40" s="90"/>
      <c r="G40" s="90"/>
      <c r="H40" s="20"/>
      <c r="J40" s="19"/>
      <c r="K40" s="90" t="s">
        <v>36</v>
      </c>
      <c r="L40" s="94" t="s">
        <v>33</v>
      </c>
      <c r="M40" s="95">
        <v>42760</v>
      </c>
      <c r="N40" s="90"/>
      <c r="O40" s="90"/>
      <c r="P40" s="90"/>
      <c r="Q40" s="20"/>
      <c r="S40" s="19"/>
      <c r="T40" s="90" t="s">
        <v>36</v>
      </c>
      <c r="U40" s="94" t="s">
        <v>33</v>
      </c>
      <c r="V40" s="95">
        <v>42760</v>
      </c>
      <c r="W40" s="90"/>
      <c r="X40" s="90"/>
      <c r="Y40" s="90"/>
      <c r="Z40" s="20"/>
      <c r="AB40" s="19"/>
      <c r="AC40" s="90" t="s">
        <v>36</v>
      </c>
      <c r="AD40" s="94" t="s">
        <v>33</v>
      </c>
      <c r="AE40" s="95">
        <v>42760</v>
      </c>
      <c r="AF40" s="90"/>
      <c r="AG40" s="90"/>
      <c r="AH40" s="90"/>
      <c r="AI40" s="20"/>
      <c r="AK40" s="19"/>
      <c r="AL40" s="90" t="s">
        <v>36</v>
      </c>
      <c r="AM40" s="94" t="s">
        <v>33</v>
      </c>
      <c r="AN40" s="95">
        <v>42760</v>
      </c>
      <c r="AO40" s="90"/>
      <c r="AP40" s="90"/>
      <c r="AQ40" s="90"/>
      <c r="AR40" s="20"/>
      <c r="AT40" s="19"/>
      <c r="AU40" s="90" t="s">
        <v>36</v>
      </c>
      <c r="AV40" s="94" t="s">
        <v>33</v>
      </c>
      <c r="AW40" s="95">
        <v>42760</v>
      </c>
      <c r="AX40" s="90"/>
      <c r="AY40" s="90"/>
      <c r="AZ40" s="90"/>
      <c r="BA40" s="20"/>
    </row>
    <row r="41" spans="1:53" x14ac:dyDescent="0.25">
      <c r="A41" s="19"/>
      <c r="B41" s="90" t="s">
        <v>77</v>
      </c>
      <c r="C41" s="94" t="s">
        <v>33</v>
      </c>
      <c r="D41" s="90" t="s">
        <v>43</v>
      </c>
      <c r="E41" s="90"/>
      <c r="F41" s="90"/>
      <c r="G41" s="90"/>
      <c r="H41" s="20"/>
      <c r="J41" s="19"/>
      <c r="K41" s="90" t="s">
        <v>77</v>
      </c>
      <c r="L41" s="94" t="s">
        <v>33</v>
      </c>
      <c r="M41" s="90" t="s">
        <v>45</v>
      </c>
      <c r="N41" s="90"/>
      <c r="O41" s="90"/>
      <c r="P41" s="90"/>
      <c r="Q41" s="20"/>
      <c r="S41" s="19"/>
      <c r="T41" s="90" t="s">
        <v>77</v>
      </c>
      <c r="U41" s="94" t="s">
        <v>33</v>
      </c>
      <c r="V41" s="90" t="s">
        <v>96</v>
      </c>
      <c r="W41" s="90"/>
      <c r="X41" s="90"/>
      <c r="Y41" s="90"/>
      <c r="Z41" s="20"/>
      <c r="AB41" s="19"/>
      <c r="AC41" s="90" t="s">
        <v>77</v>
      </c>
      <c r="AD41" s="94" t="s">
        <v>33</v>
      </c>
      <c r="AE41" s="90" t="s">
        <v>47</v>
      </c>
      <c r="AF41" s="90"/>
      <c r="AG41" s="90"/>
      <c r="AH41" s="90"/>
      <c r="AI41" s="20"/>
      <c r="AK41" s="19"/>
      <c r="AL41" s="90" t="s">
        <v>77</v>
      </c>
      <c r="AM41" s="94" t="s">
        <v>33</v>
      </c>
      <c r="AN41" s="90" t="s">
        <v>73</v>
      </c>
      <c r="AO41" s="90"/>
      <c r="AP41" s="90"/>
      <c r="AQ41" s="90"/>
      <c r="AR41" s="20"/>
      <c r="AT41" s="19"/>
      <c r="AU41" s="90" t="s">
        <v>77</v>
      </c>
      <c r="AV41" s="94" t="s">
        <v>33</v>
      </c>
      <c r="AW41" s="90" t="s">
        <v>64</v>
      </c>
      <c r="AX41" s="90"/>
      <c r="AY41" s="90"/>
      <c r="AZ41" s="90"/>
      <c r="BA41" s="20"/>
    </row>
    <row r="42" spans="1:53" x14ac:dyDescent="0.25">
      <c r="A42" s="19"/>
      <c r="B42" s="90" t="s">
        <v>78</v>
      </c>
      <c r="C42" s="94" t="s">
        <v>33</v>
      </c>
      <c r="D42" s="90" t="s">
        <v>52</v>
      </c>
      <c r="E42" s="90"/>
      <c r="F42" s="90"/>
      <c r="G42" s="90"/>
      <c r="H42" s="20"/>
      <c r="J42" s="19"/>
      <c r="K42" s="90" t="s">
        <v>78</v>
      </c>
      <c r="L42" s="94" t="s">
        <v>33</v>
      </c>
      <c r="M42" s="90" t="s">
        <v>54</v>
      </c>
      <c r="N42" s="90"/>
      <c r="O42" s="90"/>
      <c r="P42" s="90"/>
      <c r="Q42" s="20"/>
      <c r="S42" s="19"/>
      <c r="T42" s="90" t="s">
        <v>78</v>
      </c>
      <c r="U42" s="94" t="s">
        <v>33</v>
      </c>
      <c r="V42" s="90" t="s">
        <v>97</v>
      </c>
      <c r="W42" s="90"/>
      <c r="X42" s="90"/>
      <c r="Y42" s="90"/>
      <c r="Z42" s="20"/>
      <c r="AB42" s="19"/>
      <c r="AC42" s="90" t="s">
        <v>78</v>
      </c>
      <c r="AD42" s="94" t="s">
        <v>33</v>
      </c>
      <c r="AE42" s="90" t="s">
        <v>56</v>
      </c>
      <c r="AF42" s="90"/>
      <c r="AG42" s="90"/>
      <c r="AH42" s="90"/>
      <c r="AI42" s="20"/>
      <c r="AK42" s="19"/>
      <c r="AL42" s="90" t="s">
        <v>78</v>
      </c>
      <c r="AM42" s="94" t="s">
        <v>33</v>
      </c>
      <c r="AN42" s="90" t="s">
        <v>57</v>
      </c>
      <c r="AO42" s="90"/>
      <c r="AP42" s="90"/>
      <c r="AQ42" s="90"/>
      <c r="AR42" s="20"/>
      <c r="AT42" s="19"/>
      <c r="AU42" s="90" t="s">
        <v>78</v>
      </c>
      <c r="AV42" s="94" t="s">
        <v>33</v>
      </c>
      <c r="AW42" s="90" t="s">
        <v>98</v>
      </c>
      <c r="AX42" s="90"/>
      <c r="AY42" s="90"/>
      <c r="AZ42" s="90"/>
      <c r="BA42" s="20"/>
    </row>
    <row r="43" spans="1:53" x14ac:dyDescent="0.25">
      <c r="A43" s="19"/>
      <c r="B43" s="90" t="s">
        <v>92</v>
      </c>
      <c r="C43" s="94" t="s">
        <v>33</v>
      </c>
      <c r="D43" s="105">
        <f>D10</f>
        <v>42736</v>
      </c>
      <c r="E43" s="90"/>
      <c r="F43" s="90"/>
      <c r="G43" s="90"/>
      <c r="H43" s="20"/>
      <c r="J43" s="19"/>
      <c r="K43" s="90" t="s">
        <v>92</v>
      </c>
      <c r="L43" s="94" t="s">
        <v>33</v>
      </c>
      <c r="M43" s="105">
        <f>D43</f>
        <v>42736</v>
      </c>
      <c r="N43" s="90"/>
      <c r="O43" s="90"/>
      <c r="P43" s="90"/>
      <c r="Q43" s="20"/>
      <c r="S43" s="19"/>
      <c r="T43" s="90" t="s">
        <v>92</v>
      </c>
      <c r="U43" s="94" t="s">
        <v>33</v>
      </c>
      <c r="V43" s="105">
        <f>M43</f>
        <v>42736</v>
      </c>
      <c r="W43" s="90"/>
      <c r="X43" s="90"/>
      <c r="Y43" s="90"/>
      <c r="Z43" s="20"/>
      <c r="AB43" s="19"/>
      <c r="AC43" s="90" t="s">
        <v>92</v>
      </c>
      <c r="AD43" s="94" t="s">
        <v>33</v>
      </c>
      <c r="AE43" s="105">
        <f>V43</f>
        <v>42736</v>
      </c>
      <c r="AF43" s="90"/>
      <c r="AG43" s="90"/>
      <c r="AH43" s="90"/>
      <c r="AI43" s="20"/>
      <c r="AK43" s="19"/>
      <c r="AL43" s="90" t="s">
        <v>92</v>
      </c>
      <c r="AM43" s="94" t="s">
        <v>33</v>
      </c>
      <c r="AN43" s="105">
        <f>AE43</f>
        <v>42736</v>
      </c>
      <c r="AO43" s="90"/>
      <c r="AP43" s="90"/>
      <c r="AQ43" s="90"/>
      <c r="AR43" s="20"/>
      <c r="AT43" s="19"/>
      <c r="AU43" s="90" t="s">
        <v>92</v>
      </c>
      <c r="AV43" s="94" t="s">
        <v>33</v>
      </c>
      <c r="AW43" s="105">
        <f>AN43</f>
        <v>42736</v>
      </c>
      <c r="AX43" s="90"/>
      <c r="AY43" s="90"/>
      <c r="AZ43" s="90"/>
      <c r="BA43" s="20"/>
    </row>
    <row r="44" spans="1:53" ht="6.75" customHeight="1" x14ac:dyDescent="0.25">
      <c r="A44" s="19"/>
      <c r="B44" s="90"/>
      <c r="C44" s="90"/>
      <c r="D44" s="90"/>
      <c r="E44" s="90"/>
      <c r="F44" s="90"/>
      <c r="G44" s="90"/>
      <c r="H44" s="20"/>
      <c r="J44" s="19"/>
      <c r="K44" s="90"/>
      <c r="L44" s="90"/>
      <c r="M44" s="90"/>
      <c r="N44" s="90"/>
      <c r="O44" s="90"/>
      <c r="P44" s="90"/>
      <c r="Q44" s="20"/>
      <c r="S44" s="19"/>
      <c r="T44" s="90"/>
      <c r="U44" s="90"/>
      <c r="V44" s="90"/>
      <c r="W44" s="90"/>
      <c r="X44" s="90"/>
      <c r="Y44" s="90"/>
      <c r="Z44" s="20"/>
      <c r="AB44" s="19"/>
      <c r="AC44" s="90"/>
      <c r="AD44" s="90"/>
      <c r="AE44" s="90"/>
      <c r="AF44" s="90"/>
      <c r="AG44" s="90"/>
      <c r="AH44" s="90"/>
      <c r="AI44" s="20"/>
      <c r="AK44" s="19"/>
      <c r="AL44" s="90"/>
      <c r="AM44" s="90"/>
      <c r="AN44" s="90"/>
      <c r="AO44" s="90"/>
      <c r="AP44" s="90"/>
      <c r="AQ44" s="90"/>
      <c r="AR44" s="20"/>
      <c r="AT44" s="19"/>
      <c r="AU44" s="90"/>
      <c r="AV44" s="90"/>
      <c r="AW44" s="90"/>
      <c r="AX44" s="90"/>
      <c r="AY44" s="90"/>
      <c r="AZ44" s="90"/>
      <c r="BA44" s="20"/>
    </row>
    <row r="45" spans="1:53" x14ac:dyDescent="0.25">
      <c r="A45" s="19"/>
      <c r="B45" s="90"/>
      <c r="C45" s="90"/>
      <c r="D45" s="90" t="s">
        <v>79</v>
      </c>
      <c r="E45" s="94" t="s">
        <v>33</v>
      </c>
      <c r="F45" s="96">
        <f>DetilGAji!E11</f>
        <v>15000000.003799999</v>
      </c>
      <c r="G45" s="90"/>
      <c r="H45" s="20"/>
      <c r="J45" s="19"/>
      <c r="K45" s="90"/>
      <c r="L45" s="90"/>
      <c r="M45" s="90" t="s">
        <v>79</v>
      </c>
      <c r="N45" s="94" t="s">
        <v>33</v>
      </c>
      <c r="O45" s="96">
        <f>DetilGAji!E14</f>
        <v>2308300</v>
      </c>
      <c r="P45" s="90"/>
      <c r="Q45" s="20"/>
      <c r="S45" s="19"/>
      <c r="T45" s="90"/>
      <c r="U45" s="90"/>
      <c r="V45" s="90" t="s">
        <v>79</v>
      </c>
      <c r="W45" s="94" t="s">
        <v>33</v>
      </c>
      <c r="X45" s="96">
        <f>DetilGAji!E19</f>
        <v>3500000</v>
      </c>
      <c r="Y45" s="90"/>
      <c r="Z45" s="20"/>
      <c r="AB45" s="19"/>
      <c r="AC45" s="90"/>
      <c r="AD45" s="90"/>
      <c r="AE45" s="90" t="s">
        <v>79</v>
      </c>
      <c r="AF45" s="94" t="s">
        <v>33</v>
      </c>
      <c r="AG45" s="96">
        <f>DetilGAji!E16</f>
        <v>1600000</v>
      </c>
      <c r="AH45" s="90"/>
      <c r="AI45" s="20"/>
      <c r="AK45" s="19"/>
      <c r="AL45" s="90"/>
      <c r="AM45" s="90"/>
      <c r="AN45" s="90" t="s">
        <v>79</v>
      </c>
      <c r="AO45" s="94" t="s">
        <v>33</v>
      </c>
      <c r="AP45" s="96">
        <f>DetilGAji!E21</f>
        <v>1300000</v>
      </c>
      <c r="AQ45" s="90"/>
      <c r="AR45" s="20"/>
      <c r="AT45" s="19"/>
      <c r="AU45" s="90"/>
      <c r="AV45" s="90"/>
      <c r="AW45" s="90" t="s">
        <v>79</v>
      </c>
      <c r="AX45" s="94" t="s">
        <v>33</v>
      </c>
      <c r="AY45" s="96">
        <f>DetilGAji!E18</f>
        <v>2730000</v>
      </c>
      <c r="AZ45" s="90"/>
      <c r="BA45" s="20"/>
    </row>
    <row r="46" spans="1:53" x14ac:dyDescent="0.25">
      <c r="A46" s="19"/>
      <c r="B46" s="90"/>
      <c r="C46" s="90"/>
      <c r="D46" s="90" t="s">
        <v>80</v>
      </c>
      <c r="E46" s="94" t="s">
        <v>33</v>
      </c>
      <c r="F46" s="96">
        <v>0</v>
      </c>
      <c r="G46" s="90"/>
      <c r="H46" s="20"/>
      <c r="J46" s="19"/>
      <c r="K46" s="90"/>
      <c r="L46" s="90"/>
      <c r="M46" s="90" t="s">
        <v>80</v>
      </c>
      <c r="N46" s="94" t="s">
        <v>33</v>
      </c>
      <c r="O46" s="96">
        <f>DetilGAji!F14</f>
        <v>0</v>
      </c>
      <c r="P46" s="90"/>
      <c r="Q46" s="20"/>
      <c r="S46" s="19"/>
      <c r="T46" s="90"/>
      <c r="U46" s="90"/>
      <c r="V46" s="90" t="s">
        <v>80</v>
      </c>
      <c r="W46" s="94" t="s">
        <v>33</v>
      </c>
      <c r="X46" s="96">
        <f>DetilGAji!F19</f>
        <v>0</v>
      </c>
      <c r="Y46" s="90"/>
      <c r="Z46" s="20"/>
      <c r="AB46" s="19"/>
      <c r="AC46" s="90"/>
      <c r="AD46" s="90"/>
      <c r="AE46" s="90" t="s">
        <v>80</v>
      </c>
      <c r="AF46" s="94" t="s">
        <v>33</v>
      </c>
      <c r="AG46" s="96">
        <f>DetilGAji!F16</f>
        <v>0</v>
      </c>
      <c r="AH46" s="90"/>
      <c r="AI46" s="20"/>
      <c r="AK46" s="19"/>
      <c r="AL46" s="90"/>
      <c r="AM46" s="90"/>
      <c r="AN46" s="90" t="s">
        <v>80</v>
      </c>
      <c r="AO46" s="94" t="s">
        <v>33</v>
      </c>
      <c r="AP46" s="96">
        <f>DetilGAji!F21</f>
        <v>0</v>
      </c>
      <c r="AQ46" s="90"/>
      <c r="AR46" s="20"/>
      <c r="AT46" s="19"/>
      <c r="AU46" s="90"/>
      <c r="AV46" s="90"/>
      <c r="AW46" s="90" t="s">
        <v>80</v>
      </c>
      <c r="AX46" s="94" t="s">
        <v>33</v>
      </c>
      <c r="AY46" s="96">
        <f>DetilGAji!F18</f>
        <v>0</v>
      </c>
      <c r="AZ46" s="90"/>
      <c r="BA46" s="20"/>
    </row>
    <row r="47" spans="1:53" x14ac:dyDescent="0.25">
      <c r="A47" s="19"/>
      <c r="B47" s="90"/>
      <c r="C47" s="90"/>
      <c r="D47" s="90" t="s">
        <v>81</v>
      </c>
      <c r="E47" s="94" t="s">
        <v>33</v>
      </c>
      <c r="F47" s="96">
        <v>0</v>
      </c>
      <c r="G47" s="90"/>
      <c r="H47" s="20"/>
      <c r="J47" s="19"/>
      <c r="K47" s="90"/>
      <c r="L47" s="90"/>
      <c r="M47" s="90" t="s">
        <v>81</v>
      </c>
      <c r="N47" s="94" t="s">
        <v>33</v>
      </c>
      <c r="O47" s="96">
        <f>DetilGAji!H14</f>
        <v>440000</v>
      </c>
      <c r="P47" s="90"/>
      <c r="Q47" s="20"/>
      <c r="S47" s="19"/>
      <c r="T47" s="90"/>
      <c r="U47" s="90"/>
      <c r="V47" s="90" t="s">
        <v>81</v>
      </c>
      <c r="W47" s="94" t="s">
        <v>33</v>
      </c>
      <c r="X47" s="96">
        <f>DetilGAji!H19</f>
        <v>0</v>
      </c>
      <c r="Y47" s="90"/>
      <c r="Z47" s="20"/>
      <c r="AB47" s="19"/>
      <c r="AC47" s="90"/>
      <c r="AD47" s="90"/>
      <c r="AE47" s="90" t="s">
        <v>81</v>
      </c>
      <c r="AF47" s="94" t="s">
        <v>33</v>
      </c>
      <c r="AG47" s="96">
        <f>DetilGAji!H16</f>
        <v>385000</v>
      </c>
      <c r="AH47" s="90"/>
      <c r="AI47" s="20"/>
      <c r="AK47" s="19"/>
      <c r="AL47" s="90"/>
      <c r="AM47" s="90"/>
      <c r="AN47" s="90" t="s">
        <v>81</v>
      </c>
      <c r="AO47" s="94" t="s">
        <v>33</v>
      </c>
      <c r="AP47" s="96">
        <f>DetilGAji!H21</f>
        <v>385000</v>
      </c>
      <c r="AQ47" s="90"/>
      <c r="AR47" s="20"/>
      <c r="AT47" s="19"/>
      <c r="AU47" s="90"/>
      <c r="AV47" s="90"/>
      <c r="AW47" s="90" t="s">
        <v>81</v>
      </c>
      <c r="AX47" s="94" t="s">
        <v>33</v>
      </c>
      <c r="AY47" s="96">
        <f>DetilGAji!H18</f>
        <v>385000</v>
      </c>
      <c r="AZ47" s="90"/>
      <c r="BA47" s="20"/>
    </row>
    <row r="48" spans="1:53" x14ac:dyDescent="0.25">
      <c r="A48" s="19"/>
      <c r="B48" s="90"/>
      <c r="C48" s="90"/>
      <c r="D48" s="90" t="s">
        <v>82</v>
      </c>
      <c r="E48" s="94" t="s">
        <v>33</v>
      </c>
      <c r="F48" s="96">
        <v>0</v>
      </c>
      <c r="G48" s="90"/>
      <c r="H48" s="20"/>
      <c r="J48" s="19"/>
      <c r="K48" s="90"/>
      <c r="L48" s="90"/>
      <c r="M48" s="90" t="s">
        <v>82</v>
      </c>
      <c r="N48" s="94" t="s">
        <v>33</v>
      </c>
      <c r="O48" s="96">
        <f>DetilGAji!G14</f>
        <v>440000</v>
      </c>
      <c r="P48" s="90"/>
      <c r="Q48" s="20"/>
      <c r="S48" s="19"/>
      <c r="T48" s="90"/>
      <c r="U48" s="90"/>
      <c r="V48" s="90" t="s">
        <v>82</v>
      </c>
      <c r="W48" s="94" t="s">
        <v>33</v>
      </c>
      <c r="X48" s="96">
        <f>DetilGAji!G19</f>
        <v>0</v>
      </c>
      <c r="Y48" s="90"/>
      <c r="Z48" s="20"/>
      <c r="AB48" s="19"/>
      <c r="AC48" s="90"/>
      <c r="AD48" s="90"/>
      <c r="AE48" s="90" t="s">
        <v>82</v>
      </c>
      <c r="AF48" s="94" t="s">
        <v>33</v>
      </c>
      <c r="AG48" s="96">
        <f>DetilGAji!G16</f>
        <v>385000</v>
      </c>
      <c r="AH48" s="90"/>
      <c r="AI48" s="20"/>
      <c r="AK48" s="19"/>
      <c r="AL48" s="90"/>
      <c r="AM48" s="90"/>
      <c r="AN48" s="90" t="s">
        <v>82</v>
      </c>
      <c r="AO48" s="94" t="s">
        <v>33</v>
      </c>
      <c r="AP48" s="96">
        <f>DetilGAji!G21</f>
        <v>385000</v>
      </c>
      <c r="AQ48" s="90"/>
      <c r="AR48" s="20"/>
      <c r="AT48" s="19"/>
      <c r="AU48" s="90"/>
      <c r="AV48" s="90"/>
      <c r="AW48" s="90" t="s">
        <v>82</v>
      </c>
      <c r="AX48" s="94" t="s">
        <v>33</v>
      </c>
      <c r="AY48" s="96">
        <f>DetilGAji!G18</f>
        <v>385000</v>
      </c>
      <c r="AZ48" s="90"/>
      <c r="BA48" s="20"/>
    </row>
    <row r="49" spans="1:53" x14ac:dyDescent="0.25">
      <c r="A49" s="19"/>
      <c r="B49" s="90"/>
      <c r="C49" s="90"/>
      <c r="D49" s="90" t="s">
        <v>83</v>
      </c>
      <c r="E49" s="94" t="s">
        <v>33</v>
      </c>
      <c r="F49" s="96">
        <v>0</v>
      </c>
      <c r="G49" s="90"/>
      <c r="H49" s="20"/>
      <c r="J49" s="19"/>
      <c r="K49" s="90"/>
      <c r="L49" s="90"/>
      <c r="M49" s="90" t="s">
        <v>83</v>
      </c>
      <c r="N49" s="94" t="s">
        <v>33</v>
      </c>
      <c r="O49" s="96">
        <f>DetilGAji!I14</f>
        <v>0</v>
      </c>
      <c r="P49" s="90"/>
      <c r="Q49" s="20"/>
      <c r="S49" s="19"/>
      <c r="T49" s="90"/>
      <c r="U49" s="90"/>
      <c r="V49" s="90" t="s">
        <v>83</v>
      </c>
      <c r="W49" s="94" t="s">
        <v>33</v>
      </c>
      <c r="X49" s="96">
        <f>DetilGAji!I19</f>
        <v>250000</v>
      </c>
      <c r="Y49" s="90"/>
      <c r="Z49" s="20"/>
      <c r="AB49" s="19"/>
      <c r="AC49" s="90"/>
      <c r="AD49" s="90"/>
      <c r="AE49" s="90" t="s">
        <v>83</v>
      </c>
      <c r="AF49" s="94" t="s">
        <v>33</v>
      </c>
      <c r="AG49" s="96">
        <f>DetilGAji!I16</f>
        <v>0</v>
      </c>
      <c r="AH49" s="90"/>
      <c r="AI49" s="20"/>
      <c r="AK49" s="19"/>
      <c r="AL49" s="90"/>
      <c r="AM49" s="90"/>
      <c r="AN49" s="90" t="s">
        <v>83</v>
      </c>
      <c r="AO49" s="94" t="s">
        <v>33</v>
      </c>
      <c r="AP49" s="96">
        <f>DetilGAji!I21</f>
        <v>250000</v>
      </c>
      <c r="AQ49" s="90"/>
      <c r="AR49" s="20"/>
      <c r="AT49" s="19"/>
      <c r="AU49" s="90"/>
      <c r="AV49" s="90"/>
      <c r="AW49" s="90" t="s">
        <v>83</v>
      </c>
      <c r="AX49" s="94" t="s">
        <v>33</v>
      </c>
      <c r="AY49" s="96">
        <f>DetilGAji!I18</f>
        <v>0</v>
      </c>
      <c r="AZ49" s="90"/>
      <c r="BA49" s="20"/>
    </row>
    <row r="50" spans="1:53" x14ac:dyDescent="0.25">
      <c r="A50" s="19"/>
      <c r="B50" s="90"/>
      <c r="C50" s="90"/>
      <c r="D50" s="90" t="s">
        <v>84</v>
      </c>
      <c r="E50" s="94" t="s">
        <v>33</v>
      </c>
      <c r="F50" s="96">
        <v>0</v>
      </c>
      <c r="G50" s="97"/>
      <c r="H50" s="20"/>
      <c r="J50" s="19"/>
      <c r="K50" s="90"/>
      <c r="L50" s="90"/>
      <c r="M50" s="90" t="s">
        <v>84</v>
      </c>
      <c r="N50" s="94" t="s">
        <v>33</v>
      </c>
      <c r="O50" s="96">
        <f>DetilGAji!J14</f>
        <v>0</v>
      </c>
      <c r="P50" s="97"/>
      <c r="Q50" s="20"/>
      <c r="S50" s="19"/>
      <c r="T50" s="90"/>
      <c r="U50" s="90"/>
      <c r="V50" s="90" t="s">
        <v>84</v>
      </c>
      <c r="W50" s="94" t="s">
        <v>33</v>
      </c>
      <c r="X50" s="96">
        <f>DetilGAji!J19</f>
        <v>0</v>
      </c>
      <c r="Y50" s="97"/>
      <c r="Z50" s="20"/>
      <c r="AB50" s="19"/>
      <c r="AC50" s="90"/>
      <c r="AD50" s="90"/>
      <c r="AE50" s="90" t="s">
        <v>84</v>
      </c>
      <c r="AF50" s="94" t="s">
        <v>33</v>
      </c>
      <c r="AG50" s="96">
        <f>DetilGAji!J16</f>
        <v>0</v>
      </c>
      <c r="AH50" s="97"/>
      <c r="AI50" s="20"/>
      <c r="AK50" s="19"/>
      <c r="AL50" s="90"/>
      <c r="AM50" s="90"/>
      <c r="AN50" s="90" t="s">
        <v>84</v>
      </c>
      <c r="AO50" s="94" t="s">
        <v>33</v>
      </c>
      <c r="AP50" s="96">
        <f>DetilGAji!J21</f>
        <v>0</v>
      </c>
      <c r="AQ50" s="97"/>
      <c r="AR50" s="20"/>
      <c r="AT50" s="19"/>
      <c r="AU50" s="90"/>
      <c r="AV50" s="90"/>
      <c r="AW50" s="90" t="s">
        <v>84</v>
      </c>
      <c r="AX50" s="94" t="s">
        <v>33</v>
      </c>
      <c r="AY50" s="96">
        <f>DetilGAji!J18</f>
        <v>0</v>
      </c>
      <c r="AZ50" s="97"/>
      <c r="BA50" s="20"/>
    </row>
    <row r="51" spans="1:53" x14ac:dyDescent="0.25">
      <c r="A51" s="19"/>
      <c r="B51" s="90"/>
      <c r="C51" s="90"/>
      <c r="D51" s="90" t="s">
        <v>85</v>
      </c>
      <c r="E51" s="94" t="s">
        <v>33</v>
      </c>
      <c r="F51" s="96">
        <f>-DetilGAji!K11</f>
        <v>-439000</v>
      </c>
      <c r="G51" s="90"/>
      <c r="H51" s="20"/>
      <c r="J51" s="19"/>
      <c r="K51" s="90"/>
      <c r="L51" s="90"/>
      <c r="M51" s="90" t="s">
        <v>85</v>
      </c>
      <c r="N51" s="94" t="s">
        <v>33</v>
      </c>
      <c r="O51" s="96">
        <f>-DetilGAji!K14</f>
        <v>0</v>
      </c>
      <c r="P51" s="90"/>
      <c r="Q51" s="20"/>
      <c r="S51" s="19"/>
      <c r="T51" s="90"/>
      <c r="U51" s="90"/>
      <c r="V51" s="90" t="s">
        <v>85</v>
      </c>
      <c r="W51" s="94" t="s">
        <v>33</v>
      </c>
      <c r="X51" s="96">
        <f>-DetilGAji!K19</f>
        <v>0</v>
      </c>
      <c r="Y51" s="90"/>
      <c r="Z51" s="20"/>
      <c r="AB51" s="19"/>
      <c r="AC51" s="90"/>
      <c r="AD51" s="90"/>
      <c r="AE51" s="90" t="s">
        <v>85</v>
      </c>
      <c r="AF51" s="94" t="s">
        <v>33</v>
      </c>
      <c r="AG51" s="96">
        <f>-DetilGAji!K16</f>
        <v>0</v>
      </c>
      <c r="AH51" s="90"/>
      <c r="AI51" s="20"/>
      <c r="AK51" s="19"/>
      <c r="AL51" s="90"/>
      <c r="AM51" s="90"/>
      <c r="AN51" s="90" t="s">
        <v>85</v>
      </c>
      <c r="AO51" s="94" t="s">
        <v>33</v>
      </c>
      <c r="AP51" s="96">
        <f>-DetilGAji!K21</f>
        <v>0</v>
      </c>
      <c r="AQ51" s="90"/>
      <c r="AR51" s="20"/>
      <c r="AT51" s="19"/>
      <c r="AU51" s="90"/>
      <c r="AV51" s="90"/>
      <c r="AW51" s="90" t="s">
        <v>85</v>
      </c>
      <c r="AX51" s="94" t="s">
        <v>33</v>
      </c>
      <c r="AY51" s="96">
        <f>-DetilGAji!K18</f>
        <v>0</v>
      </c>
      <c r="AZ51" s="90"/>
      <c r="BA51" s="20"/>
    </row>
    <row r="52" spans="1:53" x14ac:dyDescent="0.25">
      <c r="A52" s="19"/>
      <c r="B52" s="90"/>
      <c r="C52" s="90"/>
      <c r="D52" s="90" t="s">
        <v>186</v>
      </c>
      <c r="E52" s="94" t="s">
        <v>33</v>
      </c>
      <c r="F52" s="96">
        <f>-DetilGAji!L11</f>
        <v>-160000</v>
      </c>
      <c r="G52" s="90"/>
      <c r="H52" s="20"/>
      <c r="J52" s="19"/>
      <c r="K52" s="90"/>
      <c r="L52" s="90"/>
      <c r="M52" s="90" t="s">
        <v>186</v>
      </c>
      <c r="N52" s="94" t="s">
        <v>33</v>
      </c>
      <c r="O52" s="96">
        <f>-DetilGAji!L14</f>
        <v>-50000</v>
      </c>
      <c r="P52" s="90"/>
      <c r="Q52" s="20"/>
      <c r="S52" s="19"/>
      <c r="T52" s="90"/>
      <c r="U52" s="90"/>
      <c r="V52" s="90" t="s">
        <v>186</v>
      </c>
      <c r="W52" s="94" t="s">
        <v>33</v>
      </c>
      <c r="X52" s="96">
        <f>-DetilGAji!L19</f>
        <v>-70000</v>
      </c>
      <c r="Y52" s="90"/>
      <c r="Z52" s="20"/>
      <c r="AB52" s="19"/>
      <c r="AC52" s="90"/>
      <c r="AD52" s="90"/>
      <c r="AE52" s="90" t="s">
        <v>186</v>
      </c>
      <c r="AF52" s="94" t="s">
        <v>33</v>
      </c>
      <c r="AG52" s="96">
        <f>-DetilGAji!L16</f>
        <v>-50000</v>
      </c>
      <c r="AH52" s="90"/>
      <c r="AI52" s="20"/>
      <c r="AK52" s="19"/>
      <c r="AL52" s="90"/>
      <c r="AM52" s="90"/>
      <c r="AN52" s="90" t="s">
        <v>186</v>
      </c>
      <c r="AO52" s="94" t="s">
        <v>33</v>
      </c>
      <c r="AP52" s="96">
        <f>-DetilGAji!L21</f>
        <v>-50000</v>
      </c>
      <c r="AQ52" s="90"/>
      <c r="AR52" s="20"/>
      <c r="AT52" s="19"/>
      <c r="AU52" s="90"/>
      <c r="AV52" s="90"/>
      <c r="AW52" s="90" t="s">
        <v>186</v>
      </c>
      <c r="AX52" s="94" t="s">
        <v>33</v>
      </c>
      <c r="AY52" s="96">
        <f>-DetilGAji!L18</f>
        <v>-55000</v>
      </c>
      <c r="AZ52" s="90"/>
      <c r="BA52" s="20"/>
    </row>
    <row r="53" spans="1:53" x14ac:dyDescent="0.25">
      <c r="A53" s="19"/>
      <c r="B53" s="90"/>
      <c r="C53" s="90"/>
      <c r="D53" s="90" t="s">
        <v>187</v>
      </c>
      <c r="E53" s="94" t="s">
        <v>33</v>
      </c>
      <c r="F53" s="96">
        <f>-DetilGAji!M11</f>
        <v>-23625</v>
      </c>
      <c r="G53" s="90"/>
      <c r="H53" s="20"/>
      <c r="J53" s="19"/>
      <c r="K53" s="90"/>
      <c r="L53" s="90"/>
      <c r="M53" s="90" t="s">
        <v>187</v>
      </c>
      <c r="N53" s="94" t="s">
        <v>33</v>
      </c>
      <c r="O53" s="96">
        <f>-DetilGAji!M14</f>
        <v>-12500</v>
      </c>
      <c r="P53" s="90"/>
      <c r="Q53" s="20"/>
      <c r="S53" s="19"/>
      <c r="T53" s="90"/>
      <c r="U53" s="90"/>
      <c r="V53" s="90" t="s">
        <v>187</v>
      </c>
      <c r="W53" s="94" t="s">
        <v>33</v>
      </c>
      <c r="X53" s="96">
        <f>-DetilGAji!M19</f>
        <v>-17500</v>
      </c>
      <c r="Y53" s="90"/>
      <c r="Z53" s="20"/>
      <c r="AB53" s="19"/>
      <c r="AC53" s="90"/>
      <c r="AD53" s="90"/>
      <c r="AE53" s="90" t="s">
        <v>187</v>
      </c>
      <c r="AF53" s="94" t="s">
        <v>33</v>
      </c>
      <c r="AG53" s="96">
        <f>-DetilGAji!M16</f>
        <v>-12500</v>
      </c>
      <c r="AH53" s="90"/>
      <c r="AI53" s="20"/>
      <c r="AK53" s="19"/>
      <c r="AL53" s="90"/>
      <c r="AM53" s="90"/>
      <c r="AN53" s="90" t="s">
        <v>187</v>
      </c>
      <c r="AO53" s="94" t="s">
        <v>33</v>
      </c>
      <c r="AP53" s="96">
        <f>-DetilGAji!M21</f>
        <v>-12500</v>
      </c>
      <c r="AQ53" s="90"/>
      <c r="AR53" s="20"/>
      <c r="AT53" s="19"/>
      <c r="AU53" s="90"/>
      <c r="AV53" s="90"/>
      <c r="AW53" s="90" t="s">
        <v>187</v>
      </c>
      <c r="AX53" s="94" t="s">
        <v>33</v>
      </c>
      <c r="AY53" s="96">
        <f>-DetilGAji!M18</f>
        <v>-13750</v>
      </c>
      <c r="AZ53" s="90"/>
      <c r="BA53" s="20"/>
    </row>
    <row r="54" spans="1:53" x14ac:dyDescent="0.25">
      <c r="A54" s="19"/>
      <c r="B54" s="90"/>
      <c r="C54" s="90"/>
      <c r="D54" s="90" t="s">
        <v>188</v>
      </c>
      <c r="E54" s="94" t="s">
        <v>33</v>
      </c>
      <c r="F54" s="98">
        <f>-DetilGAji!N11</f>
        <v>-375000.00009500002</v>
      </c>
      <c r="G54" s="99" t="s">
        <v>86</v>
      </c>
      <c r="H54" s="20"/>
      <c r="J54" s="19"/>
      <c r="K54" s="90"/>
      <c r="L54" s="90"/>
      <c r="M54" s="90" t="s">
        <v>188</v>
      </c>
      <c r="N54" s="94" t="s">
        <v>33</v>
      </c>
      <c r="O54" s="98">
        <f>-DetilGAji!N14</f>
        <v>-57707.5</v>
      </c>
      <c r="P54" s="99" t="s">
        <v>86</v>
      </c>
      <c r="Q54" s="20"/>
      <c r="S54" s="19"/>
      <c r="T54" s="90"/>
      <c r="U54" s="90"/>
      <c r="V54" s="90" t="s">
        <v>188</v>
      </c>
      <c r="W54" s="94" t="s">
        <v>33</v>
      </c>
      <c r="X54" s="98">
        <f>-DetilGAji!N19</f>
        <v>-87500</v>
      </c>
      <c r="Y54" s="99" t="s">
        <v>86</v>
      </c>
      <c r="Z54" s="20"/>
      <c r="AB54" s="19"/>
      <c r="AC54" s="90"/>
      <c r="AD54" s="90"/>
      <c r="AE54" s="90" t="s">
        <v>188</v>
      </c>
      <c r="AF54" s="94" t="s">
        <v>33</v>
      </c>
      <c r="AG54" s="98">
        <f>-DetilGAji!N16</f>
        <v>-40000</v>
      </c>
      <c r="AH54" s="99" t="s">
        <v>86</v>
      </c>
      <c r="AI54" s="20"/>
      <c r="AK54" s="19"/>
      <c r="AL54" s="90"/>
      <c r="AM54" s="90"/>
      <c r="AN54" s="90" t="s">
        <v>188</v>
      </c>
      <c r="AO54" s="94" t="s">
        <v>33</v>
      </c>
      <c r="AP54" s="98">
        <f>-DetilGAji!N21</f>
        <v>-32500</v>
      </c>
      <c r="AQ54" s="99" t="s">
        <v>86</v>
      </c>
      <c r="AR54" s="20"/>
      <c r="AT54" s="19"/>
      <c r="AU54" s="90"/>
      <c r="AV54" s="90"/>
      <c r="AW54" s="90" t="s">
        <v>188</v>
      </c>
      <c r="AX54" s="94" t="s">
        <v>33</v>
      </c>
      <c r="AY54" s="98">
        <f>-DetilGAji!N18</f>
        <v>-68250</v>
      </c>
      <c r="AZ54" s="99" t="s">
        <v>86</v>
      </c>
      <c r="BA54" s="20"/>
    </row>
    <row r="55" spans="1:53" x14ac:dyDescent="0.25">
      <c r="A55" s="19"/>
      <c r="B55" s="90"/>
      <c r="C55" s="90"/>
      <c r="D55" s="100" t="s">
        <v>87</v>
      </c>
      <c r="E55" s="100"/>
      <c r="F55" s="101">
        <f>SUM(F45:F54)</f>
        <v>14002375.003704999</v>
      </c>
      <c r="G55" s="90"/>
      <c r="H55" s="20"/>
      <c r="J55" s="19"/>
      <c r="K55" s="90"/>
      <c r="L55" s="90"/>
      <c r="M55" s="100" t="s">
        <v>87</v>
      </c>
      <c r="N55" s="100"/>
      <c r="O55" s="101">
        <f>SUM(O45:O54)</f>
        <v>3068092.5</v>
      </c>
      <c r="P55" s="90"/>
      <c r="Q55" s="20"/>
      <c r="S55" s="19"/>
      <c r="T55" s="90"/>
      <c r="U55" s="90"/>
      <c r="V55" s="100" t="s">
        <v>87</v>
      </c>
      <c r="W55" s="100"/>
      <c r="X55" s="101">
        <f>SUM(X45:X54)</f>
        <v>3575000</v>
      </c>
      <c r="Y55" s="90"/>
      <c r="Z55" s="20"/>
      <c r="AB55" s="19"/>
      <c r="AC55" s="90"/>
      <c r="AD55" s="90"/>
      <c r="AE55" s="100" t="s">
        <v>87</v>
      </c>
      <c r="AF55" s="100"/>
      <c r="AG55" s="101">
        <f>SUM(AG45:AG54)</f>
        <v>2267500</v>
      </c>
      <c r="AH55" s="90"/>
      <c r="AI55" s="20"/>
      <c r="AK55" s="19"/>
      <c r="AL55" s="90"/>
      <c r="AM55" s="90"/>
      <c r="AN55" s="100" t="s">
        <v>87</v>
      </c>
      <c r="AO55" s="100"/>
      <c r="AP55" s="101">
        <f>SUM(AP45:AP54)</f>
        <v>2225000</v>
      </c>
      <c r="AQ55" s="90"/>
      <c r="AR55" s="20"/>
      <c r="AT55" s="19"/>
      <c r="AU55" s="90"/>
      <c r="AV55" s="90"/>
      <c r="AW55" s="100" t="s">
        <v>87</v>
      </c>
      <c r="AX55" s="100"/>
      <c r="AY55" s="101">
        <f>SUM(AY45:AY54)</f>
        <v>3363000</v>
      </c>
      <c r="AZ55" s="90"/>
      <c r="BA55" s="20"/>
    </row>
    <row r="56" spans="1:53" ht="25.5" customHeight="1" x14ac:dyDescent="0.25">
      <c r="A56" s="19"/>
      <c r="B56" s="90"/>
      <c r="C56" s="90"/>
      <c r="D56" s="246" t="s">
        <v>132</v>
      </c>
      <c r="E56" s="246"/>
      <c r="F56" s="246"/>
      <c r="G56" s="246"/>
      <c r="H56" s="20"/>
      <c r="J56" s="19"/>
      <c r="K56" s="90"/>
      <c r="L56" s="90"/>
      <c r="M56" s="246" t="s">
        <v>134</v>
      </c>
      <c r="N56" s="246"/>
      <c r="O56" s="246"/>
      <c r="P56" s="246"/>
      <c r="Q56" s="20"/>
      <c r="S56" s="19"/>
      <c r="T56" s="90"/>
      <c r="U56" s="90"/>
      <c r="V56" s="246" t="s">
        <v>136</v>
      </c>
      <c r="W56" s="246"/>
      <c r="X56" s="246"/>
      <c r="Y56" s="246"/>
      <c r="Z56" s="20"/>
      <c r="AB56" s="19"/>
      <c r="AC56" s="90"/>
      <c r="AD56" s="90"/>
      <c r="AE56" s="246" t="s">
        <v>137</v>
      </c>
      <c r="AF56" s="246"/>
      <c r="AG56" s="246"/>
      <c r="AH56" s="246"/>
      <c r="AI56" s="20"/>
      <c r="AK56" s="19"/>
      <c r="AL56" s="90"/>
      <c r="AM56" s="90"/>
      <c r="AN56" s="246" t="s">
        <v>88</v>
      </c>
      <c r="AO56" s="246"/>
      <c r="AP56" s="246"/>
      <c r="AQ56" s="246"/>
      <c r="AR56" s="20"/>
      <c r="AT56" s="19"/>
      <c r="AU56" s="90"/>
      <c r="AV56" s="90"/>
      <c r="AW56" s="246" t="s">
        <v>139</v>
      </c>
      <c r="AX56" s="246"/>
      <c r="AY56" s="246"/>
      <c r="AZ56" s="246"/>
      <c r="BA56" s="20"/>
    </row>
    <row r="57" spans="1:53" ht="6.75" customHeight="1" x14ac:dyDescent="0.25">
      <c r="A57" s="19"/>
      <c r="B57" s="90"/>
      <c r="C57" s="90"/>
      <c r="D57" s="90"/>
      <c r="E57" s="90"/>
      <c r="F57" s="90"/>
      <c r="G57" s="90"/>
      <c r="H57" s="20"/>
      <c r="J57" s="19"/>
      <c r="K57" s="90"/>
      <c r="L57" s="90"/>
      <c r="M57" s="90"/>
      <c r="N57" s="90"/>
      <c r="O57" s="90"/>
      <c r="P57" s="90"/>
      <c r="Q57" s="20"/>
      <c r="S57" s="19"/>
      <c r="T57" s="90"/>
      <c r="U57" s="90"/>
      <c r="V57" s="90"/>
      <c r="W57" s="90"/>
      <c r="X57" s="90"/>
      <c r="Y57" s="90"/>
      <c r="Z57" s="20"/>
      <c r="AB57" s="19"/>
      <c r="AC57" s="90"/>
      <c r="AD57" s="90"/>
      <c r="AE57" s="90"/>
      <c r="AF57" s="90"/>
      <c r="AG57" s="90"/>
      <c r="AH57" s="90"/>
      <c r="AI57" s="20"/>
      <c r="AK57" s="19"/>
      <c r="AL57" s="90"/>
      <c r="AM57" s="90"/>
      <c r="AN57" s="90"/>
      <c r="AO57" s="90"/>
      <c r="AP57" s="90"/>
      <c r="AQ57" s="90"/>
      <c r="AR57" s="20"/>
      <c r="AT57" s="19"/>
      <c r="AU57" s="90"/>
      <c r="AV57" s="90"/>
      <c r="AW57" s="90"/>
      <c r="AX57" s="90"/>
      <c r="AY57" s="90"/>
      <c r="AZ57" s="90"/>
      <c r="BA57" s="20"/>
    </row>
    <row r="58" spans="1:53" x14ac:dyDescent="0.25">
      <c r="A58" s="19"/>
      <c r="B58" s="90" t="s">
        <v>89</v>
      </c>
      <c r="C58" s="90"/>
      <c r="D58" s="90"/>
      <c r="E58" s="90"/>
      <c r="F58" s="90"/>
      <c r="G58" s="102" t="s">
        <v>90</v>
      </c>
      <c r="H58" s="20"/>
      <c r="J58" s="19"/>
      <c r="K58" s="90" t="s">
        <v>89</v>
      </c>
      <c r="L58" s="90"/>
      <c r="M58" s="90"/>
      <c r="N58" s="90"/>
      <c r="O58" s="90"/>
      <c r="P58" s="102" t="s">
        <v>90</v>
      </c>
      <c r="Q58" s="20"/>
      <c r="S58" s="19"/>
      <c r="T58" s="90" t="s">
        <v>89</v>
      </c>
      <c r="U58" s="90"/>
      <c r="V58" s="90"/>
      <c r="W58" s="90"/>
      <c r="X58" s="90"/>
      <c r="Y58" s="102" t="s">
        <v>90</v>
      </c>
      <c r="Z58" s="20"/>
      <c r="AB58" s="19"/>
      <c r="AC58" s="90" t="s">
        <v>89</v>
      </c>
      <c r="AD58" s="90"/>
      <c r="AE58" s="90"/>
      <c r="AF58" s="90"/>
      <c r="AG58" s="90"/>
      <c r="AH58" s="102" t="s">
        <v>90</v>
      </c>
      <c r="AI58" s="20"/>
      <c r="AK58" s="19"/>
      <c r="AL58" s="90" t="s">
        <v>89</v>
      </c>
      <c r="AM58" s="90"/>
      <c r="AN58" s="90"/>
      <c r="AO58" s="90"/>
      <c r="AP58" s="90"/>
      <c r="AQ58" s="102" t="s">
        <v>90</v>
      </c>
      <c r="AR58" s="20"/>
      <c r="AT58" s="19"/>
      <c r="AU58" s="90" t="s">
        <v>89</v>
      </c>
      <c r="AV58" s="90"/>
      <c r="AW58" s="90"/>
      <c r="AX58" s="90"/>
      <c r="AY58" s="90"/>
      <c r="AZ58" s="102" t="s">
        <v>90</v>
      </c>
      <c r="BA58" s="20"/>
    </row>
    <row r="59" spans="1:53" x14ac:dyDescent="0.25">
      <c r="A59" s="19"/>
      <c r="B59" s="90"/>
      <c r="C59" s="90"/>
      <c r="D59" s="90"/>
      <c r="E59" s="90"/>
      <c r="F59" s="90"/>
      <c r="G59" s="90"/>
      <c r="H59" s="20"/>
      <c r="J59" s="19"/>
      <c r="K59" s="90"/>
      <c r="L59" s="90"/>
      <c r="M59" s="90"/>
      <c r="N59" s="90"/>
      <c r="O59" s="90"/>
      <c r="P59" s="90"/>
      <c r="Q59" s="20"/>
      <c r="S59" s="19"/>
      <c r="T59" s="90"/>
      <c r="U59" s="90"/>
      <c r="V59" s="90"/>
      <c r="W59" s="90"/>
      <c r="X59" s="90"/>
      <c r="Y59" s="90"/>
      <c r="Z59" s="20"/>
      <c r="AB59" s="19"/>
      <c r="AC59" s="90"/>
      <c r="AD59" s="90"/>
      <c r="AE59" s="90"/>
      <c r="AF59" s="90"/>
      <c r="AG59" s="90"/>
      <c r="AH59" s="90"/>
      <c r="AI59" s="20"/>
      <c r="AK59" s="19"/>
      <c r="AL59" s="90"/>
      <c r="AM59" s="90"/>
      <c r="AN59" s="90"/>
      <c r="AO59" s="90"/>
      <c r="AP59" s="90"/>
      <c r="AQ59" s="90"/>
      <c r="AR59" s="20"/>
      <c r="AT59" s="19"/>
      <c r="AU59" s="90"/>
      <c r="AV59" s="90"/>
      <c r="AW59" s="90"/>
      <c r="AX59" s="90"/>
      <c r="AY59" s="90"/>
      <c r="AZ59" s="90"/>
      <c r="BA59" s="20"/>
    </row>
    <row r="60" spans="1:53" x14ac:dyDescent="0.25">
      <c r="A60" s="19"/>
      <c r="B60" s="90"/>
      <c r="C60" s="90"/>
      <c r="D60" s="90"/>
      <c r="E60" s="90"/>
      <c r="F60" s="90"/>
      <c r="G60" s="90"/>
      <c r="H60" s="20"/>
      <c r="J60" s="19"/>
      <c r="K60" s="90"/>
      <c r="L60" s="90"/>
      <c r="M60" s="90"/>
      <c r="N60" s="90"/>
      <c r="O60" s="90"/>
      <c r="P60" s="90"/>
      <c r="Q60" s="20"/>
      <c r="S60" s="19"/>
      <c r="T60" s="90"/>
      <c r="U60" s="90"/>
      <c r="V60" s="90"/>
      <c r="W60" s="90"/>
      <c r="X60" s="90"/>
      <c r="Y60" s="90"/>
      <c r="Z60" s="20"/>
      <c r="AB60" s="19"/>
      <c r="AC60" s="90"/>
      <c r="AD60" s="90"/>
      <c r="AE60" s="90"/>
      <c r="AF60" s="90"/>
      <c r="AG60" s="90"/>
      <c r="AH60" s="90"/>
      <c r="AI60" s="20"/>
      <c r="AK60" s="19"/>
      <c r="AL60" s="90"/>
      <c r="AM60" s="90"/>
      <c r="AN60" s="90"/>
      <c r="AO60" s="90"/>
      <c r="AP60" s="90"/>
      <c r="AQ60" s="90"/>
      <c r="AR60" s="20"/>
      <c r="AT60" s="19"/>
      <c r="AU60" s="90"/>
      <c r="AV60" s="90"/>
      <c r="AW60" s="90"/>
      <c r="AX60" s="90"/>
      <c r="AY60" s="90"/>
      <c r="AZ60" s="90"/>
      <c r="BA60" s="20"/>
    </row>
    <row r="61" spans="1:53" x14ac:dyDescent="0.25">
      <c r="A61" s="19"/>
      <c r="B61" s="90"/>
      <c r="C61" s="90"/>
      <c r="D61" s="90"/>
      <c r="E61" s="90"/>
      <c r="F61" s="90"/>
      <c r="G61" s="90"/>
      <c r="H61" s="20"/>
      <c r="J61" s="19"/>
      <c r="K61" s="90"/>
      <c r="L61" s="90"/>
      <c r="M61" s="90"/>
      <c r="N61" s="90"/>
      <c r="O61" s="90"/>
      <c r="P61" s="90"/>
      <c r="Q61" s="20"/>
      <c r="S61" s="19"/>
      <c r="T61" s="90"/>
      <c r="U61" s="90"/>
      <c r="V61" s="90"/>
      <c r="W61" s="90"/>
      <c r="X61" s="90"/>
      <c r="Y61" s="90"/>
      <c r="Z61" s="20"/>
      <c r="AB61" s="19"/>
      <c r="AC61" s="90"/>
      <c r="AD61" s="90"/>
      <c r="AE61" s="90"/>
      <c r="AF61" s="90"/>
      <c r="AG61" s="90"/>
      <c r="AH61" s="90"/>
      <c r="AI61" s="20"/>
      <c r="AK61" s="19"/>
      <c r="AL61" s="90"/>
      <c r="AM61" s="90"/>
      <c r="AN61" s="90"/>
      <c r="AO61" s="90"/>
      <c r="AP61" s="90"/>
      <c r="AQ61" s="90"/>
      <c r="AR61" s="20"/>
      <c r="AT61" s="19"/>
      <c r="AU61" s="90"/>
      <c r="AV61" s="90"/>
      <c r="AW61" s="90"/>
      <c r="AX61" s="90"/>
      <c r="AY61" s="90"/>
      <c r="AZ61" s="90"/>
      <c r="BA61" s="20"/>
    </row>
    <row r="62" spans="1:53" x14ac:dyDescent="0.25">
      <c r="A62" s="19"/>
      <c r="B62" s="103" t="s">
        <v>38</v>
      </c>
      <c r="C62" s="90"/>
      <c r="D62" s="90"/>
      <c r="E62" s="90"/>
      <c r="F62" s="90"/>
      <c r="G62" s="104" t="str">
        <f>D41</f>
        <v>Muhammad Ikrar De Rosari</v>
      </c>
      <c r="H62" s="20"/>
      <c r="J62" s="19"/>
      <c r="K62" s="103" t="s">
        <v>38</v>
      </c>
      <c r="L62" s="90"/>
      <c r="M62" s="90"/>
      <c r="N62" s="90"/>
      <c r="O62" s="90"/>
      <c r="P62" s="104" t="str">
        <f>M41</f>
        <v>Hj. Nisma Niswati</v>
      </c>
      <c r="Q62" s="20"/>
      <c r="S62" s="19"/>
      <c r="T62" s="103" t="s">
        <v>38</v>
      </c>
      <c r="U62" s="90"/>
      <c r="V62" s="90"/>
      <c r="W62" s="90"/>
      <c r="X62" s="90"/>
      <c r="Y62" s="104" t="str">
        <f>V41</f>
        <v>Hj. Asniwaty, MM</v>
      </c>
      <c r="Z62" s="20"/>
      <c r="AB62" s="19"/>
      <c r="AC62" s="103" t="s">
        <v>38</v>
      </c>
      <c r="AD62" s="90"/>
      <c r="AE62" s="90"/>
      <c r="AF62" s="90"/>
      <c r="AG62" s="90"/>
      <c r="AH62" s="104" t="str">
        <f>AE41</f>
        <v>Hadi Fardianto</v>
      </c>
      <c r="AI62" s="20"/>
      <c r="AK62" s="19"/>
      <c r="AL62" s="103" t="s">
        <v>38</v>
      </c>
      <c r="AM62" s="90"/>
      <c r="AN62" s="90"/>
      <c r="AO62" s="90"/>
      <c r="AP62" s="90"/>
      <c r="AQ62" s="104" t="s">
        <v>73</v>
      </c>
      <c r="AR62" s="20"/>
      <c r="AT62" s="19"/>
      <c r="AU62" s="103" t="s">
        <v>38</v>
      </c>
      <c r="AV62" s="90"/>
      <c r="AW62" s="90"/>
      <c r="AX62" s="90"/>
      <c r="AY62" s="90"/>
      <c r="AZ62" s="104" t="str">
        <f>AW41</f>
        <v>Sarah Lobo</v>
      </c>
      <c r="BA62" s="20"/>
    </row>
    <row r="63" spans="1:53" x14ac:dyDescent="0.25">
      <c r="A63" s="19"/>
      <c r="B63" s="90" t="s">
        <v>91</v>
      </c>
      <c r="C63" s="90"/>
      <c r="D63" s="90"/>
      <c r="E63" s="90"/>
      <c r="F63" s="90"/>
      <c r="G63" s="90"/>
      <c r="H63" s="20"/>
      <c r="J63" s="19"/>
      <c r="K63" s="90" t="s">
        <v>91</v>
      </c>
      <c r="L63" s="90"/>
      <c r="M63" s="90"/>
      <c r="N63" s="90"/>
      <c r="O63" s="90"/>
      <c r="P63" s="90"/>
      <c r="Q63" s="20"/>
      <c r="S63" s="19"/>
      <c r="T63" s="90" t="s">
        <v>91</v>
      </c>
      <c r="U63" s="90"/>
      <c r="V63" s="90"/>
      <c r="W63" s="90"/>
      <c r="X63" s="90"/>
      <c r="Y63" s="90"/>
      <c r="Z63" s="20"/>
      <c r="AB63" s="19"/>
      <c r="AC63" s="90" t="s">
        <v>91</v>
      </c>
      <c r="AD63" s="90"/>
      <c r="AE63" s="90"/>
      <c r="AF63" s="90"/>
      <c r="AG63" s="90"/>
      <c r="AH63" s="90"/>
      <c r="AI63" s="20"/>
      <c r="AK63" s="19"/>
      <c r="AL63" s="90" t="s">
        <v>91</v>
      </c>
      <c r="AM63" s="90"/>
      <c r="AN63" s="90"/>
      <c r="AO63" s="90"/>
      <c r="AP63" s="90"/>
      <c r="AQ63" s="90"/>
      <c r="AR63" s="20"/>
      <c r="AT63" s="19"/>
      <c r="AU63" s="90" t="s">
        <v>91</v>
      </c>
      <c r="AV63" s="90"/>
      <c r="AW63" s="90"/>
      <c r="AX63" s="90"/>
      <c r="AY63" s="90"/>
      <c r="AZ63" s="90"/>
      <c r="BA63" s="20"/>
    </row>
    <row r="64" spans="1:53" ht="5.25" customHeight="1" x14ac:dyDescent="0.25">
      <c r="A64" s="21"/>
      <c r="B64" s="22"/>
      <c r="C64" s="22"/>
      <c r="D64" s="22"/>
      <c r="E64" s="22"/>
      <c r="F64" s="22"/>
      <c r="G64" s="22"/>
      <c r="H64" s="23"/>
      <c r="J64" s="21"/>
      <c r="K64" s="22"/>
      <c r="L64" s="22"/>
      <c r="M64" s="22"/>
      <c r="N64" s="22"/>
      <c r="O64" s="22"/>
      <c r="P64" s="22"/>
      <c r="Q64" s="23"/>
      <c r="S64" s="21"/>
      <c r="T64" s="22"/>
      <c r="U64" s="22"/>
      <c r="V64" s="22"/>
      <c r="W64" s="22"/>
      <c r="X64" s="22"/>
      <c r="Y64" s="22"/>
      <c r="Z64" s="23"/>
      <c r="AB64" s="21"/>
      <c r="AC64" s="22"/>
      <c r="AD64" s="22"/>
      <c r="AE64" s="22"/>
      <c r="AF64" s="22"/>
      <c r="AG64" s="22"/>
      <c r="AH64" s="22"/>
      <c r="AI64" s="23"/>
      <c r="AK64" s="21"/>
      <c r="AL64" s="22"/>
      <c r="AM64" s="22"/>
      <c r="AN64" s="22"/>
      <c r="AO64" s="22"/>
      <c r="AP64" s="22"/>
      <c r="AQ64" s="22"/>
      <c r="AR64" s="23"/>
      <c r="AT64" s="21"/>
      <c r="AU64" s="22"/>
      <c r="AV64" s="22"/>
      <c r="AW64" s="22"/>
      <c r="AX64" s="22"/>
      <c r="AY64" s="22"/>
      <c r="AZ64" s="22"/>
      <c r="BA64" s="23"/>
    </row>
  </sheetData>
  <mergeCells count="12">
    <mergeCell ref="D23:G23"/>
    <mergeCell ref="D56:G56"/>
    <mergeCell ref="M23:P23"/>
    <mergeCell ref="M56:P56"/>
    <mergeCell ref="V23:Y23"/>
    <mergeCell ref="V56:Y56"/>
    <mergeCell ref="AE23:AH23"/>
    <mergeCell ref="AE56:AH56"/>
    <mergeCell ref="AN23:AQ23"/>
    <mergeCell ref="AN56:AQ56"/>
    <mergeCell ref="AW23:AZ23"/>
    <mergeCell ref="AW56:AZ56"/>
  </mergeCells>
  <printOptions horizontalCentered="1"/>
  <pageMargins left="1.37" right="1.62" top="0.27" bottom="0.18" header="0.19685039370078741" footer="0.13"/>
  <pageSetup paperSize="9" scale="90" orientation="portrait" horizontalDpi="200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workbookViewId="0">
      <selection activeCell="H32" sqref="H32"/>
    </sheetView>
  </sheetViews>
  <sheetFormatPr defaultRowHeight="15" x14ac:dyDescent="0.25"/>
  <cols>
    <col min="2" max="2" width="5.28515625" customWidth="1"/>
    <col min="3" max="3" width="31.28515625" customWidth="1"/>
    <col min="4" max="4" width="20.28515625" customWidth="1"/>
    <col min="5" max="5" width="13.28515625" customWidth="1"/>
    <col min="6" max="6" width="13.42578125" customWidth="1"/>
    <col min="7" max="7" width="12.42578125" customWidth="1"/>
    <col min="8" max="8" width="13.85546875" customWidth="1"/>
  </cols>
  <sheetData>
    <row r="1" spans="2:11" ht="15.75" x14ac:dyDescent="0.25">
      <c r="B1" s="2" t="s">
        <v>109</v>
      </c>
      <c r="C1" s="3"/>
      <c r="D1" s="3"/>
      <c r="E1" s="3"/>
      <c r="F1" s="3"/>
      <c r="G1" s="3"/>
      <c r="H1" s="3"/>
    </row>
    <row r="2" spans="2:11" ht="15.75" x14ac:dyDescent="0.25">
      <c r="B2" s="2" t="s">
        <v>100</v>
      </c>
      <c r="C2" s="3"/>
      <c r="D2" s="3"/>
      <c r="E2" s="3"/>
      <c r="F2" s="3"/>
      <c r="G2" s="3"/>
      <c r="H2" s="3"/>
    </row>
    <row r="3" spans="2:11" ht="9.75" customHeight="1" x14ac:dyDescent="0.25">
      <c r="B3" s="2"/>
      <c r="C3" s="3"/>
      <c r="D3" s="3"/>
      <c r="E3" s="3"/>
      <c r="F3" s="3"/>
      <c r="G3" s="3"/>
      <c r="H3" s="3"/>
    </row>
    <row r="4" spans="2:11" ht="15.75" x14ac:dyDescent="0.25">
      <c r="B4" s="2" t="s">
        <v>193</v>
      </c>
      <c r="C4" s="3"/>
      <c r="D4" s="3"/>
      <c r="E4" s="3"/>
      <c r="F4" s="3"/>
      <c r="G4" s="3"/>
      <c r="H4" s="3"/>
    </row>
    <row r="5" spans="2:11" x14ac:dyDescent="0.25">
      <c r="B5" s="3"/>
      <c r="C5" s="3"/>
      <c r="D5" s="3"/>
      <c r="E5" s="3"/>
      <c r="F5" s="3"/>
      <c r="G5" s="3"/>
      <c r="H5" s="3"/>
    </row>
    <row r="6" spans="2:11" ht="15.75" x14ac:dyDescent="0.25">
      <c r="B6" s="110" t="s">
        <v>101</v>
      </c>
      <c r="C6" s="110" t="s">
        <v>102</v>
      </c>
      <c r="D6" s="110" t="s">
        <v>78</v>
      </c>
      <c r="E6" s="250" t="s">
        <v>110</v>
      </c>
      <c r="F6" s="251"/>
      <c r="G6" s="111" t="s">
        <v>111</v>
      </c>
      <c r="H6" s="110" t="s">
        <v>112</v>
      </c>
      <c r="J6" s="109"/>
      <c r="K6" s="109"/>
    </row>
    <row r="7" spans="2:11" ht="15.75" x14ac:dyDescent="0.25">
      <c r="B7" s="112">
        <v>1</v>
      </c>
      <c r="C7" s="113" t="s">
        <v>113</v>
      </c>
      <c r="D7" s="113" t="s">
        <v>50</v>
      </c>
      <c r="E7" s="247" t="s">
        <v>114</v>
      </c>
      <c r="F7" s="248"/>
      <c r="G7" s="248"/>
      <c r="H7" s="249"/>
    </row>
    <row r="8" spans="2:11" ht="15.75" x14ac:dyDescent="0.25">
      <c r="B8" s="112">
        <v>2</v>
      </c>
      <c r="C8" s="113" t="s">
        <v>115</v>
      </c>
      <c r="D8" s="114" t="s">
        <v>51</v>
      </c>
      <c r="E8" s="247" t="s">
        <v>116</v>
      </c>
      <c r="F8" s="248"/>
      <c r="G8" s="248"/>
      <c r="H8" s="249"/>
    </row>
    <row r="9" spans="2:11" ht="15.75" x14ac:dyDescent="0.25">
      <c r="B9" s="115"/>
      <c r="C9" s="115" t="s">
        <v>107</v>
      </c>
      <c r="D9" s="115"/>
      <c r="E9" s="116">
        <f>DetilGAji!E8+DetilGAji!E9</f>
        <v>13000000</v>
      </c>
      <c r="F9" s="116">
        <v>0</v>
      </c>
      <c r="G9" s="116">
        <f>DetilGAji!K8+DetilGAji!K9</f>
        <v>167000</v>
      </c>
      <c r="H9" s="117">
        <f>E9-G9</f>
        <v>12833000</v>
      </c>
    </row>
    <row r="10" spans="2:11" x14ac:dyDescent="0.25">
      <c r="F10" s="108"/>
      <c r="G10" s="108"/>
    </row>
    <row r="11" spans="2:11" ht="15.75" x14ac:dyDescent="0.25">
      <c r="C11" s="1"/>
      <c r="D11" s="1"/>
      <c r="E11" s="1"/>
      <c r="F11" s="1"/>
      <c r="G11" s="1"/>
      <c r="H11" s="118" t="s">
        <v>70</v>
      </c>
    </row>
    <row r="12" spans="2:11" ht="15.75" x14ac:dyDescent="0.25">
      <c r="C12" s="119" t="s">
        <v>68</v>
      </c>
      <c r="D12" s="1"/>
      <c r="E12" s="1"/>
      <c r="F12" s="1"/>
      <c r="G12" s="1"/>
      <c r="H12" s="1"/>
    </row>
    <row r="13" spans="2:11" ht="15.75" x14ac:dyDescent="0.25">
      <c r="C13" s="1"/>
      <c r="D13" s="1"/>
      <c r="E13" s="1"/>
      <c r="F13" s="1"/>
      <c r="G13" s="1"/>
      <c r="H13" s="1"/>
    </row>
    <row r="14" spans="2:11" ht="15.75" x14ac:dyDescent="0.25">
      <c r="C14" s="1"/>
      <c r="D14" s="1"/>
      <c r="E14" s="1"/>
      <c r="F14" s="1"/>
      <c r="G14" s="1"/>
      <c r="H14" s="1"/>
    </row>
    <row r="15" spans="2:11" ht="15.75" x14ac:dyDescent="0.25">
      <c r="C15" s="1"/>
      <c r="D15" s="1"/>
      <c r="E15" s="1"/>
      <c r="F15" s="1"/>
      <c r="G15" s="1"/>
      <c r="H15" s="1"/>
    </row>
    <row r="16" spans="2:11" ht="15.75" x14ac:dyDescent="0.25">
      <c r="C16" s="65" t="s">
        <v>108</v>
      </c>
      <c r="D16" s="119"/>
      <c r="E16" s="119"/>
      <c r="F16" s="119"/>
      <c r="G16" s="119"/>
      <c r="H16" s="120" t="s">
        <v>38</v>
      </c>
    </row>
    <row r="17" spans="2:8" ht="15.75" x14ac:dyDescent="0.25">
      <c r="C17" s="1" t="s">
        <v>52</v>
      </c>
      <c r="D17" s="1"/>
      <c r="E17" s="1"/>
      <c r="F17" s="1"/>
      <c r="G17" s="1"/>
      <c r="H17" s="118" t="s">
        <v>117</v>
      </c>
    </row>
    <row r="18" spans="2:8" ht="15.75" x14ac:dyDescent="0.25">
      <c r="C18" s="1"/>
      <c r="D18" s="1"/>
      <c r="E18" s="1"/>
      <c r="F18" s="1"/>
      <c r="G18" s="1"/>
      <c r="H18" s="118"/>
    </row>
    <row r="19" spans="2:8" ht="15.75" x14ac:dyDescent="0.25">
      <c r="C19" s="1"/>
      <c r="D19" s="1"/>
      <c r="E19" s="1"/>
      <c r="F19" s="1"/>
      <c r="G19" s="1"/>
      <c r="H19" s="118"/>
    </row>
    <row r="21" spans="2:8" ht="15.75" x14ac:dyDescent="0.25">
      <c r="B21" s="2" t="s">
        <v>118</v>
      </c>
      <c r="C21" s="3"/>
      <c r="D21" s="3"/>
      <c r="E21" s="3"/>
      <c r="F21" s="3"/>
      <c r="G21" s="3"/>
      <c r="H21" s="3"/>
    </row>
    <row r="22" spans="2:8" ht="15.75" x14ac:dyDescent="0.25">
      <c r="B22" s="2" t="s">
        <v>100</v>
      </c>
      <c r="C22" s="3"/>
      <c r="D22" s="3"/>
      <c r="E22" s="3"/>
      <c r="F22" s="3"/>
      <c r="G22" s="3"/>
      <c r="H22" s="3"/>
    </row>
    <row r="23" spans="2:8" ht="9" customHeight="1" x14ac:dyDescent="0.25">
      <c r="B23" s="2"/>
      <c r="C23" s="3"/>
      <c r="D23" s="3"/>
      <c r="E23" s="3"/>
      <c r="F23" s="3"/>
      <c r="G23" s="3"/>
      <c r="H23" s="3"/>
    </row>
    <row r="24" spans="2:8" ht="15.75" x14ac:dyDescent="0.25">
      <c r="B24" s="2" t="str">
        <f>B4</f>
        <v>BULAN Januari 2017</v>
      </c>
      <c r="C24" s="3"/>
      <c r="D24" s="3"/>
      <c r="E24" s="3"/>
      <c r="F24" s="3"/>
      <c r="G24" s="3"/>
      <c r="H24" s="3"/>
    </row>
    <row r="25" spans="2:8" x14ac:dyDescent="0.25">
      <c r="B25" s="3"/>
      <c r="C25" s="3"/>
      <c r="D25" s="3"/>
      <c r="E25" s="3"/>
      <c r="F25" s="3"/>
      <c r="G25" s="3"/>
      <c r="H25" s="3"/>
    </row>
    <row r="26" spans="2:8" ht="15.75" x14ac:dyDescent="0.25">
      <c r="B26" s="110" t="s">
        <v>101</v>
      </c>
      <c r="C26" s="110" t="s">
        <v>102</v>
      </c>
      <c r="D26" s="110" t="s">
        <v>78</v>
      </c>
      <c r="E26" s="252" t="s">
        <v>119</v>
      </c>
      <c r="F26" s="252"/>
      <c r="G26" s="111" t="s">
        <v>111</v>
      </c>
      <c r="H26" s="110" t="s">
        <v>112</v>
      </c>
    </row>
    <row r="27" spans="2:8" ht="15.75" x14ac:dyDescent="0.25">
      <c r="B27" s="112">
        <v>1</v>
      </c>
      <c r="C27" s="113" t="s">
        <v>42</v>
      </c>
      <c r="D27" s="113" t="s">
        <v>21</v>
      </c>
      <c r="E27" s="247" t="s">
        <v>120</v>
      </c>
      <c r="F27" s="248"/>
      <c r="G27" s="248"/>
      <c r="H27" s="249"/>
    </row>
    <row r="28" spans="2:8" ht="15.75" x14ac:dyDescent="0.25">
      <c r="B28" s="112">
        <v>2</v>
      </c>
      <c r="C28" s="113" t="s">
        <v>43</v>
      </c>
      <c r="D28" s="114" t="s">
        <v>52</v>
      </c>
      <c r="E28" s="247" t="s">
        <v>116</v>
      </c>
      <c r="F28" s="248"/>
      <c r="G28" s="248"/>
      <c r="H28" s="249"/>
    </row>
    <row r="29" spans="2:8" ht="15.75" x14ac:dyDescent="0.25">
      <c r="B29" s="115"/>
      <c r="C29" s="115" t="s">
        <v>107</v>
      </c>
      <c r="D29" s="115"/>
      <c r="E29" s="116">
        <f>DetilGAji!E10+DetilGAji!E11</f>
        <v>32000000.003799997</v>
      </c>
      <c r="F29" s="116">
        <v>0</v>
      </c>
      <c r="G29" s="116">
        <f>DetilGAji!K10+DetilGAji!K11</f>
        <v>981000</v>
      </c>
      <c r="H29" s="117">
        <f>E29-G29</f>
        <v>31019000.003799997</v>
      </c>
    </row>
    <row r="30" spans="2:8" x14ac:dyDescent="0.25">
      <c r="F30" s="108"/>
      <c r="G30" s="108"/>
    </row>
    <row r="31" spans="2:8" ht="15.75" x14ac:dyDescent="0.25">
      <c r="C31" s="1"/>
      <c r="D31" s="1"/>
      <c r="E31" s="1"/>
      <c r="F31" s="1"/>
      <c r="G31" s="1"/>
      <c r="H31" s="118" t="str">
        <f>H11</f>
        <v>Makassar, 25 Januari 2017</v>
      </c>
    </row>
    <row r="32" spans="2:8" ht="15.75" x14ac:dyDescent="0.25">
      <c r="C32" s="119" t="s">
        <v>68</v>
      </c>
      <c r="D32" s="1"/>
      <c r="E32" s="1"/>
      <c r="F32" s="1"/>
      <c r="G32" s="1"/>
      <c r="H32" s="1"/>
    </row>
    <row r="33" spans="3:8" ht="15.75" x14ac:dyDescent="0.25">
      <c r="C33" s="1"/>
      <c r="D33" s="1"/>
      <c r="E33" s="1"/>
      <c r="F33" s="1"/>
      <c r="G33" s="1"/>
      <c r="H33" s="1"/>
    </row>
    <row r="34" spans="3:8" ht="15.75" x14ac:dyDescent="0.25">
      <c r="C34" s="1"/>
      <c r="D34" s="1"/>
      <c r="E34" s="1"/>
      <c r="F34" s="1"/>
      <c r="G34" s="1"/>
      <c r="H34" s="1"/>
    </row>
    <row r="35" spans="3:8" ht="15.75" x14ac:dyDescent="0.25">
      <c r="C35" s="1"/>
      <c r="D35" s="1"/>
      <c r="E35" s="1"/>
      <c r="F35" s="1"/>
      <c r="G35" s="1"/>
      <c r="H35" s="1"/>
    </row>
    <row r="36" spans="3:8" ht="15.75" x14ac:dyDescent="0.25">
      <c r="C36" s="65" t="s">
        <v>108</v>
      </c>
      <c r="D36" s="119"/>
      <c r="E36" s="119"/>
      <c r="F36" s="119"/>
      <c r="G36" s="119"/>
      <c r="H36" s="120" t="s">
        <v>38</v>
      </c>
    </row>
    <row r="37" spans="3:8" ht="15.75" x14ac:dyDescent="0.25">
      <c r="C37" s="1" t="s">
        <v>52</v>
      </c>
      <c r="D37" s="1"/>
      <c r="E37" s="1"/>
      <c r="F37" s="1"/>
      <c r="G37" s="1"/>
      <c r="H37" s="118" t="s">
        <v>117</v>
      </c>
    </row>
    <row r="38" spans="3:8" ht="5.25" customHeight="1" x14ac:dyDescent="0.25"/>
  </sheetData>
  <mergeCells count="6">
    <mergeCell ref="E28:H28"/>
    <mergeCell ref="E6:F6"/>
    <mergeCell ref="E7:H7"/>
    <mergeCell ref="E8:H8"/>
    <mergeCell ref="E26:F26"/>
    <mergeCell ref="E27:H27"/>
  </mergeCells>
  <pageMargins left="0.7" right="0.7" top="0.37" bottom="0.39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Srt Ke BSulselbar</vt:lpstr>
      <vt:lpstr>UsulGaji</vt:lpstr>
      <vt:lpstr>DetilGAji</vt:lpstr>
      <vt:lpstr>BPJS-Tk</vt:lpstr>
      <vt:lpstr>BPJSkes</vt:lpstr>
      <vt:lpstr>Absen</vt:lpstr>
      <vt:lpstr>UsuLembur</vt:lpstr>
      <vt:lpstr>Slip_Gaji</vt:lpstr>
      <vt:lpstr>Gaji12_16 KomDir</vt:lpstr>
      <vt:lpstr>Gaji_Lbr12_16</vt:lpstr>
      <vt:lpstr>Lembur</vt:lpstr>
      <vt:lpstr>Absen!Print_Area</vt:lpstr>
      <vt:lpstr>Slip_Gaji!Print_Area</vt:lpstr>
      <vt:lpstr>UsuLembur!Print_Area</vt:lpstr>
      <vt:lpstr>UsulGaji!Print_Area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Toshiba</cp:lastModifiedBy>
  <cp:lastPrinted>2017-01-17T05:36:34Z</cp:lastPrinted>
  <dcterms:created xsi:type="dcterms:W3CDTF">2014-10-22T13:06:35Z</dcterms:created>
  <dcterms:modified xsi:type="dcterms:W3CDTF">2017-02-21T08:41:25Z</dcterms:modified>
</cp:coreProperties>
</file>